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ThisWorkbook"/>
  <mc:AlternateContent xmlns:mc="http://schemas.openxmlformats.org/markup-compatibility/2006">
    <mc:Choice Requires="x15">
      <x15ac:absPath xmlns:x15ac="http://schemas.microsoft.com/office/spreadsheetml/2010/11/ac" url="D:\user\託送サービス部\一時作業\"/>
    </mc:Choice>
  </mc:AlternateContent>
  <xr:revisionPtr revIDLastSave="0" documentId="13_ncr:1_{1912DD9F-B1B3-4F30-A119-589E50AB46C3}" xr6:coauthVersionLast="47" xr6:coauthVersionMax="47" xr10:uidLastSave="{00000000-0000-0000-0000-000000000000}"/>
  <bookViews>
    <workbookView xWindow="-120" yWindow="-120" windowWidth="29040" windowHeight="17520" tabRatio="662" xr2:uid="{00000000-000D-0000-FFFF-FFFF00000000}"/>
  </bookViews>
  <sheets>
    <sheet name="◆お申込みに必要となる書類のご紹介" sheetId="1" r:id="rId1"/>
    <sheet name="◆注意事項" sheetId="29" r:id="rId2"/>
    <sheet name="◆協議方法選択" sheetId="30" r:id="rId3"/>
    <sheet name="【指定様式①-a】使用設備カード 様式（１）" sheetId="33" r:id="rId4"/>
    <sheet name="【指定様式①-a】使用設備カード 様式（２）" sheetId="34" r:id="rId5"/>
    <sheet name="記載例【指定様式①-a】使用設備カード 様式（１）" sheetId="31" r:id="rId6"/>
    <sheet name="【指定様式i①ーｂ】契約設備内訳表（１）" sheetId="42" r:id="rId7"/>
    <sheet name="【指定様式①ーｂ】契約設備内訳表（２）（負荷）" sheetId="43" r:id="rId8"/>
    <sheet name="（負荷設備営配登録）" sheetId="44" state="hidden" r:id="rId9"/>
    <sheet name="計算書（非表示）" sheetId="45" state="hidden" r:id="rId10"/>
    <sheet name="機器ｺｰﾄﾞ（非表示）" sheetId="46" state="hidden" r:id="rId11"/>
    <sheet name="【サンプル②】年間負荷想定入力リスト" sheetId="15" r:id="rId12"/>
    <sheet name="【サンプル②】受電開始後1年間の最大需要電力予想資料（添付書３" sheetId="16" r:id="rId13"/>
    <sheet name="【サンプル②】受電開始後1年間の最大需要電力予想資料（添付書４" sheetId="17" r:id="rId14"/>
    <sheet name="【サンプル②】受電開始後1年間の最大需要電力予想資料（添付書5" sheetId="18" r:id="rId15"/>
    <sheet name="【サンプル②】カレンダ" sheetId="19" r:id="rId16"/>
    <sheet name="【サンプル⑦】高調波流出計算書（その１）" sheetId="7" r:id="rId17"/>
    <sheet name="【サンプル⑦】高調波流出計算書（その２）" sheetId="8" r:id="rId18"/>
    <sheet name="【サンプル⑦】高調波発生機器製造業者申請書" sheetId="9" r:id="rId19"/>
    <sheet name="A）デマンドコントローラーの設置と設定値" sheetId="37" r:id="rId20"/>
    <sheet name="記載例 A）デマンドコントローラーの設置と設定値" sheetId="38" r:id="rId21"/>
    <sheet name="【指定様式⑫】契約電力５０ｋＷ未満高圧受電願い書" sheetId="20" r:id="rId22"/>
    <sheet name="【指定様式⑬】自家用電気工作物の検査結果通知書" sheetId="26" r:id="rId23"/>
    <sheet name="【指定様式⑱】蓄電池設備の特別措置に関する確認書" sheetId="47" r:id="rId24"/>
    <sheet name="【指定様式⑱】契約電力の算定根拠" sheetId="48" r:id="rId25"/>
    <sheet name="【指定様式⑱】損失率算定諸元" sheetId="49" r:id="rId26"/>
    <sheet name="【指定様式⑱】単線結線図" sheetId="50" r:id="rId27"/>
    <sheet name="記載例【指定様式⑱】蓄電池設備の特別措置に関する確認書 " sheetId="51" r:id="rId28"/>
    <sheet name="記載例【指定様式⑱】契約電力の算定根拠" sheetId="52" r:id="rId29"/>
    <sheet name="記載例【指定様式⑱】損失率算定諸元 " sheetId="53" r:id="rId30"/>
  </sheets>
  <externalReferences>
    <externalReference r:id="rId31"/>
    <externalReference r:id="rId32"/>
  </externalReferences>
  <definedNames>
    <definedName name="_1φ">'[1]計算書その２(進相ｺﾝﾃﾞﾝｻ ﾘｱｸﾄﾙ付)'!$B$169</definedName>
    <definedName name="_1φ1B">'[1]計算書その２(進相ｺﾝﾃﾞﾝｻ一部ﾘｱｸﾄﾙあり)'!$B$174</definedName>
    <definedName name="_1φL">'[1]計算書その２(低圧進相ｺﾝﾃﾞﾝｻ ﾘｱｸﾄﾙ付)'!$B$171</definedName>
    <definedName name="_3φ">'[1]計算書その２(進相ｺﾝﾃﾞﾝｻ ﾘｱｸﾄﾙ付)'!$C$169</definedName>
    <definedName name="_3φ4">'[1]計算書その２(進相ｺﾝﾃﾞﾝｻ ﾘｱｸﾄﾙ付)'!$D$169</definedName>
    <definedName name="_3φ4B">'[1]計算書その２(進相ｺﾝﾃﾞﾝｻ一部ﾘｱｸﾄﾙあり)'!$D$174</definedName>
    <definedName name="_3φ4L">'[1]計算書その２(低圧進相ｺﾝﾃﾞﾝｻ ﾘｱｸﾄﾙ付)'!$D$171</definedName>
    <definedName name="_3φB">'[1]計算書その２(進相ｺﾝﾃﾞﾝｻ一部ﾘｱｸﾄﾙあり)'!$C$174</definedName>
    <definedName name="_3φL">'[1]計算書その２(低圧進相ｺﾝﾃﾞﾝｻ ﾘｱｸﾄﾙ付)'!$C$171</definedName>
    <definedName name="Data" localSheetId="24">#REF!</definedName>
    <definedName name="Data" localSheetId="25">#REF!</definedName>
    <definedName name="Data" localSheetId="26">#REF!</definedName>
    <definedName name="Data" localSheetId="23">#REF!</definedName>
    <definedName name="Data" localSheetId="28">#REF!</definedName>
    <definedName name="Data" localSheetId="29">#REF!</definedName>
    <definedName name="Data" localSheetId="27">#REF!</definedName>
    <definedName name="Data">#REF!</definedName>
    <definedName name="Data2" localSheetId="24">#REF!</definedName>
    <definedName name="Data2" localSheetId="25">#REF!</definedName>
    <definedName name="Data2" localSheetId="26">#REF!</definedName>
    <definedName name="Data2" localSheetId="23">#REF!</definedName>
    <definedName name="Data2" localSheetId="28">#REF!</definedName>
    <definedName name="Data2" localSheetId="29">#REF!</definedName>
    <definedName name="Data2" localSheetId="27">#REF!</definedName>
    <definedName name="Data2">#REF!</definedName>
    <definedName name="DL対象">[2]入力規則マスタ!$K$2:$K$3</definedName>
    <definedName name="DL有無">[2]入力規則マスタ!$J$2:$J$3</definedName>
    <definedName name="HTML_CodePage" hidden="1">932</definedName>
    <definedName name="HTML_CON" localSheetId="8" hidden="1">{"'（４）'!$A$1:$I$53"}</definedName>
    <definedName name="HTML_CON" localSheetId="24" hidden="1">{"'（４）'!$A$1:$I$53"}</definedName>
    <definedName name="HTML_CON" localSheetId="25" hidden="1">{"'（４）'!$A$1:$I$53"}</definedName>
    <definedName name="HTML_CON" localSheetId="26" hidden="1">{"'（４）'!$A$1:$I$53"}</definedName>
    <definedName name="HTML_CON" localSheetId="23" hidden="1">{"'（４）'!$A$1:$I$53"}</definedName>
    <definedName name="HTML_CON" localSheetId="2" hidden="1">{"'（４）'!$A$1:$I$53"}</definedName>
    <definedName name="HTML_CON" localSheetId="1" hidden="1">{"'（４）'!$A$1:$I$53"}</definedName>
    <definedName name="HTML_CON" localSheetId="28" hidden="1">{"'（４）'!$A$1:$I$53"}</definedName>
    <definedName name="HTML_CON" localSheetId="29" hidden="1">{"'（４）'!$A$1:$I$53"}</definedName>
    <definedName name="HTML_CON" localSheetId="27" hidden="1">{"'（４）'!$A$1:$I$53"}</definedName>
    <definedName name="HTML_CON" hidden="1">{"'（４）'!$A$1:$I$53"}</definedName>
    <definedName name="HTML_Control" localSheetId="8" hidden="1">{"'（４）'!$A$1:$I$53"}</definedName>
    <definedName name="HTML_Control" localSheetId="24" hidden="1">{"'（４）'!$A$1:$I$53"}</definedName>
    <definedName name="HTML_Control" localSheetId="25" hidden="1">{"'（４）'!$A$1:$I$53"}</definedName>
    <definedName name="HTML_Control" localSheetId="26" hidden="1">{"'（４）'!$A$1:$I$53"}</definedName>
    <definedName name="HTML_Control" localSheetId="23" hidden="1">{"'（４）'!$A$1:$I$53"}</definedName>
    <definedName name="HTML_Control" localSheetId="2" hidden="1">{"'（４）'!$A$1:$I$53"}</definedName>
    <definedName name="HTML_Control" localSheetId="1" hidden="1">{"'（４）'!$A$1:$I$53"}</definedName>
    <definedName name="HTML_Control" localSheetId="28" hidden="1">{"'（４）'!$A$1:$I$53"}</definedName>
    <definedName name="HTML_Control" localSheetId="29" hidden="1">{"'（４）'!$A$1:$I$53"}</definedName>
    <definedName name="HTML_Control" localSheetId="27" hidden="1">{"'（４）'!$A$1:$I$53"}</definedName>
    <definedName name="HTML_Control" hidden="1">{"'（４）'!$A$1:$I$53"}</definedName>
    <definedName name="HTML_Description" hidden="1">""</definedName>
    <definedName name="HTML_Email" hidden="1">""</definedName>
    <definedName name="HTML_Header" hidden="1">"（４）"</definedName>
    <definedName name="HTML_LastUpdate" hidden="1">"99/07/01"</definedName>
    <definedName name="HTML_LineAfter" hidden="1">FALSE</definedName>
    <definedName name="HTML_LineBefore" hidden="1">FALSE</definedName>
    <definedName name="HTML_Name" hidden="1">"九電原子力PJ"</definedName>
    <definedName name="HTML_OBDlg2" hidden="1">TRUE</definedName>
    <definedName name="HTML_OBDlg4" hidden="1">TRUE</definedName>
    <definedName name="HTML_OS" hidden="1">0</definedName>
    <definedName name="HTML_PathFile" hidden="1">"F:\ドキュメント\４：基準・規定\0037-4-0052：採番台帳\MyHTML.htm"</definedName>
    <definedName name="HTML_Title" hidden="1">"ﾄﾞｷｭﾒﾝﾄ採番台帳qq"</definedName>
    <definedName name="kurosawa" localSheetId="2" hidden="1">{#N/A,#N/A,FALSE,"Sheet1 (2)"}</definedName>
    <definedName name="kurosawa" hidden="1">{#N/A,#N/A,FALSE,"Sheet1 (2)"}</definedName>
    <definedName name="_xlnm.Print_Area" localSheetId="12">'【サンプル②】受電開始後1年間の最大需要電力予想資料（添付書３'!$A$1:$J$35</definedName>
    <definedName name="_xlnm.Print_Area" localSheetId="18">【サンプル⑦】高調波発生機器製造業者申請書!$A$1:$Y$48</definedName>
    <definedName name="_xlnm.Print_Area" localSheetId="16">'【サンプル⑦】高調波流出計算書（その１）'!$A$1:$V$50</definedName>
    <definedName name="_xlnm.Print_Area" localSheetId="17">'【サンプル⑦】高調波流出計算書（その２）'!$A$1:$X$49</definedName>
    <definedName name="_xlnm.Print_Area" localSheetId="7">'【指定様式①ーｂ】契約設備内訳表（２）（負荷）'!$B$1:$BG$259</definedName>
    <definedName name="_xlnm.Print_Area" localSheetId="3">'【指定様式①-a】使用設備カード 様式（１）'!$A$1:$CZ$139</definedName>
    <definedName name="_xlnm.Print_Area" localSheetId="4">'【指定様式①-a】使用設備カード 様式（２）'!$A$1:$DF$70</definedName>
    <definedName name="_xlnm.Print_Area" localSheetId="21">【指定様式⑫】契約電力５０ｋＷ未満高圧受電願い書!$A$1:$J$34</definedName>
    <definedName name="_xlnm.Print_Area" localSheetId="22">【指定様式⑬】自家用電気工作物の検査結果通知書!$A$1:$H$38</definedName>
    <definedName name="_xlnm.Print_Area" localSheetId="24">【指定様式⑱】契約電力の算定根拠!$B$2:$K$50</definedName>
    <definedName name="_xlnm.Print_Area" localSheetId="25">【指定様式⑱】損失率算定諸元!$B$2:$K$36</definedName>
    <definedName name="_xlnm.Print_Area" localSheetId="26">【指定様式⑱】単線結線図!$B$2:$K$62</definedName>
    <definedName name="_xlnm.Print_Area" localSheetId="23">【指定様式⑱】蓄電池設備の特別措置に関する確認書!$B$2:$J$67</definedName>
    <definedName name="_xlnm.Print_Area" localSheetId="6">'【指定様式i①ーｂ】契約設備内訳表（１）'!$A$1:$BD$108</definedName>
    <definedName name="_xlnm.Print_Area" localSheetId="19">'A）デマンドコントローラーの設置と設定値'!$A$1:$AC$36</definedName>
    <definedName name="_xlnm.Print_Area" localSheetId="20">'記載例 A）デマンドコントローラーの設置と設定値'!$A$1:$AD$36</definedName>
    <definedName name="_xlnm.Print_Area" localSheetId="5">'記載例【指定様式①-a】使用設備カード 様式（１）'!$A$1:$CZ$139</definedName>
    <definedName name="_xlnm.Print_Area" localSheetId="28">記載例【指定様式⑱】契約電力の算定根拠!$B$2:$K$49</definedName>
    <definedName name="_xlnm.Print_Area" localSheetId="29">'記載例【指定様式⑱】損失率算定諸元 '!$B$2:$K$35</definedName>
    <definedName name="_xlnm.Print_Area" localSheetId="27">'記載例【指定様式⑱】蓄電池設備の特別措置に関する確認書 '!$B$2:$J$68</definedName>
    <definedName name="_xlnm.Print_Titles" localSheetId="7">'【指定様式①ーｂ】契約設備内訳表（２）（負荷）'!$1:$9</definedName>
    <definedName name="TEST" localSheetId="2" hidden="1">{#N/A,#N/A,FALSE,"Sheet1 (2)"}</definedName>
    <definedName name="TEST" hidden="1">{#N/A,#N/A,FALSE,"Sheet1 (2)"}</definedName>
    <definedName name="Trﾊﾞﾝｸ数L">'[1]計算書その２(低圧進相ｺﾝﾃﾞﾝｻ ﾘｱｸﾄﾙ付)'!$E$171</definedName>
    <definedName name="usernameTF">"usernameTF"</definedName>
    <definedName name="wrn.ＴＥＳＴ." localSheetId="2" hidden="1">{#N/A,#N/A,FALSE,"Sheet1 (2)"}</definedName>
    <definedName name="wrn.ＴＥＳＴ." hidden="1">{#N/A,#N/A,FALSE,"Sheet1 (2)"}</definedName>
    <definedName name="カレンダー" localSheetId="15">#REF!</definedName>
    <definedName name="カレンダー" localSheetId="12">#REF!</definedName>
    <definedName name="カレンダー" localSheetId="13">#REF!</definedName>
    <definedName name="カレンダー" localSheetId="14">#REF!</definedName>
    <definedName name="カレンダー" localSheetId="11">#REF!</definedName>
    <definedName name="カレンダー">#REF!</definedName>
    <definedName name="ｸﾛｶﾜ" localSheetId="2" hidden="1">{#N/A,#N/A,FALSE,"Sheet1 (2)"}</definedName>
    <definedName name="ｸﾛｶﾜ" hidden="1">{#N/A,#N/A,FALSE,"Sheet1 (2)"}</definedName>
    <definedName name="ｺﾝﾃﾞﾝｻ">'[1]計算書その２(進相ｺﾝﾃﾞﾝｻ ﾘｱｸﾄﾙ付)'!$F$169</definedName>
    <definedName name="ｺﾝﾃﾞﾝｻBL付">'[1]計算書その２(進相ｺﾝﾃﾞﾝｻ一部ﾘｱｸﾄﾙあり)'!$G$174</definedName>
    <definedName name="ｺﾝﾃﾞﾝｻBL無">'[1]計算書その２(進相ｺﾝﾃﾞﾝｻ一部ﾘｱｸﾄﾙあり)'!$F$174</definedName>
    <definedName name="ｺﾝﾃﾞﾝｻL">'[1]計算書その２(低圧進相ｺﾝﾃﾞﾝｻ ﾘｱｸﾄﾙ付)'!$F$171</definedName>
    <definedName name="タイプ">[2]入力規則マスタ!$F$2:$F$3</definedName>
    <definedName name="検索キー" localSheetId="2">#REF!</definedName>
    <definedName name="検索キー" localSheetId="20">#REF!</definedName>
    <definedName name="検索キー">#REF!</definedName>
    <definedName name="四電op_DB設計_属性情報_List" localSheetId="24">#REF!</definedName>
    <definedName name="四電op_DB設計_属性情報_List" localSheetId="25">#REF!</definedName>
    <definedName name="四電op_DB設計_属性情報_List" localSheetId="26">#REF!</definedName>
    <definedName name="四電op_DB設計_属性情報_List" localSheetId="23">#REF!</definedName>
    <definedName name="四電op_DB設計_属性情報_List" localSheetId="2">#REF!</definedName>
    <definedName name="四電op_DB設計_属性情報_List" localSheetId="1">#REF!</definedName>
    <definedName name="四電op_DB設計_属性情報_List" localSheetId="28">#REF!</definedName>
    <definedName name="四電op_DB設計_属性情報_List" localSheetId="29">#REF!</definedName>
    <definedName name="四電op_DB設計_属性情報_List" localSheetId="27">#REF!</definedName>
    <definedName name="四電op_DB設計_属性情報_List">#REF!</definedName>
    <definedName name="取得画面">[2]入力規則マスタ!$E$2:$E$3</definedName>
    <definedName name="集約需要家ID" localSheetId="24">#REF!</definedName>
    <definedName name="集約需要家ID" localSheetId="25">#REF!</definedName>
    <definedName name="集約需要家ID" localSheetId="26">#REF!</definedName>
    <definedName name="集約需要家ID" localSheetId="23">#REF!</definedName>
    <definedName name="集約需要家ID" localSheetId="2">#REF!</definedName>
    <definedName name="集約需要家ID" localSheetId="1">#REF!</definedName>
    <definedName name="集約需要家ID" localSheetId="28">#REF!</definedName>
    <definedName name="集約需要家ID" localSheetId="29">#REF!</definedName>
    <definedName name="集約需要家ID" localSheetId="27">#REF!</definedName>
    <definedName name="集約需要家ID">#REF!</definedName>
    <definedName name="縦展開" localSheetId="2">#REF!</definedName>
    <definedName name="縦展開" localSheetId="20">#REF!</definedName>
    <definedName name="縦展開">#REF!</definedName>
    <definedName name="申込区分">[2]old_工程状況マスタ!$A$2:$A$4</definedName>
    <definedName name="選択項目1" localSheetId="15">#REF!</definedName>
    <definedName name="選択項目1" localSheetId="12">#REF!</definedName>
    <definedName name="選択項目1" localSheetId="13">#REF!</definedName>
    <definedName name="選択項目1" localSheetId="14">#REF!</definedName>
    <definedName name="選択項目1" localSheetId="11">#REF!</definedName>
    <definedName name="選択項目1">#REF!</definedName>
    <definedName name="選択条件" localSheetId="2">#REF!</definedName>
    <definedName name="選択条件" localSheetId="20">#REF!</definedName>
    <definedName name="選択条件">#REF!</definedName>
    <definedName name="選択図面1">INDEX([1]図面!$A$1:$A$36,'[1]計算書その２(進相ｺﾝﾃﾞﾝｻ ﾘｱｸﾄﾙ付)'!$K$200,1)</definedName>
    <definedName name="選択図面2">INDEX('[1]図面 (2)'!$A$1:$A$20,'[1]計算書その２(低圧進相ｺﾝﾃﾞﾝｻ ﾘｱｸﾄﾙ付)'!$K$190,1)</definedName>
    <definedName name="選択図面3">INDEX('[1]図面 (3)'!$A$1:$A$28,'[1]計算書その２(進相ｺﾝﾃﾞﾝｻ一部ﾘｱｸﾄﾙあり)'!$L$204,1)</definedName>
    <definedName name="対象行" localSheetId="2">#REF!</definedName>
    <definedName name="対象行" localSheetId="20">#REF!</definedName>
    <definedName name="対象行">#REF!</definedName>
    <definedName name="電圧区分" localSheetId="2">#REF!</definedName>
    <definedName name="電圧区分" localSheetId="20">#REF!</definedName>
    <definedName name="電圧区分">#REF!</definedName>
    <definedName name="電圧区分_受給" localSheetId="2">[2]入力規則マスタ!#REF!</definedName>
    <definedName name="電圧区分_受給" localSheetId="20">[2]入力規則マスタ!#REF!</definedName>
    <definedName name="電圧区分_受給">[2]入力規則マスタ!#REF!</definedName>
    <definedName name="電圧区分_託送発電" localSheetId="2">[2]入力規則マスタ!#REF!</definedName>
    <definedName name="電圧区分_託送発電" localSheetId="20">[2]入力規則マスタ!#REF!</definedName>
    <definedName name="電圧区分_託送発電">[2]入力規則マスタ!#REF!</definedName>
    <definedName name="年度選択" localSheetId="15">#REF!</definedName>
    <definedName name="年度選択" localSheetId="12">#REF!</definedName>
    <definedName name="年度選択" localSheetId="13">#REF!</definedName>
    <definedName name="年度選択" localSheetId="14">#REF!</definedName>
    <definedName name="年度選択" localSheetId="11">#REF!</definedName>
    <definedName name="年度選択">#REF!</definedName>
    <definedName name="発需区分" localSheetId="2">#REF!</definedName>
    <definedName name="発需区分" localSheetId="20">#REF!</definedName>
    <definedName name="発需区分">#REF!</definedName>
    <definedName name="発電種別" localSheetId="2">#REF!</definedName>
    <definedName name="発電種別" localSheetId="20">#REF!</definedName>
    <definedName name="発電種別">#REF!</definedName>
    <definedName name="連結" localSheetId="2">#REF!</definedName>
    <definedName name="連結" localSheetId="20">#REF!</definedName>
    <definedName name="連結">#REF!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52" l="1"/>
  <c r="D4" i="49"/>
  <c r="D4" i="48"/>
  <c r="CD47" i="33"/>
  <c r="S18" i="42"/>
  <c r="S21" i="42"/>
  <c r="S24" i="42"/>
  <c r="S27" i="42"/>
  <c r="S30" i="42"/>
  <c r="BG12" i="42"/>
  <c r="BI12" i="42" s="1"/>
  <c r="BG15" i="42"/>
  <c r="BI15" i="42" s="1"/>
  <c r="BG18" i="42"/>
  <c r="BI18" i="42" s="1"/>
  <c r="BG21" i="42"/>
  <c r="BI21" i="42" s="1"/>
  <c r="BG24" i="42"/>
  <c r="BH24" i="42" s="1"/>
  <c r="BG27" i="42"/>
  <c r="BG30" i="42"/>
  <c r="BG9" i="42"/>
  <c r="BI9" i="42" s="1"/>
  <c r="BI27" i="42"/>
  <c r="BI30" i="42"/>
  <c r="BH18" i="42"/>
  <c r="BH21" i="42"/>
  <c r="BH27" i="42"/>
  <c r="BH30" i="42"/>
  <c r="S9" i="42" l="1"/>
  <c r="BH15" i="42"/>
  <c r="BI33" i="42"/>
  <c r="S15" i="42"/>
  <c r="BH12" i="42"/>
  <c r="BI24" i="42"/>
  <c r="BH9" i="42"/>
  <c r="BH33" i="42" l="1"/>
  <c r="BJ33" i="42" s="1"/>
  <c r="S12" i="42" s="1"/>
  <c r="CX13" i="34" l="1"/>
  <c r="CX15" i="34"/>
  <c r="CX17" i="34"/>
  <c r="CX19" i="34"/>
  <c r="CX21" i="34"/>
  <c r="CX23" i="34"/>
  <c r="CX25" i="34"/>
  <c r="CX27" i="34"/>
  <c r="CX29" i="34"/>
  <c r="CX31" i="34"/>
  <c r="CX33" i="34"/>
  <c r="CX35" i="34"/>
  <c r="CX37" i="34"/>
  <c r="CX39" i="34"/>
  <c r="CX41" i="34"/>
  <c r="CX43" i="34"/>
  <c r="CX45" i="34"/>
  <c r="CX47" i="34"/>
  <c r="CX49" i="34"/>
  <c r="CX51" i="34"/>
  <c r="CX11" i="34"/>
  <c r="CJ91" i="33"/>
  <c r="CJ51" i="33"/>
  <c r="CJ55" i="33"/>
  <c r="CJ59" i="33"/>
  <c r="CJ63" i="33"/>
  <c r="CJ67" i="33"/>
  <c r="CJ71" i="33"/>
  <c r="CJ75" i="33"/>
  <c r="CJ79" i="33"/>
  <c r="CJ83" i="33"/>
  <c r="CJ87" i="33"/>
  <c r="CJ47" i="33"/>
  <c r="X255" i="45"/>
  <c r="S255" i="45"/>
  <c r="O255" i="45"/>
  <c r="R255" i="45" s="1"/>
  <c r="N255" i="45"/>
  <c r="Q255" i="45" s="1"/>
  <c r="H255" i="45"/>
  <c r="E255" i="45"/>
  <c r="D255" i="45"/>
  <c r="I255" i="45" s="1"/>
  <c r="AO254" i="45"/>
  <c r="AG254" i="45"/>
  <c r="Y254" i="45"/>
  <c r="S254" i="45"/>
  <c r="O254" i="45"/>
  <c r="R254" i="45" s="1"/>
  <c r="N254" i="45"/>
  <c r="Q254" i="45" s="1"/>
  <c r="X254" i="45" s="1"/>
  <c r="E254" i="45"/>
  <c r="H254" i="45" s="1"/>
  <c r="D254" i="45"/>
  <c r="I254" i="45" s="1"/>
  <c r="AB253" i="45"/>
  <c r="S253" i="45"/>
  <c r="Q253" i="45"/>
  <c r="X253" i="45" s="1"/>
  <c r="O253" i="45"/>
  <c r="R253" i="45" s="1"/>
  <c r="N253" i="45"/>
  <c r="H253" i="45"/>
  <c r="E253" i="45"/>
  <c r="D253" i="45"/>
  <c r="AQ252" i="45"/>
  <c r="AP252" i="45"/>
  <c r="AM252" i="45"/>
  <c r="AL252" i="45"/>
  <c r="AK252" i="45"/>
  <c r="AH252" i="45"/>
  <c r="AG252" i="45"/>
  <c r="AE252" i="45"/>
  <c r="AC252" i="45"/>
  <c r="AA252" i="45"/>
  <c r="Z252" i="45"/>
  <c r="R252" i="45"/>
  <c r="Q252" i="45"/>
  <c r="X252" i="45" s="1"/>
  <c r="O252" i="45"/>
  <c r="N252" i="45"/>
  <c r="S252" i="45" s="1"/>
  <c r="I252" i="45"/>
  <c r="E252" i="45"/>
  <c r="H252" i="45" s="1"/>
  <c r="D252" i="45"/>
  <c r="AP251" i="45"/>
  <c r="AI251" i="45"/>
  <c r="AH251" i="45"/>
  <c r="Z251" i="45"/>
  <c r="R251" i="45"/>
  <c r="O251" i="45"/>
  <c r="N251" i="45"/>
  <c r="H251" i="45"/>
  <c r="E251" i="45"/>
  <c r="D251" i="45"/>
  <c r="AN250" i="45"/>
  <c r="AK250" i="45"/>
  <c r="AA250" i="45"/>
  <c r="X250" i="45"/>
  <c r="S250" i="45"/>
  <c r="R250" i="45"/>
  <c r="O250" i="45"/>
  <c r="N250" i="45"/>
  <c r="Q250" i="45" s="1"/>
  <c r="I250" i="45"/>
  <c r="E250" i="45"/>
  <c r="H250" i="45" s="1"/>
  <c r="D250" i="45"/>
  <c r="AP249" i="45"/>
  <c r="AO249" i="45"/>
  <c r="AN249" i="45"/>
  <c r="AJ249" i="45"/>
  <c r="AH249" i="45"/>
  <c r="AF249" i="45"/>
  <c r="AC249" i="45"/>
  <c r="Z249" i="45"/>
  <c r="Y249" i="45"/>
  <c r="S249" i="45"/>
  <c r="Q249" i="45"/>
  <c r="X249" i="45" s="1"/>
  <c r="O249" i="45"/>
  <c r="R249" i="45" s="1"/>
  <c r="N249" i="45"/>
  <c r="E249" i="45"/>
  <c r="H249" i="45" s="1"/>
  <c r="D249" i="45"/>
  <c r="R248" i="45"/>
  <c r="O248" i="45"/>
  <c r="N248" i="45"/>
  <c r="I248" i="45"/>
  <c r="E248" i="45"/>
  <c r="H248" i="45" s="1"/>
  <c r="D248" i="45"/>
  <c r="AB247" i="45"/>
  <c r="X247" i="45"/>
  <c r="Q247" i="45"/>
  <c r="O247" i="45"/>
  <c r="R247" i="45" s="1"/>
  <c r="N247" i="45"/>
  <c r="S247" i="45" s="1"/>
  <c r="H247" i="45"/>
  <c r="E247" i="45"/>
  <c r="D247" i="45"/>
  <c r="I247" i="45" s="1"/>
  <c r="AO246" i="45"/>
  <c r="AN246" i="45"/>
  <c r="AI246" i="45"/>
  <c r="AG246" i="45"/>
  <c r="AC246" i="45"/>
  <c r="Y246" i="45"/>
  <c r="S246" i="45"/>
  <c r="R246" i="45"/>
  <c r="O246" i="45"/>
  <c r="N246" i="45"/>
  <c r="Q246" i="45" s="1"/>
  <c r="X246" i="45" s="1"/>
  <c r="I246" i="45"/>
  <c r="E246" i="45"/>
  <c r="H246" i="45" s="1"/>
  <c r="D246" i="45"/>
  <c r="AN245" i="45"/>
  <c r="AI245" i="45"/>
  <c r="AA245" i="45"/>
  <c r="X245" i="45"/>
  <c r="R245" i="45"/>
  <c r="O245" i="45"/>
  <c r="N245" i="45"/>
  <c r="Q245" i="45" s="1"/>
  <c r="H245" i="45"/>
  <c r="E245" i="45"/>
  <c r="D245" i="45"/>
  <c r="AN244" i="45"/>
  <c r="AL244" i="45"/>
  <c r="AG244" i="45"/>
  <c r="AF244" i="45"/>
  <c r="Z244" i="45"/>
  <c r="S244" i="45"/>
  <c r="Q244" i="45"/>
  <c r="X244" i="45" s="1"/>
  <c r="O244" i="45"/>
  <c r="R244" i="45" s="1"/>
  <c r="N244" i="45"/>
  <c r="E244" i="45"/>
  <c r="H244" i="45" s="1"/>
  <c r="D244" i="45"/>
  <c r="AM243" i="45"/>
  <c r="AL243" i="45"/>
  <c r="AG243" i="45"/>
  <c r="AD243" i="45"/>
  <c r="Y243" i="45"/>
  <c r="R243" i="45"/>
  <c r="Q243" i="45"/>
  <c r="X243" i="45" s="1"/>
  <c r="O243" i="45"/>
  <c r="N243" i="45"/>
  <c r="S243" i="45" s="1"/>
  <c r="I243" i="45"/>
  <c r="E243" i="45"/>
  <c r="H243" i="45" s="1"/>
  <c r="D243" i="45"/>
  <c r="AJ242" i="45"/>
  <c r="AE242" i="45"/>
  <c r="O242" i="45"/>
  <c r="R242" i="45" s="1"/>
  <c r="N242" i="45"/>
  <c r="H242" i="45"/>
  <c r="E242" i="45"/>
  <c r="D242" i="45"/>
  <c r="I242" i="45" s="1"/>
  <c r="O241" i="45"/>
  <c r="R241" i="45" s="1"/>
  <c r="N241" i="45"/>
  <c r="E241" i="45"/>
  <c r="H241" i="45" s="1"/>
  <c r="D241" i="45"/>
  <c r="I241" i="45" s="1"/>
  <c r="AO240" i="45"/>
  <c r="AL240" i="45"/>
  <c r="AG240" i="45"/>
  <c r="AF240" i="45"/>
  <c r="Z240" i="45"/>
  <c r="Y240" i="45"/>
  <c r="S240" i="45"/>
  <c r="Q240" i="45"/>
  <c r="X240" i="45" s="1"/>
  <c r="O240" i="45"/>
  <c r="R240" i="45" s="1"/>
  <c r="N240" i="45"/>
  <c r="H240" i="45"/>
  <c r="E240" i="45"/>
  <c r="D240" i="45"/>
  <c r="AQ239" i="45"/>
  <c r="AP239" i="45"/>
  <c r="AM239" i="45"/>
  <c r="AL239" i="45"/>
  <c r="AK239" i="45"/>
  <c r="AH239" i="45"/>
  <c r="AG239" i="45"/>
  <c r="AE239" i="45"/>
  <c r="AC239" i="45"/>
  <c r="AA239" i="45"/>
  <c r="Z239" i="45"/>
  <c r="R239" i="45"/>
  <c r="Q239" i="45"/>
  <c r="X239" i="45" s="1"/>
  <c r="O239" i="45"/>
  <c r="N239" i="45"/>
  <c r="S239" i="45" s="1"/>
  <c r="I239" i="45"/>
  <c r="E239" i="45"/>
  <c r="H239" i="45" s="1"/>
  <c r="D239" i="45"/>
  <c r="AH238" i="45"/>
  <c r="R238" i="45"/>
  <c r="Q238" i="45"/>
  <c r="X238" i="45" s="1"/>
  <c r="O238" i="45"/>
  <c r="N238" i="45"/>
  <c r="S238" i="45" s="1"/>
  <c r="H238" i="45"/>
  <c r="E238" i="45"/>
  <c r="D238" i="45"/>
  <c r="AQ237" i="45"/>
  <c r="AK237" i="45"/>
  <c r="AC237" i="45"/>
  <c r="O237" i="45"/>
  <c r="R237" i="45" s="1"/>
  <c r="N237" i="45"/>
  <c r="E237" i="45"/>
  <c r="H237" i="45" s="1"/>
  <c r="D237" i="45"/>
  <c r="AK236" i="45"/>
  <c r="AF236" i="45"/>
  <c r="X236" i="45"/>
  <c r="S236" i="45"/>
  <c r="Q236" i="45"/>
  <c r="O236" i="45"/>
  <c r="R236" i="45" s="1"/>
  <c r="N236" i="45"/>
  <c r="H236" i="45"/>
  <c r="E236" i="45"/>
  <c r="D236" i="45"/>
  <c r="AQ235" i="45"/>
  <c r="AP235" i="45"/>
  <c r="AL235" i="45"/>
  <c r="AK235" i="45"/>
  <c r="AI235" i="45"/>
  <c r="AE235" i="45"/>
  <c r="AD235" i="45"/>
  <c r="AA235" i="45"/>
  <c r="Y235" i="45"/>
  <c r="R235" i="45"/>
  <c r="O235" i="45"/>
  <c r="N235" i="45"/>
  <c r="I235" i="45"/>
  <c r="E235" i="45"/>
  <c r="H235" i="45" s="1"/>
  <c r="D235" i="45"/>
  <c r="AQ234" i="45"/>
  <c r="AN234" i="45"/>
  <c r="AI234" i="45"/>
  <c r="AB234" i="45"/>
  <c r="AA234" i="45"/>
  <c r="R234" i="45"/>
  <c r="Q234" i="45"/>
  <c r="X234" i="45" s="1"/>
  <c r="O234" i="45"/>
  <c r="N234" i="45"/>
  <c r="S234" i="45" s="1"/>
  <c r="H234" i="45"/>
  <c r="E234" i="45"/>
  <c r="D234" i="45"/>
  <c r="X233" i="45"/>
  <c r="R233" i="45"/>
  <c r="O233" i="45"/>
  <c r="N233" i="45"/>
  <c r="Q233" i="45" s="1"/>
  <c r="I233" i="45"/>
  <c r="H233" i="45"/>
  <c r="E233" i="45"/>
  <c r="D233" i="45"/>
  <c r="AO232" i="45"/>
  <c r="AJ232" i="45"/>
  <c r="AF232" i="45"/>
  <c r="AE232" i="45"/>
  <c r="Y232" i="45"/>
  <c r="S232" i="45"/>
  <c r="O232" i="45"/>
  <c r="R232" i="45" s="1"/>
  <c r="N232" i="45"/>
  <c r="Q232" i="45" s="1"/>
  <c r="X232" i="45" s="1"/>
  <c r="E232" i="45"/>
  <c r="H232" i="45" s="1"/>
  <c r="D232" i="45"/>
  <c r="I232" i="45" s="1"/>
  <c r="AJ231" i="45"/>
  <c r="AG231" i="45"/>
  <c r="S231" i="45"/>
  <c r="Q231" i="45"/>
  <c r="X231" i="45" s="1"/>
  <c r="O231" i="45"/>
  <c r="R231" i="45" s="1"/>
  <c r="N231" i="45"/>
  <c r="H231" i="45"/>
  <c r="E231" i="45"/>
  <c r="D231" i="45"/>
  <c r="AQ230" i="45"/>
  <c r="AP230" i="45"/>
  <c r="AM230" i="45"/>
  <c r="AL230" i="45"/>
  <c r="AK230" i="45"/>
  <c r="AH230" i="45"/>
  <c r="AG230" i="45"/>
  <c r="AE230" i="45"/>
  <c r="AC230" i="45"/>
  <c r="AA230" i="45"/>
  <c r="Z230" i="45"/>
  <c r="R230" i="45"/>
  <c r="Q230" i="45"/>
  <c r="X230" i="45" s="1"/>
  <c r="O230" i="45"/>
  <c r="N230" i="45"/>
  <c r="S230" i="45" s="1"/>
  <c r="I230" i="45"/>
  <c r="E230" i="45"/>
  <c r="H230" i="45" s="1"/>
  <c r="D230" i="45"/>
  <c r="AH229" i="45"/>
  <c r="AB229" i="45"/>
  <c r="S229" i="45"/>
  <c r="R229" i="45"/>
  <c r="O229" i="45"/>
  <c r="N229" i="45"/>
  <c r="Q229" i="45" s="1"/>
  <c r="X229" i="45" s="1"/>
  <c r="H229" i="45"/>
  <c r="E229" i="45"/>
  <c r="D229" i="45"/>
  <c r="X228" i="45"/>
  <c r="S228" i="45"/>
  <c r="O228" i="45"/>
  <c r="R228" i="45" s="1"/>
  <c r="N228" i="45"/>
  <c r="Q228" i="45" s="1"/>
  <c r="I228" i="45"/>
  <c r="E228" i="45"/>
  <c r="H228" i="45" s="1"/>
  <c r="D228" i="45"/>
  <c r="AP227" i="45"/>
  <c r="AO227" i="45"/>
  <c r="AN227" i="45"/>
  <c r="AJ227" i="45"/>
  <c r="AH227" i="45"/>
  <c r="AF227" i="45"/>
  <c r="AC227" i="45"/>
  <c r="Z227" i="45"/>
  <c r="Y227" i="45"/>
  <c r="S227" i="45"/>
  <c r="Q227" i="45"/>
  <c r="X227" i="45" s="1"/>
  <c r="O227" i="45"/>
  <c r="R227" i="45" s="1"/>
  <c r="N227" i="45"/>
  <c r="H227" i="45"/>
  <c r="E227" i="45"/>
  <c r="D227" i="45"/>
  <c r="AQ226" i="45"/>
  <c r="AL226" i="45"/>
  <c r="AK226" i="45"/>
  <c r="AE226" i="45"/>
  <c r="AD226" i="45"/>
  <c r="Y226" i="45"/>
  <c r="R226" i="45"/>
  <c r="O226" i="45"/>
  <c r="N226" i="45"/>
  <c r="I226" i="45"/>
  <c r="E226" i="45"/>
  <c r="H226" i="45" s="1"/>
  <c r="D226" i="45"/>
  <c r="AL225" i="45"/>
  <c r="AI225" i="45"/>
  <c r="Q225" i="45"/>
  <c r="X225" i="45" s="1"/>
  <c r="O225" i="45"/>
  <c r="R225" i="45" s="1"/>
  <c r="N225" i="45"/>
  <c r="S225" i="45" s="1"/>
  <c r="H225" i="45"/>
  <c r="E225" i="45"/>
  <c r="D225" i="45"/>
  <c r="I225" i="45" s="1"/>
  <c r="AO224" i="45"/>
  <c r="S224" i="45"/>
  <c r="R224" i="45"/>
  <c r="O224" i="45"/>
  <c r="N224" i="45"/>
  <c r="Q224" i="45" s="1"/>
  <c r="X224" i="45" s="1"/>
  <c r="E224" i="45"/>
  <c r="H224" i="45" s="1"/>
  <c r="D224" i="45"/>
  <c r="AO223" i="45"/>
  <c r="AN223" i="45"/>
  <c r="AL223" i="45"/>
  <c r="AJ223" i="45"/>
  <c r="AH223" i="45"/>
  <c r="AG223" i="45"/>
  <c r="AD223" i="45"/>
  <c r="AC223" i="45"/>
  <c r="AB223" i="45"/>
  <c r="Y223" i="45"/>
  <c r="X223" i="45"/>
  <c r="S223" i="45"/>
  <c r="Q223" i="45"/>
  <c r="O223" i="45"/>
  <c r="R223" i="45" s="1"/>
  <c r="N223" i="45"/>
  <c r="I223" i="45"/>
  <c r="E223" i="45"/>
  <c r="H223" i="45" s="1"/>
  <c r="D223" i="45"/>
  <c r="AP222" i="45"/>
  <c r="AO222" i="45"/>
  <c r="AC222" i="45"/>
  <c r="Z222" i="45"/>
  <c r="R222" i="45"/>
  <c r="O222" i="45"/>
  <c r="N222" i="45"/>
  <c r="I222" i="45"/>
  <c r="E222" i="45"/>
  <c r="H222" i="45" s="1"/>
  <c r="D222" i="45"/>
  <c r="AQ221" i="45"/>
  <c r="AP221" i="45"/>
  <c r="AJ221" i="45"/>
  <c r="AH221" i="45"/>
  <c r="AB221" i="45"/>
  <c r="AA221" i="45"/>
  <c r="O221" i="45"/>
  <c r="R221" i="45" s="1"/>
  <c r="N221" i="45"/>
  <c r="H221" i="45"/>
  <c r="E221" i="45"/>
  <c r="D221" i="45"/>
  <c r="AN220" i="45"/>
  <c r="AM220" i="45"/>
  <c r="AF220" i="45"/>
  <c r="AA220" i="45"/>
  <c r="X220" i="45"/>
  <c r="R220" i="45"/>
  <c r="O220" i="45"/>
  <c r="N220" i="45"/>
  <c r="Q220" i="45" s="1"/>
  <c r="H220" i="45"/>
  <c r="E220" i="45"/>
  <c r="D220" i="45"/>
  <c r="AN219" i="45"/>
  <c r="AL219" i="45"/>
  <c r="AK219" i="45"/>
  <c r="AG219" i="45"/>
  <c r="AF219" i="45"/>
  <c r="AC219" i="45"/>
  <c r="Z219" i="45"/>
  <c r="S219" i="45"/>
  <c r="Q219" i="45"/>
  <c r="X219" i="45" s="1"/>
  <c r="O219" i="45"/>
  <c r="R219" i="45" s="1"/>
  <c r="N219" i="45"/>
  <c r="E219" i="45"/>
  <c r="H219" i="45" s="1"/>
  <c r="D219" i="45"/>
  <c r="AQ218" i="45"/>
  <c r="AM218" i="45"/>
  <c r="AL218" i="45"/>
  <c r="AI218" i="45"/>
  <c r="AG218" i="45"/>
  <c r="AD218" i="45"/>
  <c r="AC218" i="45"/>
  <c r="Y218" i="45"/>
  <c r="R218" i="45"/>
  <c r="Q218" i="45"/>
  <c r="X218" i="45" s="1"/>
  <c r="O218" i="45"/>
  <c r="N218" i="45"/>
  <c r="S218" i="45" s="1"/>
  <c r="I218" i="45"/>
  <c r="E218" i="45"/>
  <c r="H218" i="45" s="1"/>
  <c r="D218" i="45"/>
  <c r="O217" i="45"/>
  <c r="R217" i="45" s="1"/>
  <c r="N217" i="45"/>
  <c r="H217" i="45"/>
  <c r="E217" i="45"/>
  <c r="D217" i="45"/>
  <c r="I217" i="45" s="1"/>
  <c r="AQ216" i="45"/>
  <c r="AO216" i="45"/>
  <c r="AJ216" i="45"/>
  <c r="AG216" i="45"/>
  <c r="AB216" i="45"/>
  <c r="AA216" i="45"/>
  <c r="O216" i="45"/>
  <c r="R216" i="45" s="1"/>
  <c r="N216" i="45"/>
  <c r="H216" i="45"/>
  <c r="E216" i="45"/>
  <c r="D216" i="45"/>
  <c r="I216" i="45" s="1"/>
  <c r="AO215" i="45"/>
  <c r="AL215" i="45"/>
  <c r="AK215" i="45"/>
  <c r="AG215" i="45"/>
  <c r="AF215" i="45"/>
  <c r="AD215" i="45"/>
  <c r="Z215" i="45"/>
  <c r="Y215" i="45"/>
  <c r="S215" i="45"/>
  <c r="Q215" i="45"/>
  <c r="X215" i="45" s="1"/>
  <c r="O215" i="45"/>
  <c r="R215" i="45" s="1"/>
  <c r="N215" i="45"/>
  <c r="I215" i="45"/>
  <c r="H215" i="45"/>
  <c r="E215" i="45"/>
  <c r="D215" i="45"/>
  <c r="AQ214" i="45"/>
  <c r="AP214" i="45"/>
  <c r="AM214" i="45"/>
  <c r="AL214" i="45"/>
  <c r="AK214" i="45"/>
  <c r="AH214" i="45"/>
  <c r="AG214" i="45"/>
  <c r="AE214" i="45"/>
  <c r="AC214" i="45"/>
  <c r="AA214" i="45"/>
  <c r="Z214" i="45"/>
  <c r="R214" i="45"/>
  <c r="Q214" i="45"/>
  <c r="X214" i="45" s="1"/>
  <c r="O214" i="45"/>
  <c r="N214" i="45"/>
  <c r="S214" i="45" s="1"/>
  <c r="I214" i="45"/>
  <c r="E214" i="45"/>
  <c r="H214" i="45" s="1"/>
  <c r="D214" i="45"/>
  <c r="AM213" i="45"/>
  <c r="AJ213" i="45"/>
  <c r="AE213" i="45"/>
  <c r="AD213" i="45"/>
  <c r="R213" i="45"/>
  <c r="Q213" i="45"/>
  <c r="X213" i="45" s="1"/>
  <c r="O213" i="45"/>
  <c r="N213" i="45"/>
  <c r="S213" i="45" s="1"/>
  <c r="H213" i="45"/>
  <c r="E213" i="45"/>
  <c r="D213" i="45"/>
  <c r="AQ212" i="45"/>
  <c r="O212" i="45"/>
  <c r="R212" i="45" s="1"/>
  <c r="N212" i="45"/>
  <c r="E212" i="45"/>
  <c r="H212" i="45" s="1"/>
  <c r="D212" i="45"/>
  <c r="AP211" i="45"/>
  <c r="AJ211" i="45"/>
  <c r="AD211" i="45"/>
  <c r="AC211" i="45"/>
  <c r="X211" i="45"/>
  <c r="S211" i="45"/>
  <c r="Q211" i="45"/>
  <c r="O211" i="45"/>
  <c r="R211" i="45" s="1"/>
  <c r="N211" i="45"/>
  <c r="E211" i="45"/>
  <c r="H211" i="45" s="1"/>
  <c r="D211" i="45"/>
  <c r="AP210" i="45"/>
  <c r="AO210" i="45"/>
  <c r="AI210" i="45"/>
  <c r="AA210" i="45"/>
  <c r="Z210" i="45"/>
  <c r="R210" i="45"/>
  <c r="O210" i="45"/>
  <c r="N210" i="45"/>
  <c r="I210" i="45"/>
  <c r="E210" i="45"/>
  <c r="H210" i="45" s="1"/>
  <c r="D210" i="45"/>
  <c r="AN209" i="45"/>
  <c r="AM209" i="45"/>
  <c r="AF209" i="45"/>
  <c r="AA209" i="45"/>
  <c r="X209" i="45"/>
  <c r="R209" i="45"/>
  <c r="Q209" i="45"/>
  <c r="O209" i="45"/>
  <c r="N209" i="45"/>
  <c r="S209" i="45" s="1"/>
  <c r="H209" i="45"/>
  <c r="E209" i="45"/>
  <c r="D209" i="45"/>
  <c r="AM208" i="45"/>
  <c r="AJ208" i="45"/>
  <c r="AE208" i="45"/>
  <c r="AC208" i="45"/>
  <c r="X208" i="45"/>
  <c r="R208" i="45"/>
  <c r="O208" i="45"/>
  <c r="N208" i="45"/>
  <c r="Q208" i="45" s="1"/>
  <c r="I208" i="45"/>
  <c r="E208" i="45"/>
  <c r="H208" i="45" s="1"/>
  <c r="D208" i="45"/>
  <c r="AO207" i="45"/>
  <c r="AN207" i="45"/>
  <c r="AL207" i="45"/>
  <c r="AJ207" i="45"/>
  <c r="AH207" i="45"/>
  <c r="AG207" i="45"/>
  <c r="AD207" i="45"/>
  <c r="AC207" i="45"/>
  <c r="AB207" i="45"/>
  <c r="Y207" i="45"/>
  <c r="S207" i="45"/>
  <c r="Q207" i="45"/>
  <c r="X207" i="45" s="1"/>
  <c r="O207" i="45"/>
  <c r="R207" i="45" s="1"/>
  <c r="N207" i="45"/>
  <c r="E207" i="45"/>
  <c r="H207" i="45" s="1"/>
  <c r="D207" i="45"/>
  <c r="AE206" i="45"/>
  <c r="R206" i="45"/>
  <c r="O206" i="45"/>
  <c r="N206" i="45"/>
  <c r="Q206" i="45" s="1"/>
  <c r="X206" i="45" s="1"/>
  <c r="I206" i="45"/>
  <c r="H206" i="45"/>
  <c r="E206" i="45"/>
  <c r="D206" i="45"/>
  <c r="AO205" i="45"/>
  <c r="AN205" i="45"/>
  <c r="AL205" i="45"/>
  <c r="AJ205" i="45"/>
  <c r="AH205" i="45"/>
  <c r="AG205" i="45"/>
  <c r="AD205" i="45"/>
  <c r="AC205" i="45"/>
  <c r="AB205" i="45"/>
  <c r="Y205" i="45"/>
  <c r="X205" i="45"/>
  <c r="S205" i="45"/>
  <c r="Q205" i="45"/>
  <c r="O205" i="45"/>
  <c r="R205" i="45" s="1"/>
  <c r="N205" i="45"/>
  <c r="E205" i="45"/>
  <c r="H205" i="45" s="1"/>
  <c r="D205" i="45"/>
  <c r="AM204" i="45"/>
  <c r="AI204" i="45"/>
  <c r="AH204" i="45"/>
  <c r="AC204" i="45"/>
  <c r="Y204" i="45"/>
  <c r="R204" i="45"/>
  <c r="O204" i="45"/>
  <c r="N204" i="45"/>
  <c r="I204" i="45"/>
  <c r="E204" i="45"/>
  <c r="H204" i="45" s="1"/>
  <c r="D204" i="45"/>
  <c r="S203" i="45"/>
  <c r="O203" i="45"/>
  <c r="R203" i="45" s="1"/>
  <c r="N203" i="45"/>
  <c r="Q203" i="45" s="1"/>
  <c r="X203" i="45" s="1"/>
  <c r="H203" i="45"/>
  <c r="E203" i="45"/>
  <c r="D203" i="45"/>
  <c r="I203" i="45" s="1"/>
  <c r="AG202" i="45"/>
  <c r="X202" i="45"/>
  <c r="O202" i="45"/>
  <c r="R202" i="45" s="1"/>
  <c r="N202" i="45"/>
  <c r="Q202" i="45" s="1"/>
  <c r="H202" i="45"/>
  <c r="E202" i="45"/>
  <c r="D202" i="45"/>
  <c r="I202" i="45" s="1"/>
  <c r="AL201" i="45"/>
  <c r="AK201" i="45"/>
  <c r="AB201" i="45"/>
  <c r="Z201" i="45"/>
  <c r="S201" i="45"/>
  <c r="Q201" i="45"/>
  <c r="X201" i="45" s="1"/>
  <c r="O201" i="45"/>
  <c r="R201" i="45" s="1"/>
  <c r="N201" i="45"/>
  <c r="H201" i="45"/>
  <c r="E201" i="45"/>
  <c r="D201" i="45"/>
  <c r="AQ200" i="45"/>
  <c r="AM200" i="45"/>
  <c r="AL200" i="45"/>
  <c r="AH200" i="45"/>
  <c r="AG200" i="45"/>
  <c r="AC200" i="45"/>
  <c r="AA200" i="45"/>
  <c r="R200" i="45"/>
  <c r="Q200" i="45"/>
  <c r="X200" i="45" s="1"/>
  <c r="O200" i="45"/>
  <c r="N200" i="45"/>
  <c r="S200" i="45" s="1"/>
  <c r="I200" i="45"/>
  <c r="E200" i="45"/>
  <c r="H200" i="45" s="1"/>
  <c r="D200" i="45"/>
  <c r="AJ199" i="45"/>
  <c r="AD199" i="45"/>
  <c r="S199" i="45"/>
  <c r="R199" i="45"/>
  <c r="O199" i="45"/>
  <c r="N199" i="45"/>
  <c r="Q199" i="45" s="1"/>
  <c r="X199" i="45" s="1"/>
  <c r="H199" i="45"/>
  <c r="E199" i="45"/>
  <c r="D199" i="45"/>
  <c r="I199" i="45" s="1"/>
  <c r="AQ198" i="45"/>
  <c r="AO198" i="45"/>
  <c r="AJ198" i="45"/>
  <c r="AF198" i="45"/>
  <c r="AE198" i="45"/>
  <c r="Y198" i="45"/>
  <c r="S198" i="45"/>
  <c r="O198" i="45"/>
  <c r="R198" i="45" s="1"/>
  <c r="N198" i="45"/>
  <c r="Q198" i="45" s="1"/>
  <c r="X198" i="45" s="1"/>
  <c r="E198" i="45"/>
  <c r="H198" i="45" s="1"/>
  <c r="D198" i="45"/>
  <c r="I198" i="45" s="1"/>
  <c r="AP197" i="45"/>
  <c r="AO197" i="45"/>
  <c r="AK197" i="45"/>
  <c r="AF197" i="45"/>
  <c r="AD197" i="45"/>
  <c r="Z197" i="45"/>
  <c r="S197" i="45"/>
  <c r="Q197" i="45"/>
  <c r="X197" i="45" s="1"/>
  <c r="O197" i="45"/>
  <c r="R197" i="45" s="1"/>
  <c r="N197" i="45"/>
  <c r="H197" i="45"/>
  <c r="E197" i="45"/>
  <c r="D197" i="45"/>
  <c r="AQ196" i="45"/>
  <c r="AP196" i="45"/>
  <c r="AM196" i="45"/>
  <c r="AL196" i="45"/>
  <c r="AK196" i="45"/>
  <c r="AH196" i="45"/>
  <c r="AG196" i="45"/>
  <c r="AE196" i="45"/>
  <c r="AC196" i="45"/>
  <c r="AA196" i="45"/>
  <c r="Z196" i="45"/>
  <c r="R196" i="45"/>
  <c r="Q196" i="45"/>
  <c r="X196" i="45" s="1"/>
  <c r="O196" i="45"/>
  <c r="N196" i="45"/>
  <c r="S196" i="45" s="1"/>
  <c r="I196" i="45"/>
  <c r="E196" i="45"/>
  <c r="H196" i="45" s="1"/>
  <c r="D196" i="45"/>
  <c r="AM195" i="45"/>
  <c r="AI195" i="45"/>
  <c r="AB195" i="45"/>
  <c r="X195" i="45"/>
  <c r="R195" i="45"/>
  <c r="Q195" i="45"/>
  <c r="O195" i="45"/>
  <c r="N195" i="45"/>
  <c r="S195" i="45" s="1"/>
  <c r="H195" i="45"/>
  <c r="E195" i="45"/>
  <c r="D195" i="45"/>
  <c r="AN194" i="45"/>
  <c r="S194" i="45"/>
  <c r="R194" i="45"/>
  <c r="O194" i="45"/>
  <c r="N194" i="45"/>
  <c r="Q194" i="45" s="1"/>
  <c r="X194" i="45" s="1"/>
  <c r="E194" i="45"/>
  <c r="H194" i="45" s="1"/>
  <c r="D194" i="45"/>
  <c r="AJ193" i="45"/>
  <c r="AD193" i="45"/>
  <c r="AC193" i="45"/>
  <c r="X193" i="45"/>
  <c r="S193" i="45"/>
  <c r="Q193" i="45"/>
  <c r="O193" i="45"/>
  <c r="R193" i="45" s="1"/>
  <c r="N193" i="45"/>
  <c r="E193" i="45"/>
  <c r="H193" i="45" s="1"/>
  <c r="D193" i="45"/>
  <c r="AP192" i="45"/>
  <c r="AO192" i="45"/>
  <c r="AI192" i="45"/>
  <c r="AA192" i="45"/>
  <c r="Z192" i="45"/>
  <c r="R192" i="45"/>
  <c r="O192" i="45"/>
  <c r="N192" i="45"/>
  <c r="I192" i="45"/>
  <c r="E192" i="45"/>
  <c r="H192" i="45" s="1"/>
  <c r="D192" i="45"/>
  <c r="AN191" i="45"/>
  <c r="AM191" i="45"/>
  <c r="AF191" i="45"/>
  <c r="AA191" i="45"/>
  <c r="X191" i="45"/>
  <c r="R191" i="45"/>
  <c r="Q191" i="45"/>
  <c r="O191" i="45"/>
  <c r="N191" i="45"/>
  <c r="S191" i="45" s="1"/>
  <c r="H191" i="45"/>
  <c r="E191" i="45"/>
  <c r="D191" i="45"/>
  <c r="AM190" i="45"/>
  <c r="AJ190" i="45"/>
  <c r="AE190" i="45"/>
  <c r="AC190" i="45"/>
  <c r="X190" i="45"/>
  <c r="R190" i="45"/>
  <c r="O190" i="45"/>
  <c r="N190" i="45"/>
  <c r="Q190" i="45" s="1"/>
  <c r="I190" i="45"/>
  <c r="E190" i="45"/>
  <c r="H190" i="45" s="1"/>
  <c r="D190" i="45"/>
  <c r="AO189" i="45"/>
  <c r="AN189" i="45"/>
  <c r="AL189" i="45"/>
  <c r="AJ189" i="45"/>
  <c r="AH189" i="45"/>
  <c r="AG189" i="45"/>
  <c r="AD189" i="45"/>
  <c r="AC189" i="45"/>
  <c r="AB189" i="45"/>
  <c r="Y189" i="45"/>
  <c r="S189" i="45"/>
  <c r="Q189" i="45"/>
  <c r="X189" i="45" s="1"/>
  <c r="O189" i="45"/>
  <c r="R189" i="45" s="1"/>
  <c r="N189" i="45"/>
  <c r="E189" i="45"/>
  <c r="H189" i="45" s="1"/>
  <c r="D189" i="45"/>
  <c r="AM188" i="45"/>
  <c r="AK188" i="45"/>
  <c r="AE188" i="45"/>
  <c r="AD188" i="45"/>
  <c r="Y188" i="45"/>
  <c r="R188" i="45"/>
  <c r="Q188" i="45"/>
  <c r="X188" i="45" s="1"/>
  <c r="O188" i="45"/>
  <c r="N188" i="45"/>
  <c r="S188" i="45" s="1"/>
  <c r="I188" i="45"/>
  <c r="E188" i="45"/>
  <c r="H188" i="45" s="1"/>
  <c r="D188" i="45"/>
  <c r="Z187" i="45"/>
  <c r="S187" i="45"/>
  <c r="Q187" i="45"/>
  <c r="X187" i="45" s="1"/>
  <c r="O187" i="45"/>
  <c r="R187" i="45" s="1"/>
  <c r="N187" i="45"/>
  <c r="H187" i="45"/>
  <c r="E187" i="45"/>
  <c r="D187" i="45"/>
  <c r="I187" i="45" s="1"/>
  <c r="AC186" i="45"/>
  <c r="AB186" i="45"/>
  <c r="X186" i="45"/>
  <c r="O186" i="45"/>
  <c r="R186" i="45" s="1"/>
  <c r="N186" i="45"/>
  <c r="Q186" i="45" s="1"/>
  <c r="H186" i="45"/>
  <c r="E186" i="45"/>
  <c r="D186" i="45"/>
  <c r="I186" i="45" s="1"/>
  <c r="S185" i="45"/>
  <c r="Q185" i="45"/>
  <c r="X185" i="45" s="1"/>
  <c r="O185" i="45"/>
  <c r="R185" i="45" s="1"/>
  <c r="N185" i="45"/>
  <c r="I185" i="45"/>
  <c r="E185" i="45"/>
  <c r="H185" i="45" s="1"/>
  <c r="D185" i="45"/>
  <c r="AH184" i="45"/>
  <c r="R184" i="45"/>
  <c r="Q184" i="45"/>
  <c r="X184" i="45" s="1"/>
  <c r="O184" i="45"/>
  <c r="N184" i="45"/>
  <c r="S184" i="45" s="1"/>
  <c r="I184" i="45"/>
  <c r="E184" i="45"/>
  <c r="H184" i="45" s="1"/>
  <c r="D184" i="45"/>
  <c r="AL183" i="45"/>
  <c r="X183" i="45"/>
  <c r="S183" i="45"/>
  <c r="O183" i="45"/>
  <c r="R183" i="45" s="1"/>
  <c r="N183" i="45"/>
  <c r="Q183" i="45" s="1"/>
  <c r="H183" i="45"/>
  <c r="E183" i="45"/>
  <c r="D183" i="45"/>
  <c r="I183" i="45" s="1"/>
  <c r="R182" i="45"/>
  <c r="O182" i="45"/>
  <c r="N182" i="45"/>
  <c r="I182" i="45"/>
  <c r="E182" i="45"/>
  <c r="H182" i="45" s="1"/>
  <c r="D182" i="45"/>
  <c r="AE181" i="45"/>
  <c r="X181" i="45"/>
  <c r="S181" i="45"/>
  <c r="R181" i="45"/>
  <c r="O181" i="45"/>
  <c r="N181" i="45"/>
  <c r="Q181" i="45" s="1"/>
  <c r="H181" i="45"/>
  <c r="E181" i="45"/>
  <c r="D181" i="45"/>
  <c r="I181" i="45" s="1"/>
  <c r="AO180" i="45"/>
  <c r="AM180" i="45"/>
  <c r="AG180" i="45"/>
  <c r="AA180" i="45"/>
  <c r="Y180" i="45"/>
  <c r="R180" i="45"/>
  <c r="O180" i="45"/>
  <c r="N180" i="45"/>
  <c r="I180" i="45"/>
  <c r="E180" i="45"/>
  <c r="H180" i="45" s="1"/>
  <c r="D180" i="45"/>
  <c r="AE179" i="45"/>
  <c r="X179" i="45"/>
  <c r="S179" i="45"/>
  <c r="R179" i="45"/>
  <c r="O179" i="45"/>
  <c r="N179" i="45"/>
  <c r="Q179" i="45" s="1"/>
  <c r="H179" i="45"/>
  <c r="E179" i="45"/>
  <c r="D179" i="45"/>
  <c r="I179" i="45" s="1"/>
  <c r="AO178" i="45"/>
  <c r="AG178" i="45"/>
  <c r="AA178" i="45"/>
  <c r="R178" i="45"/>
  <c r="Q178" i="45"/>
  <c r="X178" i="45" s="1"/>
  <c r="O178" i="45"/>
  <c r="N178" i="45"/>
  <c r="S178" i="45" s="1"/>
  <c r="I178" i="45"/>
  <c r="E178" i="45"/>
  <c r="H178" i="45" s="1"/>
  <c r="D178" i="45"/>
  <c r="AN177" i="45"/>
  <c r="AH177" i="45"/>
  <c r="S177" i="45"/>
  <c r="Q177" i="45"/>
  <c r="X177" i="45" s="1"/>
  <c r="O177" i="45"/>
  <c r="R177" i="45" s="1"/>
  <c r="N177" i="45"/>
  <c r="I177" i="45"/>
  <c r="E177" i="45"/>
  <c r="H177" i="45" s="1"/>
  <c r="D177" i="45"/>
  <c r="AO176" i="45"/>
  <c r="AJ176" i="45"/>
  <c r="AI176" i="45"/>
  <c r="AA176" i="45"/>
  <c r="S176" i="45"/>
  <c r="O176" i="45"/>
  <c r="R176" i="45" s="1"/>
  <c r="N176" i="45"/>
  <c r="Q176" i="45" s="1"/>
  <c r="X176" i="45" s="1"/>
  <c r="I176" i="45"/>
  <c r="E176" i="45"/>
  <c r="H176" i="45" s="1"/>
  <c r="D176" i="45"/>
  <c r="X175" i="45"/>
  <c r="S175" i="45"/>
  <c r="Q175" i="45"/>
  <c r="O175" i="45"/>
  <c r="R175" i="45" s="1"/>
  <c r="N175" i="45"/>
  <c r="E175" i="45"/>
  <c r="H175" i="45" s="1"/>
  <c r="D175" i="45"/>
  <c r="AP174" i="45"/>
  <c r="AG174" i="45"/>
  <c r="R174" i="45"/>
  <c r="O174" i="45"/>
  <c r="N174" i="45"/>
  <c r="I174" i="45"/>
  <c r="E174" i="45"/>
  <c r="H174" i="45" s="1"/>
  <c r="D174" i="45"/>
  <c r="AV173" i="45"/>
  <c r="X173" i="45"/>
  <c r="S173" i="45"/>
  <c r="Q173" i="45"/>
  <c r="O173" i="45"/>
  <c r="R173" i="45" s="1"/>
  <c r="N173" i="45"/>
  <c r="E173" i="45"/>
  <c r="H173" i="45" s="1"/>
  <c r="D173" i="45"/>
  <c r="AK172" i="45"/>
  <c r="AI172" i="45"/>
  <c r="AC172" i="45"/>
  <c r="X172" i="45"/>
  <c r="O172" i="45"/>
  <c r="R172" i="45" s="1"/>
  <c r="N172" i="45"/>
  <c r="Q172" i="45" s="1"/>
  <c r="H172" i="45"/>
  <c r="E172" i="45"/>
  <c r="D172" i="45"/>
  <c r="I172" i="45" s="1"/>
  <c r="AP171" i="45"/>
  <c r="Z171" i="45"/>
  <c r="S171" i="45"/>
  <c r="Q171" i="45"/>
  <c r="X171" i="45" s="1"/>
  <c r="O171" i="45"/>
  <c r="R171" i="45" s="1"/>
  <c r="N171" i="45"/>
  <c r="I171" i="45"/>
  <c r="E171" i="45"/>
  <c r="H171" i="45" s="1"/>
  <c r="D171" i="45"/>
  <c r="AO170" i="45"/>
  <c r="AJ170" i="45"/>
  <c r="AA170" i="45"/>
  <c r="O170" i="45"/>
  <c r="R170" i="45" s="1"/>
  <c r="N170" i="45"/>
  <c r="I170" i="45"/>
  <c r="E170" i="45"/>
  <c r="H170" i="45" s="1"/>
  <c r="D170" i="45"/>
  <c r="Z169" i="45"/>
  <c r="S169" i="45"/>
  <c r="Q169" i="45"/>
  <c r="X169" i="45" s="1"/>
  <c r="O169" i="45"/>
  <c r="R169" i="45" s="1"/>
  <c r="N169" i="45"/>
  <c r="H169" i="45"/>
  <c r="E169" i="45"/>
  <c r="D169" i="45"/>
  <c r="I169" i="45" s="1"/>
  <c r="AO168" i="45"/>
  <c r="AN168" i="45"/>
  <c r="AL168" i="45"/>
  <c r="AJ168" i="45"/>
  <c r="AH168" i="45"/>
  <c r="AG168" i="45"/>
  <c r="AD168" i="45"/>
  <c r="AC168" i="45"/>
  <c r="AB168" i="45"/>
  <c r="Y168" i="45"/>
  <c r="X168" i="45"/>
  <c r="S168" i="45"/>
  <c r="Q168" i="45"/>
  <c r="O168" i="45"/>
  <c r="R168" i="45" s="1"/>
  <c r="N168" i="45"/>
  <c r="I168" i="45"/>
  <c r="E168" i="45"/>
  <c r="H168" i="45" s="1"/>
  <c r="D168" i="45"/>
  <c r="AO167" i="45"/>
  <c r="AE167" i="45"/>
  <c r="AA167" i="45"/>
  <c r="S167" i="45"/>
  <c r="O167" i="45"/>
  <c r="R167" i="45" s="1"/>
  <c r="N167" i="45"/>
  <c r="Q167" i="45" s="1"/>
  <c r="X167" i="45" s="1"/>
  <c r="E167" i="45"/>
  <c r="H167" i="45" s="1"/>
  <c r="D167" i="45"/>
  <c r="I167" i="45" s="1"/>
  <c r="Y166" i="45"/>
  <c r="S166" i="45"/>
  <c r="Q166" i="45"/>
  <c r="X166" i="45" s="1"/>
  <c r="O166" i="45"/>
  <c r="R166" i="45" s="1"/>
  <c r="N166" i="45"/>
  <c r="H166" i="45"/>
  <c r="E166" i="45"/>
  <c r="D166" i="45"/>
  <c r="AQ165" i="45"/>
  <c r="AP165" i="45"/>
  <c r="AM165" i="45"/>
  <c r="AL165" i="45"/>
  <c r="AK165" i="45"/>
  <c r="AH165" i="45"/>
  <c r="AG165" i="45"/>
  <c r="AE165" i="45"/>
  <c r="AC165" i="45"/>
  <c r="AA165" i="45"/>
  <c r="Z165" i="45"/>
  <c r="R165" i="45"/>
  <c r="Q165" i="45"/>
  <c r="X165" i="45" s="1"/>
  <c r="O165" i="45"/>
  <c r="N165" i="45"/>
  <c r="S165" i="45" s="1"/>
  <c r="I165" i="45"/>
  <c r="E165" i="45"/>
  <c r="H165" i="45" s="1"/>
  <c r="D165" i="45"/>
  <c r="AM164" i="45"/>
  <c r="AI164" i="45"/>
  <c r="AH164" i="45"/>
  <c r="AB164" i="45"/>
  <c r="X164" i="45"/>
  <c r="R164" i="45"/>
  <c r="Q164" i="45"/>
  <c r="O164" i="45"/>
  <c r="N164" i="45"/>
  <c r="S164" i="45" s="1"/>
  <c r="H164" i="45"/>
  <c r="E164" i="45"/>
  <c r="D164" i="45"/>
  <c r="AV163" i="45"/>
  <c r="AP163" i="45"/>
  <c r="AO163" i="45"/>
  <c r="AK163" i="45"/>
  <c r="AF163" i="45"/>
  <c r="AD163" i="45"/>
  <c r="Z163" i="45"/>
  <c r="S163" i="45"/>
  <c r="Q163" i="45"/>
  <c r="X163" i="45" s="1"/>
  <c r="O163" i="45"/>
  <c r="R163" i="45" s="1"/>
  <c r="N163" i="45"/>
  <c r="H163" i="45"/>
  <c r="E163" i="45"/>
  <c r="D163" i="45"/>
  <c r="AQ162" i="45"/>
  <c r="AH162" i="45"/>
  <c r="AF162" i="45"/>
  <c r="Q162" i="45"/>
  <c r="X162" i="45" s="1"/>
  <c r="O162" i="45"/>
  <c r="R162" i="45" s="1"/>
  <c r="N162" i="45"/>
  <c r="S162" i="45" s="1"/>
  <c r="H162" i="45"/>
  <c r="E162" i="45"/>
  <c r="D162" i="45"/>
  <c r="AM161" i="45"/>
  <c r="AI161" i="45"/>
  <c r="AG161" i="45"/>
  <c r="AB161" i="45"/>
  <c r="X161" i="45"/>
  <c r="R161" i="45"/>
  <c r="O161" i="45"/>
  <c r="N161" i="45"/>
  <c r="Q161" i="45" s="1"/>
  <c r="H161" i="45"/>
  <c r="E161" i="45"/>
  <c r="D161" i="45"/>
  <c r="AD160" i="45"/>
  <c r="Z160" i="45"/>
  <c r="S160" i="45"/>
  <c r="R160" i="45"/>
  <c r="O160" i="45"/>
  <c r="N160" i="45"/>
  <c r="Q160" i="45" s="1"/>
  <c r="X160" i="45" s="1"/>
  <c r="H160" i="45"/>
  <c r="E160" i="45"/>
  <c r="D160" i="45"/>
  <c r="I160" i="45" s="1"/>
  <c r="AQ159" i="45"/>
  <c r="AO159" i="45"/>
  <c r="AJ159" i="45"/>
  <c r="AF159" i="45"/>
  <c r="AE159" i="45"/>
  <c r="Y159" i="45"/>
  <c r="S159" i="45"/>
  <c r="O159" i="45"/>
  <c r="R159" i="45" s="1"/>
  <c r="N159" i="45"/>
  <c r="Q159" i="45" s="1"/>
  <c r="X159" i="45" s="1"/>
  <c r="E159" i="45"/>
  <c r="H159" i="45" s="1"/>
  <c r="D159" i="45"/>
  <c r="I159" i="45" s="1"/>
  <c r="AQ158" i="45"/>
  <c r="AM158" i="45"/>
  <c r="AH158" i="45"/>
  <c r="AF158" i="45"/>
  <c r="AB158" i="45"/>
  <c r="Q158" i="45"/>
  <c r="X158" i="45" s="1"/>
  <c r="O158" i="45"/>
  <c r="R158" i="45" s="1"/>
  <c r="N158" i="45"/>
  <c r="S158" i="45" s="1"/>
  <c r="H158" i="45"/>
  <c r="E158" i="45"/>
  <c r="D158" i="45"/>
  <c r="I158" i="45" s="1"/>
  <c r="AN157" i="45"/>
  <c r="AC157" i="45"/>
  <c r="X157" i="45"/>
  <c r="R157" i="45"/>
  <c r="O157" i="45"/>
  <c r="N157" i="45"/>
  <c r="Q157" i="45" s="1"/>
  <c r="H157" i="45"/>
  <c r="E157" i="45"/>
  <c r="D157" i="45"/>
  <c r="AJ156" i="45"/>
  <c r="AI156" i="45"/>
  <c r="Z156" i="45"/>
  <c r="R156" i="45"/>
  <c r="O156" i="45"/>
  <c r="N156" i="45"/>
  <c r="H156" i="45"/>
  <c r="E156" i="45"/>
  <c r="D156" i="45"/>
  <c r="I156" i="45" s="1"/>
  <c r="AO155" i="45"/>
  <c r="AE155" i="45"/>
  <c r="AA155" i="45"/>
  <c r="S155" i="45"/>
  <c r="O155" i="45"/>
  <c r="R155" i="45" s="1"/>
  <c r="N155" i="45"/>
  <c r="Q155" i="45" s="1"/>
  <c r="X155" i="45" s="1"/>
  <c r="E155" i="45"/>
  <c r="H155" i="45" s="1"/>
  <c r="D155" i="45"/>
  <c r="I155" i="45" s="1"/>
  <c r="AV154" i="45"/>
  <c r="Q154" i="45"/>
  <c r="X154" i="45" s="1"/>
  <c r="O154" i="45"/>
  <c r="R154" i="45" s="1"/>
  <c r="N154" i="45"/>
  <c r="S154" i="45" s="1"/>
  <c r="H154" i="45"/>
  <c r="E154" i="45"/>
  <c r="D154" i="45"/>
  <c r="I154" i="45" s="1"/>
  <c r="AC153" i="45"/>
  <c r="AB153" i="45"/>
  <c r="X153" i="45"/>
  <c r="R153" i="45"/>
  <c r="O153" i="45"/>
  <c r="N153" i="45"/>
  <c r="Q153" i="45" s="1"/>
  <c r="I153" i="45"/>
  <c r="H153" i="45"/>
  <c r="E153" i="45"/>
  <c r="D153" i="45"/>
  <c r="AO152" i="45"/>
  <c r="AN152" i="45"/>
  <c r="AL152" i="45"/>
  <c r="AJ152" i="45"/>
  <c r="AH152" i="45"/>
  <c r="AG152" i="45"/>
  <c r="AD152" i="45"/>
  <c r="AC152" i="45"/>
  <c r="AB152" i="45"/>
  <c r="Y152" i="45"/>
  <c r="X152" i="45"/>
  <c r="S152" i="45"/>
  <c r="Q152" i="45"/>
  <c r="O152" i="45"/>
  <c r="R152" i="45" s="1"/>
  <c r="N152" i="45"/>
  <c r="E152" i="45"/>
  <c r="H152" i="45" s="1"/>
  <c r="D152" i="45"/>
  <c r="AM151" i="45"/>
  <c r="AI151" i="45"/>
  <c r="AH151" i="45"/>
  <c r="AC151" i="45"/>
  <c r="Y151" i="45"/>
  <c r="R151" i="45"/>
  <c r="O151" i="45"/>
  <c r="N151" i="45"/>
  <c r="I151" i="45"/>
  <c r="E151" i="45"/>
  <c r="H151" i="45" s="1"/>
  <c r="D151" i="45"/>
  <c r="S150" i="45"/>
  <c r="O150" i="45"/>
  <c r="R150" i="45" s="1"/>
  <c r="N150" i="45"/>
  <c r="Q150" i="45" s="1"/>
  <c r="X150" i="45" s="1"/>
  <c r="H150" i="45"/>
  <c r="E150" i="45"/>
  <c r="D150" i="45"/>
  <c r="I150" i="45" s="1"/>
  <c r="AG149" i="45"/>
  <c r="X149" i="45"/>
  <c r="O149" i="45"/>
  <c r="R149" i="45" s="1"/>
  <c r="N149" i="45"/>
  <c r="Q149" i="45" s="1"/>
  <c r="H149" i="45"/>
  <c r="E149" i="45"/>
  <c r="D149" i="45"/>
  <c r="I149" i="45" s="1"/>
  <c r="AL148" i="45"/>
  <c r="AK148" i="45"/>
  <c r="AB148" i="45"/>
  <c r="Z148" i="45"/>
  <c r="S148" i="45"/>
  <c r="Q148" i="45"/>
  <c r="X148" i="45" s="1"/>
  <c r="O148" i="45"/>
  <c r="R148" i="45" s="1"/>
  <c r="N148" i="45"/>
  <c r="H148" i="45"/>
  <c r="E148" i="45"/>
  <c r="D148" i="45"/>
  <c r="AQ147" i="45"/>
  <c r="AM147" i="45"/>
  <c r="AL147" i="45"/>
  <c r="AH147" i="45"/>
  <c r="AG147" i="45"/>
  <c r="AC147" i="45"/>
  <c r="AA147" i="45"/>
  <c r="R147" i="45"/>
  <c r="Q147" i="45"/>
  <c r="X147" i="45" s="1"/>
  <c r="O147" i="45"/>
  <c r="N147" i="45"/>
  <c r="S147" i="45" s="1"/>
  <c r="I147" i="45"/>
  <c r="E147" i="45"/>
  <c r="H147" i="45" s="1"/>
  <c r="D147" i="45"/>
  <c r="AJ146" i="45"/>
  <c r="AD146" i="45"/>
  <c r="S146" i="45"/>
  <c r="R146" i="45"/>
  <c r="O146" i="45"/>
  <c r="N146" i="45"/>
  <c r="Q146" i="45" s="1"/>
  <c r="X146" i="45" s="1"/>
  <c r="H146" i="45"/>
  <c r="E146" i="45"/>
  <c r="D146" i="45"/>
  <c r="I146" i="45" s="1"/>
  <c r="AQ145" i="45"/>
  <c r="AO145" i="45"/>
  <c r="AJ145" i="45"/>
  <c r="AG145" i="45"/>
  <c r="AF145" i="45"/>
  <c r="AB145" i="45"/>
  <c r="Y145" i="45"/>
  <c r="X145" i="45"/>
  <c r="S145" i="45"/>
  <c r="Q145" i="45"/>
  <c r="O145" i="45"/>
  <c r="R145" i="45" s="1"/>
  <c r="N145" i="45"/>
  <c r="I145" i="45"/>
  <c r="H145" i="45"/>
  <c r="E145" i="45"/>
  <c r="D145" i="45"/>
  <c r="AQ144" i="45"/>
  <c r="AP144" i="45"/>
  <c r="AH144" i="45"/>
  <c r="AA144" i="45"/>
  <c r="Z144" i="45"/>
  <c r="R144" i="45"/>
  <c r="Q144" i="45"/>
  <c r="X144" i="45" s="1"/>
  <c r="O144" i="45"/>
  <c r="N144" i="45"/>
  <c r="S144" i="45" s="1"/>
  <c r="H144" i="45"/>
  <c r="E144" i="45"/>
  <c r="D144" i="45"/>
  <c r="I144" i="45" s="1"/>
  <c r="O143" i="45"/>
  <c r="R143" i="45" s="1"/>
  <c r="N143" i="45"/>
  <c r="H143" i="45"/>
  <c r="E143" i="45"/>
  <c r="D143" i="45"/>
  <c r="AP142" i="45"/>
  <c r="AM142" i="45"/>
  <c r="AH142" i="45"/>
  <c r="AE142" i="45"/>
  <c r="Z142" i="45"/>
  <c r="R142" i="45"/>
  <c r="Q142" i="45"/>
  <c r="X142" i="45" s="1"/>
  <c r="O142" i="45"/>
  <c r="N142" i="45"/>
  <c r="S142" i="45" s="1"/>
  <c r="H142" i="45"/>
  <c r="E142" i="45"/>
  <c r="D142" i="45"/>
  <c r="I142" i="45" s="1"/>
  <c r="AP141" i="45"/>
  <c r="AO141" i="45"/>
  <c r="AL141" i="45"/>
  <c r="AK141" i="45"/>
  <c r="AH141" i="45"/>
  <c r="AG141" i="45"/>
  <c r="AD141" i="45"/>
  <c r="AC141" i="45"/>
  <c r="Z141" i="45"/>
  <c r="Y141" i="45"/>
  <c r="R141" i="45"/>
  <c r="AN141" i="45" s="1"/>
  <c r="Q141" i="45"/>
  <c r="X141" i="45" s="1"/>
  <c r="O141" i="45"/>
  <c r="N141" i="45"/>
  <c r="S141" i="45" s="1"/>
  <c r="I141" i="45"/>
  <c r="E141" i="45"/>
  <c r="H141" i="45" s="1"/>
  <c r="D141" i="45"/>
  <c r="AQ140" i="45"/>
  <c r="AL140" i="45"/>
  <c r="AD140" i="45"/>
  <c r="AA140" i="45"/>
  <c r="R140" i="45"/>
  <c r="O140" i="45"/>
  <c r="N140" i="45"/>
  <c r="H140" i="45"/>
  <c r="E140" i="45"/>
  <c r="D140" i="45"/>
  <c r="I140" i="45" s="1"/>
  <c r="AK139" i="45"/>
  <c r="AI139" i="45"/>
  <c r="Z139" i="45"/>
  <c r="Y139" i="45"/>
  <c r="R139" i="45"/>
  <c r="O139" i="45"/>
  <c r="N139" i="45"/>
  <c r="I139" i="45"/>
  <c r="E139" i="45"/>
  <c r="H139" i="45" s="1"/>
  <c r="D139" i="45"/>
  <c r="AO138" i="45"/>
  <c r="AN138" i="45"/>
  <c r="AJ138" i="45"/>
  <c r="AH138" i="45"/>
  <c r="AD138" i="45"/>
  <c r="AC138" i="45"/>
  <c r="Y138" i="45"/>
  <c r="X138" i="45"/>
  <c r="S138" i="45"/>
  <c r="Q138" i="45"/>
  <c r="O138" i="45"/>
  <c r="R138" i="45" s="1"/>
  <c r="N138" i="45"/>
  <c r="E138" i="45"/>
  <c r="H138" i="45" s="1"/>
  <c r="D138" i="45"/>
  <c r="AK137" i="45"/>
  <c r="AA137" i="45"/>
  <c r="X137" i="45"/>
  <c r="O137" i="45"/>
  <c r="R137" i="45" s="1"/>
  <c r="N137" i="45"/>
  <c r="Q137" i="45" s="1"/>
  <c r="H137" i="45"/>
  <c r="E137" i="45"/>
  <c r="D137" i="45"/>
  <c r="I137" i="45" s="1"/>
  <c r="AN136" i="45"/>
  <c r="AD136" i="45"/>
  <c r="X136" i="45"/>
  <c r="R136" i="45"/>
  <c r="Q136" i="45"/>
  <c r="O136" i="45"/>
  <c r="N136" i="45"/>
  <c r="S136" i="45" s="1"/>
  <c r="H136" i="45"/>
  <c r="E136" i="45"/>
  <c r="D136" i="45"/>
  <c r="AQ135" i="45"/>
  <c r="AP135" i="45"/>
  <c r="AM135" i="45"/>
  <c r="AL135" i="45"/>
  <c r="AK135" i="45"/>
  <c r="AH135" i="45"/>
  <c r="AG135" i="45"/>
  <c r="AE135" i="45"/>
  <c r="AC135" i="45"/>
  <c r="AA135" i="45"/>
  <c r="Z135" i="45"/>
  <c r="R135" i="45"/>
  <c r="Q135" i="45"/>
  <c r="X135" i="45" s="1"/>
  <c r="O135" i="45"/>
  <c r="N135" i="45"/>
  <c r="S135" i="45" s="1"/>
  <c r="I135" i="45"/>
  <c r="E135" i="45"/>
  <c r="H135" i="45" s="1"/>
  <c r="D135" i="45"/>
  <c r="AP134" i="45"/>
  <c r="AO134" i="45"/>
  <c r="AF134" i="45"/>
  <c r="AD134" i="45"/>
  <c r="S134" i="45"/>
  <c r="Q134" i="45"/>
  <c r="X134" i="45" s="1"/>
  <c r="O134" i="45"/>
  <c r="R134" i="45" s="1"/>
  <c r="N134" i="45"/>
  <c r="H134" i="45"/>
  <c r="E134" i="45"/>
  <c r="D134" i="45"/>
  <c r="AQ133" i="45"/>
  <c r="AP133" i="45"/>
  <c r="AM133" i="45"/>
  <c r="AL133" i="45"/>
  <c r="AK133" i="45"/>
  <c r="AH133" i="45"/>
  <c r="AG133" i="45"/>
  <c r="AE133" i="45"/>
  <c r="AC133" i="45"/>
  <c r="AA133" i="45"/>
  <c r="Z133" i="45"/>
  <c r="R133" i="45"/>
  <c r="Q133" i="45"/>
  <c r="X133" i="45" s="1"/>
  <c r="O133" i="45"/>
  <c r="N133" i="45"/>
  <c r="S133" i="45" s="1"/>
  <c r="I133" i="45"/>
  <c r="E133" i="45"/>
  <c r="H133" i="45" s="1"/>
  <c r="D133" i="45"/>
  <c r="AM132" i="45"/>
  <c r="AD132" i="45"/>
  <c r="AB132" i="45"/>
  <c r="R132" i="45"/>
  <c r="Q132" i="45"/>
  <c r="X132" i="45" s="1"/>
  <c r="O132" i="45"/>
  <c r="N132" i="45"/>
  <c r="S132" i="45" s="1"/>
  <c r="H132" i="45"/>
  <c r="E132" i="45"/>
  <c r="D132" i="45"/>
  <c r="AE131" i="45"/>
  <c r="AC131" i="45"/>
  <c r="S131" i="45"/>
  <c r="R131" i="45"/>
  <c r="O131" i="45"/>
  <c r="N131" i="45"/>
  <c r="Q131" i="45" s="1"/>
  <c r="X131" i="45" s="1"/>
  <c r="I131" i="45"/>
  <c r="E131" i="45"/>
  <c r="H131" i="45" s="1"/>
  <c r="D131" i="45"/>
  <c r="AV130" i="45"/>
  <c r="AQ130" i="45"/>
  <c r="AP130" i="45"/>
  <c r="AJ130" i="45"/>
  <c r="AF130" i="45"/>
  <c r="AE130" i="45"/>
  <c r="Z130" i="45"/>
  <c r="S130" i="45"/>
  <c r="O130" i="45"/>
  <c r="R130" i="45" s="1"/>
  <c r="N130" i="45"/>
  <c r="Q130" i="45" s="1"/>
  <c r="X130" i="45" s="1"/>
  <c r="H130" i="45"/>
  <c r="E130" i="45"/>
  <c r="D130" i="45"/>
  <c r="I130" i="45" s="1"/>
  <c r="AM129" i="45"/>
  <c r="AI129" i="45"/>
  <c r="AC129" i="45"/>
  <c r="Y129" i="45"/>
  <c r="R129" i="45"/>
  <c r="Q129" i="45"/>
  <c r="X129" i="45" s="1"/>
  <c r="O129" i="45"/>
  <c r="N129" i="45"/>
  <c r="S129" i="45" s="1"/>
  <c r="I129" i="45"/>
  <c r="E129" i="45"/>
  <c r="H129" i="45" s="1"/>
  <c r="D129" i="45"/>
  <c r="AQ128" i="45"/>
  <c r="AP128" i="45"/>
  <c r="AJ128" i="45"/>
  <c r="AF128" i="45"/>
  <c r="AE128" i="45"/>
  <c r="Z128" i="45"/>
  <c r="S128" i="45"/>
  <c r="O128" i="45"/>
  <c r="R128" i="45" s="1"/>
  <c r="N128" i="45"/>
  <c r="Q128" i="45" s="1"/>
  <c r="X128" i="45" s="1"/>
  <c r="H128" i="45"/>
  <c r="E128" i="45"/>
  <c r="D128" i="45"/>
  <c r="I128" i="45" s="1"/>
  <c r="AM127" i="45"/>
  <c r="AI127" i="45"/>
  <c r="AC127" i="45"/>
  <c r="Y127" i="45"/>
  <c r="R127" i="45"/>
  <c r="Q127" i="45"/>
  <c r="X127" i="45" s="1"/>
  <c r="O127" i="45"/>
  <c r="N127" i="45"/>
  <c r="S127" i="45" s="1"/>
  <c r="I127" i="45"/>
  <c r="E127" i="45"/>
  <c r="H127" i="45" s="1"/>
  <c r="D127" i="45"/>
  <c r="AO126" i="45"/>
  <c r="AN126" i="45"/>
  <c r="AL126" i="45"/>
  <c r="AJ126" i="45"/>
  <c r="AH126" i="45"/>
  <c r="AG126" i="45"/>
  <c r="AD126" i="45"/>
  <c r="AC126" i="45"/>
  <c r="AB126" i="45"/>
  <c r="Y126" i="45"/>
  <c r="X126" i="45"/>
  <c r="S126" i="45"/>
  <c r="Q126" i="45"/>
  <c r="O126" i="45"/>
  <c r="R126" i="45" s="1"/>
  <c r="N126" i="45"/>
  <c r="I126" i="45"/>
  <c r="E126" i="45"/>
  <c r="H126" i="45" s="1"/>
  <c r="D126" i="45"/>
  <c r="AE125" i="45"/>
  <c r="AA125" i="45"/>
  <c r="S125" i="45"/>
  <c r="O125" i="45"/>
  <c r="R125" i="45" s="1"/>
  <c r="N125" i="45"/>
  <c r="Q125" i="45" s="1"/>
  <c r="X125" i="45" s="1"/>
  <c r="E125" i="45"/>
  <c r="H125" i="45" s="1"/>
  <c r="D125" i="45"/>
  <c r="I125" i="45" s="1"/>
  <c r="Z124" i="45"/>
  <c r="S124" i="45"/>
  <c r="Q124" i="45"/>
  <c r="X124" i="45" s="1"/>
  <c r="O124" i="45"/>
  <c r="R124" i="45" s="1"/>
  <c r="N124" i="45"/>
  <c r="H124" i="45"/>
  <c r="E124" i="45"/>
  <c r="D124" i="45"/>
  <c r="AQ123" i="45"/>
  <c r="AP123" i="45"/>
  <c r="AM123" i="45"/>
  <c r="AL123" i="45"/>
  <c r="AK123" i="45"/>
  <c r="AH123" i="45"/>
  <c r="AG123" i="45"/>
  <c r="AE123" i="45"/>
  <c r="AC123" i="45"/>
  <c r="AA123" i="45"/>
  <c r="Z123" i="45"/>
  <c r="R123" i="45"/>
  <c r="Q123" i="45"/>
  <c r="X123" i="45" s="1"/>
  <c r="O123" i="45"/>
  <c r="N123" i="45"/>
  <c r="S123" i="45" s="1"/>
  <c r="I123" i="45"/>
  <c r="E123" i="45"/>
  <c r="H123" i="45" s="1"/>
  <c r="D123" i="45"/>
  <c r="AP122" i="45"/>
  <c r="AN122" i="45"/>
  <c r="AI122" i="45"/>
  <c r="AB122" i="45"/>
  <c r="Z122" i="45"/>
  <c r="S122" i="45"/>
  <c r="R122" i="45"/>
  <c r="O122" i="45"/>
  <c r="N122" i="45"/>
  <c r="Q122" i="45" s="1"/>
  <c r="X122" i="45" s="1"/>
  <c r="H122" i="45"/>
  <c r="E122" i="45"/>
  <c r="D122" i="45"/>
  <c r="Y121" i="45"/>
  <c r="X121" i="45"/>
  <c r="S121" i="45"/>
  <c r="O121" i="45"/>
  <c r="R121" i="45" s="1"/>
  <c r="N121" i="45"/>
  <c r="Q121" i="45" s="1"/>
  <c r="I121" i="45"/>
  <c r="E121" i="45"/>
  <c r="H121" i="45" s="1"/>
  <c r="D121" i="45"/>
  <c r="AP120" i="45"/>
  <c r="AO120" i="45"/>
  <c r="AN120" i="45"/>
  <c r="AJ120" i="45"/>
  <c r="AH120" i="45"/>
  <c r="AF120" i="45"/>
  <c r="AC120" i="45"/>
  <c r="Z120" i="45"/>
  <c r="Y120" i="45"/>
  <c r="S120" i="45"/>
  <c r="Q120" i="45"/>
  <c r="X120" i="45" s="1"/>
  <c r="O120" i="45"/>
  <c r="R120" i="45" s="1"/>
  <c r="N120" i="45"/>
  <c r="H120" i="45"/>
  <c r="E120" i="45"/>
  <c r="D120" i="45"/>
  <c r="AQ119" i="45"/>
  <c r="AL119" i="45"/>
  <c r="AK119" i="45"/>
  <c r="AE119" i="45"/>
  <c r="AD119" i="45"/>
  <c r="Y119" i="45"/>
  <c r="R119" i="45"/>
  <c r="O119" i="45"/>
  <c r="N119" i="45"/>
  <c r="I119" i="45"/>
  <c r="E119" i="45"/>
  <c r="H119" i="45" s="1"/>
  <c r="D119" i="45"/>
  <c r="Q118" i="45"/>
  <c r="X118" i="45" s="1"/>
  <c r="O118" i="45"/>
  <c r="R118" i="45" s="1"/>
  <c r="N118" i="45"/>
  <c r="S118" i="45" s="1"/>
  <c r="H118" i="45"/>
  <c r="E118" i="45"/>
  <c r="D118" i="45"/>
  <c r="I118" i="45" s="1"/>
  <c r="AO117" i="45"/>
  <c r="AN117" i="45"/>
  <c r="AI117" i="45"/>
  <c r="AB117" i="45"/>
  <c r="Y117" i="45"/>
  <c r="S117" i="45"/>
  <c r="R117" i="45"/>
  <c r="O117" i="45"/>
  <c r="N117" i="45"/>
  <c r="Q117" i="45" s="1"/>
  <c r="X117" i="45" s="1"/>
  <c r="I117" i="45"/>
  <c r="E117" i="45"/>
  <c r="H117" i="45" s="1"/>
  <c r="D117" i="45"/>
  <c r="AO116" i="45"/>
  <c r="AN116" i="45"/>
  <c r="AL116" i="45"/>
  <c r="AJ116" i="45"/>
  <c r="AH116" i="45"/>
  <c r="AG116" i="45"/>
  <c r="AD116" i="45"/>
  <c r="AC116" i="45"/>
  <c r="AB116" i="45"/>
  <c r="Y116" i="45"/>
  <c r="X116" i="45"/>
  <c r="S116" i="45"/>
  <c r="Q116" i="45"/>
  <c r="O116" i="45"/>
  <c r="R116" i="45" s="1"/>
  <c r="N116" i="45"/>
  <c r="I116" i="45"/>
  <c r="E116" i="45"/>
  <c r="H116" i="45" s="1"/>
  <c r="D116" i="45"/>
  <c r="R115" i="45"/>
  <c r="O115" i="45"/>
  <c r="N115" i="45"/>
  <c r="I115" i="45"/>
  <c r="E115" i="45"/>
  <c r="H115" i="45" s="1"/>
  <c r="D115" i="45"/>
  <c r="AQ114" i="45"/>
  <c r="AP114" i="45"/>
  <c r="AJ114" i="45"/>
  <c r="AH114" i="45"/>
  <c r="AB114" i="45"/>
  <c r="AA114" i="45"/>
  <c r="S114" i="45"/>
  <c r="O114" i="45"/>
  <c r="R114" i="45" s="1"/>
  <c r="N114" i="45"/>
  <c r="Q114" i="45" s="1"/>
  <c r="X114" i="45" s="1"/>
  <c r="H114" i="45"/>
  <c r="E114" i="45"/>
  <c r="D114" i="45"/>
  <c r="AF113" i="45"/>
  <c r="X113" i="45"/>
  <c r="R113" i="45"/>
  <c r="O113" i="45"/>
  <c r="N113" i="45"/>
  <c r="Q113" i="45" s="1"/>
  <c r="I113" i="45"/>
  <c r="H113" i="45"/>
  <c r="E113" i="45"/>
  <c r="D113" i="45"/>
  <c r="AN112" i="45"/>
  <c r="AL112" i="45"/>
  <c r="AK112" i="45"/>
  <c r="AG112" i="45"/>
  <c r="AF112" i="45"/>
  <c r="AC112" i="45"/>
  <c r="Z112" i="45"/>
  <c r="X112" i="45"/>
  <c r="S112" i="45"/>
  <c r="Q112" i="45"/>
  <c r="O112" i="45"/>
  <c r="R112" i="45" s="1"/>
  <c r="N112" i="45"/>
  <c r="I112" i="45"/>
  <c r="E112" i="45"/>
  <c r="H112" i="45" s="1"/>
  <c r="D112" i="45"/>
  <c r="AQ111" i="45"/>
  <c r="AM111" i="45"/>
  <c r="AL111" i="45"/>
  <c r="AI111" i="45"/>
  <c r="AG111" i="45"/>
  <c r="AD111" i="45"/>
  <c r="AC111" i="45"/>
  <c r="Y111" i="45"/>
  <c r="R111" i="45"/>
  <c r="Q111" i="45"/>
  <c r="X111" i="45" s="1"/>
  <c r="O111" i="45"/>
  <c r="N111" i="45"/>
  <c r="S111" i="45" s="1"/>
  <c r="I111" i="45"/>
  <c r="E111" i="45"/>
  <c r="H111" i="45" s="1"/>
  <c r="D111" i="45"/>
  <c r="AP110" i="45"/>
  <c r="AJ110" i="45"/>
  <c r="AI110" i="45"/>
  <c r="AA110" i="45"/>
  <c r="S110" i="45"/>
  <c r="O110" i="45"/>
  <c r="R110" i="45" s="1"/>
  <c r="N110" i="45"/>
  <c r="Q110" i="45" s="1"/>
  <c r="X110" i="45" s="1"/>
  <c r="H110" i="45"/>
  <c r="E110" i="45"/>
  <c r="D110" i="45"/>
  <c r="I110" i="45" s="1"/>
  <c r="AQ109" i="45"/>
  <c r="AO109" i="45"/>
  <c r="AJ109" i="45"/>
  <c r="AG109" i="45"/>
  <c r="AB109" i="45"/>
  <c r="AA109" i="45"/>
  <c r="S109" i="45"/>
  <c r="O109" i="45"/>
  <c r="R109" i="45" s="1"/>
  <c r="N109" i="45"/>
  <c r="Q109" i="45" s="1"/>
  <c r="X109" i="45" s="1"/>
  <c r="H109" i="45"/>
  <c r="E109" i="45"/>
  <c r="D109" i="45"/>
  <c r="I109" i="45" s="1"/>
  <c r="AO108" i="45"/>
  <c r="AL108" i="45"/>
  <c r="AK108" i="45"/>
  <c r="AG108" i="45"/>
  <c r="AF108" i="45"/>
  <c r="AD108" i="45"/>
  <c r="Z108" i="45"/>
  <c r="Y108" i="45"/>
  <c r="S108" i="45"/>
  <c r="Q108" i="45"/>
  <c r="X108" i="45" s="1"/>
  <c r="O108" i="45"/>
  <c r="R108" i="45" s="1"/>
  <c r="N108" i="45"/>
  <c r="I108" i="45"/>
  <c r="H108" i="45"/>
  <c r="E108" i="45"/>
  <c r="D108" i="45"/>
  <c r="AQ107" i="45"/>
  <c r="AP107" i="45"/>
  <c r="AM107" i="45"/>
  <c r="AL107" i="45"/>
  <c r="AK107" i="45"/>
  <c r="AH107" i="45"/>
  <c r="AG107" i="45"/>
  <c r="AE107" i="45"/>
  <c r="AC107" i="45"/>
  <c r="AA107" i="45"/>
  <c r="Z107" i="45"/>
  <c r="R107" i="45"/>
  <c r="Q107" i="45"/>
  <c r="X107" i="45" s="1"/>
  <c r="O107" i="45"/>
  <c r="N107" i="45"/>
  <c r="S107" i="45" s="1"/>
  <c r="I107" i="45"/>
  <c r="E107" i="45"/>
  <c r="H107" i="45" s="1"/>
  <c r="D107" i="45"/>
  <c r="AM106" i="45"/>
  <c r="AJ106" i="45"/>
  <c r="AE106" i="45"/>
  <c r="AD106" i="45"/>
  <c r="X106" i="45"/>
  <c r="R106" i="45"/>
  <c r="Q106" i="45"/>
  <c r="O106" i="45"/>
  <c r="N106" i="45"/>
  <c r="S106" i="45" s="1"/>
  <c r="I106" i="45"/>
  <c r="E106" i="45"/>
  <c r="H106" i="45" s="1"/>
  <c r="D106" i="45"/>
  <c r="AM105" i="45"/>
  <c r="AI105" i="45"/>
  <c r="AB105" i="45"/>
  <c r="X105" i="45"/>
  <c r="R105" i="45"/>
  <c r="Q105" i="45"/>
  <c r="O105" i="45"/>
  <c r="N105" i="45"/>
  <c r="S105" i="45" s="1"/>
  <c r="H105" i="45"/>
  <c r="E105" i="45"/>
  <c r="D105" i="45"/>
  <c r="AJ104" i="45"/>
  <c r="Y104" i="45"/>
  <c r="S104" i="45"/>
  <c r="R104" i="45"/>
  <c r="O104" i="45"/>
  <c r="N104" i="45"/>
  <c r="Q104" i="45" s="1"/>
  <c r="X104" i="45" s="1"/>
  <c r="E104" i="45"/>
  <c r="H104" i="45" s="1"/>
  <c r="D104" i="45"/>
  <c r="AO103" i="45"/>
  <c r="AN103" i="45"/>
  <c r="AJ103" i="45"/>
  <c r="AH103" i="45"/>
  <c r="AD103" i="45"/>
  <c r="AC103" i="45"/>
  <c r="Y103" i="45"/>
  <c r="X103" i="45"/>
  <c r="S103" i="45"/>
  <c r="Q103" i="45"/>
  <c r="O103" i="45"/>
  <c r="R103" i="45" s="1"/>
  <c r="N103" i="45"/>
  <c r="E103" i="45"/>
  <c r="H103" i="45" s="1"/>
  <c r="D103" i="45"/>
  <c r="AK102" i="45"/>
  <c r="AI102" i="45"/>
  <c r="Z102" i="45"/>
  <c r="Y102" i="45"/>
  <c r="R102" i="45"/>
  <c r="O102" i="45"/>
  <c r="N102" i="45"/>
  <c r="I102" i="45"/>
  <c r="E102" i="45"/>
  <c r="H102" i="45" s="1"/>
  <c r="D102" i="45"/>
  <c r="AQ101" i="45"/>
  <c r="AM101" i="45"/>
  <c r="AH101" i="45"/>
  <c r="AF101" i="45"/>
  <c r="AB101" i="45"/>
  <c r="Q101" i="45"/>
  <c r="X101" i="45" s="1"/>
  <c r="O101" i="45"/>
  <c r="R101" i="45" s="1"/>
  <c r="N101" i="45"/>
  <c r="S101" i="45" s="1"/>
  <c r="H101" i="45"/>
  <c r="E101" i="45"/>
  <c r="D101" i="45"/>
  <c r="I101" i="45" s="1"/>
  <c r="AN100" i="45"/>
  <c r="X100" i="45"/>
  <c r="R100" i="45"/>
  <c r="O100" i="45"/>
  <c r="N100" i="45"/>
  <c r="Q100" i="45" s="1"/>
  <c r="I100" i="45"/>
  <c r="H100" i="45"/>
  <c r="E100" i="45"/>
  <c r="D100" i="45"/>
  <c r="AO99" i="45"/>
  <c r="AN99" i="45"/>
  <c r="AL99" i="45"/>
  <c r="AJ99" i="45"/>
  <c r="AH99" i="45"/>
  <c r="AG99" i="45"/>
  <c r="AD99" i="45"/>
  <c r="AC99" i="45"/>
  <c r="AB99" i="45"/>
  <c r="Y99" i="45"/>
  <c r="X99" i="45"/>
  <c r="S99" i="45"/>
  <c r="Q99" i="45"/>
  <c r="O99" i="45"/>
  <c r="R99" i="45" s="1"/>
  <c r="N99" i="45"/>
  <c r="I99" i="45"/>
  <c r="E99" i="45"/>
  <c r="H99" i="45" s="1"/>
  <c r="D99" i="45"/>
  <c r="AM98" i="45"/>
  <c r="AI98" i="45"/>
  <c r="AC98" i="45"/>
  <c r="Y98" i="45"/>
  <c r="R98" i="45"/>
  <c r="Q98" i="45"/>
  <c r="X98" i="45" s="1"/>
  <c r="O98" i="45"/>
  <c r="N98" i="45"/>
  <c r="S98" i="45" s="1"/>
  <c r="I98" i="45"/>
  <c r="E98" i="45"/>
  <c r="H98" i="45" s="1"/>
  <c r="D98" i="45"/>
  <c r="AQ97" i="45"/>
  <c r="AP97" i="45"/>
  <c r="AJ97" i="45"/>
  <c r="AF97" i="45"/>
  <c r="AE97" i="45"/>
  <c r="Z97" i="45"/>
  <c r="S97" i="45"/>
  <c r="O97" i="45"/>
  <c r="R97" i="45" s="1"/>
  <c r="N97" i="45"/>
  <c r="Q97" i="45" s="1"/>
  <c r="X97" i="45" s="1"/>
  <c r="H97" i="45"/>
  <c r="E97" i="45"/>
  <c r="D97" i="45"/>
  <c r="I97" i="45" s="1"/>
  <c r="AG96" i="45"/>
  <c r="X96" i="45"/>
  <c r="O96" i="45"/>
  <c r="R96" i="45" s="1"/>
  <c r="N96" i="45"/>
  <c r="Q96" i="45" s="1"/>
  <c r="H96" i="45"/>
  <c r="E96" i="45"/>
  <c r="D96" i="45"/>
  <c r="I96" i="45" s="1"/>
  <c r="AL95" i="45"/>
  <c r="AB95" i="45"/>
  <c r="S95" i="45"/>
  <c r="Q95" i="45"/>
  <c r="X95" i="45" s="1"/>
  <c r="O95" i="45"/>
  <c r="R95" i="45" s="1"/>
  <c r="N95" i="45"/>
  <c r="H95" i="45"/>
  <c r="E95" i="45"/>
  <c r="D95" i="45"/>
  <c r="AQ94" i="45"/>
  <c r="AM94" i="45"/>
  <c r="AL94" i="45"/>
  <c r="AH94" i="45"/>
  <c r="AG94" i="45"/>
  <c r="AC94" i="45"/>
  <c r="AA94" i="45"/>
  <c r="R94" i="45"/>
  <c r="Q94" i="45"/>
  <c r="X94" i="45" s="1"/>
  <c r="O94" i="45"/>
  <c r="N94" i="45"/>
  <c r="S94" i="45" s="1"/>
  <c r="I94" i="45"/>
  <c r="E94" i="45"/>
  <c r="H94" i="45" s="1"/>
  <c r="D94" i="45"/>
  <c r="AN93" i="45"/>
  <c r="S93" i="45"/>
  <c r="R93" i="45"/>
  <c r="O93" i="45"/>
  <c r="N93" i="45"/>
  <c r="Q93" i="45" s="1"/>
  <c r="X93" i="45" s="1"/>
  <c r="H93" i="45"/>
  <c r="E93" i="45"/>
  <c r="D93" i="45"/>
  <c r="I93" i="45" s="1"/>
  <c r="AQ92" i="45"/>
  <c r="AJ92" i="45"/>
  <c r="AF92" i="45"/>
  <c r="Y92" i="45"/>
  <c r="O92" i="45"/>
  <c r="R92" i="45" s="1"/>
  <c r="N92" i="45"/>
  <c r="Q92" i="45" s="1"/>
  <c r="X92" i="45" s="1"/>
  <c r="G92" i="45"/>
  <c r="E92" i="45"/>
  <c r="H92" i="45" s="1"/>
  <c r="D92" i="45"/>
  <c r="I92" i="45" s="1"/>
  <c r="AP91" i="45"/>
  <c r="AO91" i="45"/>
  <c r="AF91" i="45"/>
  <c r="AD91" i="45"/>
  <c r="S91" i="45"/>
  <c r="Q91" i="45"/>
  <c r="X91" i="45" s="1"/>
  <c r="O91" i="45"/>
  <c r="R91" i="45" s="1"/>
  <c r="N91" i="45"/>
  <c r="H91" i="45"/>
  <c r="E91" i="45"/>
  <c r="D91" i="45"/>
  <c r="AQ90" i="45"/>
  <c r="AP90" i="45"/>
  <c r="AM90" i="45"/>
  <c r="AL90" i="45"/>
  <c r="AK90" i="45"/>
  <c r="AH90" i="45"/>
  <c r="AG90" i="45"/>
  <c r="AE90" i="45"/>
  <c r="AC90" i="45"/>
  <c r="AA90" i="45"/>
  <c r="Z90" i="45"/>
  <c r="R90" i="45"/>
  <c r="Q90" i="45"/>
  <c r="X90" i="45" s="1"/>
  <c r="O90" i="45"/>
  <c r="N90" i="45"/>
  <c r="S90" i="45" s="1"/>
  <c r="I90" i="45"/>
  <c r="E90" i="45"/>
  <c r="H90" i="45" s="1"/>
  <c r="D90" i="45"/>
  <c r="AM89" i="45"/>
  <c r="AB89" i="45"/>
  <c r="R89" i="45"/>
  <c r="Q89" i="45"/>
  <c r="X89" i="45" s="1"/>
  <c r="O89" i="45"/>
  <c r="N89" i="45"/>
  <c r="S89" i="45" s="1"/>
  <c r="H89" i="45"/>
  <c r="E89" i="45"/>
  <c r="D89" i="45"/>
  <c r="AN88" i="45"/>
  <c r="AC88" i="45"/>
  <c r="S88" i="45"/>
  <c r="R88" i="45"/>
  <c r="O88" i="45"/>
  <c r="N88" i="45"/>
  <c r="Q88" i="45" s="1"/>
  <c r="X88" i="45" s="1"/>
  <c r="I88" i="45"/>
  <c r="E88" i="45"/>
  <c r="H88" i="45" s="1"/>
  <c r="D88" i="45"/>
  <c r="AO87" i="45"/>
  <c r="AN87" i="45"/>
  <c r="AJ87" i="45"/>
  <c r="AH87" i="45"/>
  <c r="AD87" i="45"/>
  <c r="AC87" i="45"/>
  <c r="Y87" i="45"/>
  <c r="S87" i="45"/>
  <c r="Q87" i="45"/>
  <c r="X87" i="45" s="1"/>
  <c r="O87" i="45"/>
  <c r="R87" i="45" s="1"/>
  <c r="N87" i="45"/>
  <c r="E87" i="45"/>
  <c r="H87" i="45" s="1"/>
  <c r="D87" i="45"/>
  <c r="AK86" i="45"/>
  <c r="AD86" i="45"/>
  <c r="Z86" i="45"/>
  <c r="R86" i="45"/>
  <c r="O86" i="45"/>
  <c r="N86" i="45"/>
  <c r="I86" i="45"/>
  <c r="E86" i="45"/>
  <c r="H86" i="45" s="1"/>
  <c r="D86" i="45"/>
  <c r="AQ85" i="45"/>
  <c r="AH85" i="45"/>
  <c r="AF85" i="45"/>
  <c r="Q85" i="45"/>
  <c r="X85" i="45" s="1"/>
  <c r="O85" i="45"/>
  <c r="R85" i="45" s="1"/>
  <c r="N85" i="45"/>
  <c r="S85" i="45" s="1"/>
  <c r="H85" i="45"/>
  <c r="E85" i="45"/>
  <c r="D85" i="45"/>
  <c r="AM84" i="45"/>
  <c r="AI84" i="45"/>
  <c r="AG84" i="45"/>
  <c r="AB84" i="45"/>
  <c r="X84" i="45"/>
  <c r="R84" i="45"/>
  <c r="O84" i="45"/>
  <c r="N84" i="45"/>
  <c r="Q84" i="45" s="1"/>
  <c r="H84" i="45"/>
  <c r="E84" i="45"/>
  <c r="D84" i="45"/>
  <c r="AO83" i="45"/>
  <c r="AN83" i="45"/>
  <c r="AL83" i="45"/>
  <c r="AJ83" i="45"/>
  <c r="AH83" i="45"/>
  <c r="AG83" i="45"/>
  <c r="AD83" i="45"/>
  <c r="AC83" i="45"/>
  <c r="AB83" i="45"/>
  <c r="Y83" i="45"/>
  <c r="X83" i="45"/>
  <c r="S83" i="45"/>
  <c r="Q83" i="45"/>
  <c r="O83" i="45"/>
  <c r="R83" i="45" s="1"/>
  <c r="N83" i="45"/>
  <c r="I83" i="45"/>
  <c r="E83" i="45"/>
  <c r="H83" i="45" s="1"/>
  <c r="D83" i="45"/>
  <c r="AM82" i="45"/>
  <c r="AD82" i="45"/>
  <c r="R82" i="45"/>
  <c r="Q82" i="45"/>
  <c r="X82" i="45" s="1"/>
  <c r="O82" i="45"/>
  <c r="N82" i="45"/>
  <c r="S82" i="45" s="1"/>
  <c r="I82" i="45"/>
  <c r="E82" i="45"/>
  <c r="H82" i="45" s="1"/>
  <c r="D82" i="45"/>
  <c r="AQ81" i="45"/>
  <c r="AJ81" i="45"/>
  <c r="AF81" i="45"/>
  <c r="Z81" i="45"/>
  <c r="O81" i="45"/>
  <c r="R81" i="45" s="1"/>
  <c r="N81" i="45"/>
  <c r="H81" i="45"/>
  <c r="E81" i="45"/>
  <c r="D81" i="45"/>
  <c r="I81" i="45" s="1"/>
  <c r="AQ80" i="45"/>
  <c r="AM80" i="45"/>
  <c r="AK80" i="45"/>
  <c r="AF80" i="45"/>
  <c r="AB80" i="45"/>
  <c r="AA80" i="45"/>
  <c r="X80" i="45"/>
  <c r="O80" i="45"/>
  <c r="R80" i="45" s="1"/>
  <c r="N80" i="45"/>
  <c r="Q80" i="45" s="1"/>
  <c r="H80" i="45"/>
  <c r="E80" i="45"/>
  <c r="D80" i="45"/>
  <c r="I80" i="45" s="1"/>
  <c r="S79" i="45"/>
  <c r="Q79" i="45"/>
  <c r="X79" i="45" s="1"/>
  <c r="O79" i="45"/>
  <c r="R79" i="45" s="1"/>
  <c r="N79" i="45"/>
  <c r="I79" i="45"/>
  <c r="H79" i="45"/>
  <c r="E79" i="45"/>
  <c r="D79" i="45"/>
  <c r="AQ78" i="45"/>
  <c r="AM78" i="45"/>
  <c r="AL78" i="45"/>
  <c r="AH78" i="45"/>
  <c r="AG78" i="45"/>
  <c r="AC78" i="45"/>
  <c r="AA78" i="45"/>
  <c r="R78" i="45"/>
  <c r="Q78" i="45"/>
  <c r="X78" i="45" s="1"/>
  <c r="O78" i="45"/>
  <c r="N78" i="45"/>
  <c r="S78" i="45" s="1"/>
  <c r="I78" i="45"/>
  <c r="E78" i="45"/>
  <c r="H78" i="45" s="1"/>
  <c r="D78" i="45"/>
  <c r="AP77" i="45"/>
  <c r="AJ77" i="45"/>
  <c r="AI77" i="45"/>
  <c r="AE77" i="45"/>
  <c r="Z77" i="45"/>
  <c r="S77" i="45"/>
  <c r="R77" i="45"/>
  <c r="O77" i="45"/>
  <c r="N77" i="45"/>
  <c r="Q77" i="45" s="1"/>
  <c r="X77" i="45" s="1"/>
  <c r="H77" i="45"/>
  <c r="E77" i="45"/>
  <c r="D77" i="45"/>
  <c r="I77" i="45" s="1"/>
  <c r="AJ76" i="45"/>
  <c r="O76" i="45"/>
  <c r="R76" i="45" s="1"/>
  <c r="N76" i="45"/>
  <c r="E76" i="45"/>
  <c r="H76" i="45" s="1"/>
  <c r="D76" i="45"/>
  <c r="I76" i="45" s="1"/>
  <c r="AP75" i="45"/>
  <c r="AJ75" i="45"/>
  <c r="S75" i="45"/>
  <c r="Q75" i="45"/>
  <c r="X75" i="45" s="1"/>
  <c r="O75" i="45"/>
  <c r="R75" i="45" s="1"/>
  <c r="N75" i="45"/>
  <c r="H75" i="45"/>
  <c r="E75" i="45"/>
  <c r="D75" i="45"/>
  <c r="AQ74" i="45"/>
  <c r="AP74" i="45"/>
  <c r="AM74" i="45"/>
  <c r="AL74" i="45"/>
  <c r="AK74" i="45"/>
  <c r="AH74" i="45"/>
  <c r="AG74" i="45"/>
  <c r="AE74" i="45"/>
  <c r="AC74" i="45"/>
  <c r="AA74" i="45"/>
  <c r="Z74" i="45"/>
  <c r="R74" i="45"/>
  <c r="Q74" i="45"/>
  <c r="X74" i="45" s="1"/>
  <c r="O74" i="45"/>
  <c r="N74" i="45"/>
  <c r="S74" i="45" s="1"/>
  <c r="I74" i="45"/>
  <c r="E74" i="45"/>
  <c r="H74" i="45" s="1"/>
  <c r="D74" i="45"/>
  <c r="AD73" i="45"/>
  <c r="X73" i="45"/>
  <c r="R73" i="45"/>
  <c r="Q73" i="45"/>
  <c r="O73" i="45"/>
  <c r="N73" i="45"/>
  <c r="S73" i="45" s="1"/>
  <c r="H73" i="45"/>
  <c r="E73" i="45"/>
  <c r="D73" i="45"/>
  <c r="AO72" i="45"/>
  <c r="AJ72" i="45"/>
  <c r="AI72" i="45"/>
  <c r="AE72" i="45"/>
  <c r="Y72" i="45"/>
  <c r="S72" i="45"/>
  <c r="R72" i="45"/>
  <c r="O72" i="45"/>
  <c r="N72" i="45"/>
  <c r="Q72" i="45" s="1"/>
  <c r="X72" i="45" s="1"/>
  <c r="I72" i="45"/>
  <c r="E72" i="45"/>
  <c r="H72" i="45" s="1"/>
  <c r="D72" i="45"/>
  <c r="AO71" i="45"/>
  <c r="AN71" i="45"/>
  <c r="AJ71" i="45"/>
  <c r="AH71" i="45"/>
  <c r="AD71" i="45"/>
  <c r="AC71" i="45"/>
  <c r="Y71" i="45"/>
  <c r="S71" i="45"/>
  <c r="Q71" i="45"/>
  <c r="X71" i="45" s="1"/>
  <c r="O71" i="45"/>
  <c r="R71" i="45" s="1"/>
  <c r="N71" i="45"/>
  <c r="E71" i="45"/>
  <c r="H71" i="45" s="1"/>
  <c r="D71" i="45"/>
  <c r="AE70" i="45"/>
  <c r="R70" i="45"/>
  <c r="O70" i="45"/>
  <c r="N70" i="45"/>
  <c r="I70" i="45"/>
  <c r="E70" i="45"/>
  <c r="H70" i="45" s="1"/>
  <c r="D70" i="45"/>
  <c r="AH69" i="45"/>
  <c r="Q69" i="45"/>
  <c r="X69" i="45" s="1"/>
  <c r="O69" i="45"/>
  <c r="R69" i="45" s="1"/>
  <c r="N69" i="45"/>
  <c r="S69" i="45" s="1"/>
  <c r="H69" i="45"/>
  <c r="E69" i="45"/>
  <c r="D69" i="45"/>
  <c r="AM68" i="45"/>
  <c r="AI68" i="45"/>
  <c r="AB68" i="45"/>
  <c r="X68" i="45"/>
  <c r="R68" i="45"/>
  <c r="O68" i="45"/>
  <c r="N68" i="45"/>
  <c r="Q68" i="45" s="1"/>
  <c r="I68" i="45"/>
  <c r="H68" i="45"/>
  <c r="E68" i="45"/>
  <c r="D68" i="45"/>
  <c r="AO67" i="45"/>
  <c r="AN67" i="45"/>
  <c r="AL67" i="45"/>
  <c r="AJ67" i="45"/>
  <c r="AH67" i="45"/>
  <c r="AG67" i="45"/>
  <c r="AD67" i="45"/>
  <c r="AC67" i="45"/>
  <c r="AB67" i="45"/>
  <c r="Y67" i="45"/>
  <c r="V67" i="45"/>
  <c r="S67" i="45"/>
  <c r="Q67" i="45"/>
  <c r="X67" i="45" s="1"/>
  <c r="O67" i="45"/>
  <c r="R67" i="45" s="1"/>
  <c r="N67" i="45"/>
  <c r="E67" i="45"/>
  <c r="H67" i="45" s="1"/>
  <c r="D67" i="45"/>
  <c r="AO66" i="45"/>
  <c r="AM66" i="45"/>
  <c r="AI66" i="45"/>
  <c r="AH66" i="45"/>
  <c r="AD66" i="45"/>
  <c r="AC66" i="45"/>
  <c r="Z66" i="45"/>
  <c r="Y66" i="45"/>
  <c r="R66" i="45"/>
  <c r="Q66" i="45"/>
  <c r="X66" i="45" s="1"/>
  <c r="O66" i="45"/>
  <c r="N66" i="45"/>
  <c r="S66" i="45" s="1"/>
  <c r="I66" i="45"/>
  <c r="E66" i="45"/>
  <c r="H66" i="45" s="1"/>
  <c r="D66" i="45"/>
  <c r="AL65" i="45"/>
  <c r="AA65" i="45"/>
  <c r="R65" i="45"/>
  <c r="O65" i="45"/>
  <c r="N65" i="45"/>
  <c r="H65" i="45"/>
  <c r="E65" i="45"/>
  <c r="D65" i="45"/>
  <c r="I65" i="45" s="1"/>
  <c r="C65" i="45"/>
  <c r="AP64" i="45"/>
  <c r="AO64" i="45"/>
  <c r="AL64" i="45"/>
  <c r="AK64" i="45"/>
  <c r="AH64" i="45"/>
  <c r="AG64" i="45"/>
  <c r="AD64" i="45"/>
  <c r="AC64" i="45"/>
  <c r="Z64" i="45"/>
  <c r="Y64" i="45"/>
  <c r="R64" i="45"/>
  <c r="AN64" i="45" s="1"/>
  <c r="Q64" i="45"/>
  <c r="X64" i="45" s="1"/>
  <c r="O64" i="45"/>
  <c r="N64" i="45"/>
  <c r="S64" i="45" s="1"/>
  <c r="I64" i="45"/>
  <c r="E64" i="45"/>
  <c r="H64" i="45" s="1"/>
  <c r="D64" i="45"/>
  <c r="R63" i="45"/>
  <c r="Q63" i="45"/>
  <c r="X63" i="45" s="1"/>
  <c r="O63" i="45"/>
  <c r="N63" i="45"/>
  <c r="S63" i="45" s="1"/>
  <c r="H63" i="45"/>
  <c r="E63" i="45"/>
  <c r="D63" i="45"/>
  <c r="I63" i="45" s="1"/>
  <c r="AP62" i="45"/>
  <c r="AO62" i="45"/>
  <c r="AL62" i="45"/>
  <c r="AK62" i="45"/>
  <c r="AH62" i="45"/>
  <c r="AG62" i="45"/>
  <c r="AD62" i="45"/>
  <c r="AC62" i="45"/>
  <c r="Z62" i="45"/>
  <c r="Y62" i="45"/>
  <c r="R62" i="45"/>
  <c r="AN62" i="45" s="1"/>
  <c r="Q62" i="45"/>
  <c r="X62" i="45" s="1"/>
  <c r="O62" i="45"/>
  <c r="N62" i="45"/>
  <c r="S62" i="45" s="1"/>
  <c r="I62" i="45"/>
  <c r="E62" i="45"/>
  <c r="H62" i="45" s="1"/>
  <c r="D62" i="45"/>
  <c r="AL61" i="45"/>
  <c r="AA61" i="45"/>
  <c r="R61" i="45"/>
  <c r="O61" i="45"/>
  <c r="N61" i="45"/>
  <c r="H61" i="45"/>
  <c r="E61" i="45"/>
  <c r="D61" i="45"/>
  <c r="I61" i="45" s="1"/>
  <c r="AP60" i="45"/>
  <c r="AO60" i="45"/>
  <c r="AL60" i="45"/>
  <c r="AK60" i="45"/>
  <c r="AH60" i="45"/>
  <c r="AG60" i="45"/>
  <c r="AD60" i="45"/>
  <c r="AC60" i="45"/>
  <c r="Z60" i="45"/>
  <c r="Y60" i="45"/>
  <c r="R60" i="45"/>
  <c r="AN60" i="45" s="1"/>
  <c r="Q60" i="45"/>
  <c r="X60" i="45" s="1"/>
  <c r="O60" i="45"/>
  <c r="N60" i="45"/>
  <c r="S60" i="45" s="1"/>
  <c r="I60" i="45"/>
  <c r="F60" i="45"/>
  <c r="E60" i="45"/>
  <c r="H60" i="45" s="1"/>
  <c r="D60" i="45"/>
  <c r="X59" i="45"/>
  <c r="S59" i="45"/>
  <c r="Q59" i="45"/>
  <c r="O59" i="45"/>
  <c r="R59" i="45" s="1"/>
  <c r="N59" i="45"/>
  <c r="E59" i="45"/>
  <c r="H59" i="45" s="1"/>
  <c r="D59" i="45"/>
  <c r="AJ58" i="45"/>
  <c r="O58" i="45"/>
  <c r="R58" i="45" s="1"/>
  <c r="N58" i="45"/>
  <c r="H58" i="45"/>
  <c r="E58" i="45"/>
  <c r="D58" i="45"/>
  <c r="AF57" i="45"/>
  <c r="X57" i="45"/>
  <c r="S57" i="45"/>
  <c r="Q57" i="45"/>
  <c r="O57" i="45"/>
  <c r="R57" i="45" s="1"/>
  <c r="N57" i="45"/>
  <c r="E57" i="45"/>
  <c r="H57" i="45" s="1"/>
  <c r="D57" i="45"/>
  <c r="AP56" i="45"/>
  <c r="AO56" i="45"/>
  <c r="AL56" i="45"/>
  <c r="AK56" i="45"/>
  <c r="AH56" i="45"/>
  <c r="AG56" i="45"/>
  <c r="AD56" i="45"/>
  <c r="AC56" i="45"/>
  <c r="Z56" i="45"/>
  <c r="Y56" i="45"/>
  <c r="R56" i="45"/>
  <c r="AN56" i="45" s="1"/>
  <c r="Q56" i="45"/>
  <c r="X56" i="45" s="1"/>
  <c r="O56" i="45"/>
  <c r="N56" i="45"/>
  <c r="S56" i="45" s="1"/>
  <c r="I56" i="45"/>
  <c r="E56" i="45"/>
  <c r="H56" i="45" s="1"/>
  <c r="D56" i="45"/>
  <c r="X55" i="45"/>
  <c r="S55" i="45"/>
  <c r="Q55" i="45"/>
  <c r="O55" i="45"/>
  <c r="R55" i="45" s="1"/>
  <c r="N55" i="45"/>
  <c r="E55" i="45"/>
  <c r="H55" i="45" s="1"/>
  <c r="D55" i="45"/>
  <c r="O54" i="45"/>
  <c r="R54" i="45" s="1"/>
  <c r="AI54" i="45" s="1"/>
  <c r="N54" i="45"/>
  <c r="H54" i="45"/>
  <c r="E54" i="45"/>
  <c r="D54" i="45"/>
  <c r="AN53" i="45"/>
  <c r="AK53" i="45"/>
  <c r="AG53" i="45"/>
  <c r="AC53" i="45"/>
  <c r="Y53" i="45"/>
  <c r="X53" i="45"/>
  <c r="S53" i="45"/>
  <c r="Q53" i="45"/>
  <c r="O53" i="45"/>
  <c r="R53" i="45" s="1"/>
  <c r="N53" i="45"/>
  <c r="I53" i="45"/>
  <c r="H53" i="45"/>
  <c r="E53" i="45"/>
  <c r="D53" i="45"/>
  <c r="X52" i="45"/>
  <c r="S52" i="45"/>
  <c r="O52" i="45"/>
  <c r="R52" i="45" s="1"/>
  <c r="N52" i="45"/>
  <c r="Q52" i="45" s="1"/>
  <c r="H52" i="45"/>
  <c r="E52" i="45"/>
  <c r="D52" i="45"/>
  <c r="I52" i="45" s="1"/>
  <c r="AL51" i="45"/>
  <c r="AI51" i="45"/>
  <c r="AA51" i="45"/>
  <c r="Z51" i="45"/>
  <c r="R51" i="45"/>
  <c r="Q51" i="45"/>
  <c r="X51" i="45" s="1"/>
  <c r="O51" i="45"/>
  <c r="N51" i="45"/>
  <c r="S51" i="45" s="1"/>
  <c r="H51" i="45"/>
  <c r="E51" i="45"/>
  <c r="D51" i="45"/>
  <c r="I51" i="45" s="1"/>
  <c r="AP50" i="45"/>
  <c r="AO50" i="45"/>
  <c r="AL50" i="45"/>
  <c r="AK50" i="45"/>
  <c r="AH50" i="45"/>
  <c r="AG50" i="45"/>
  <c r="AD50" i="45"/>
  <c r="AC50" i="45"/>
  <c r="Z50" i="45"/>
  <c r="Y50" i="45"/>
  <c r="R50" i="45"/>
  <c r="AN50" i="45" s="1"/>
  <c r="Q50" i="45"/>
  <c r="X50" i="45" s="1"/>
  <c r="O50" i="45"/>
  <c r="N50" i="45"/>
  <c r="S50" i="45" s="1"/>
  <c r="I50" i="45"/>
  <c r="E50" i="45"/>
  <c r="H50" i="45" s="1"/>
  <c r="D50" i="45"/>
  <c r="AO49" i="45"/>
  <c r="AN49" i="45"/>
  <c r="AJ49" i="45"/>
  <c r="AG49" i="45"/>
  <c r="AF49" i="45"/>
  <c r="AB49" i="45"/>
  <c r="Y49" i="45"/>
  <c r="X49" i="45"/>
  <c r="S49" i="45"/>
  <c r="Q49" i="45"/>
  <c r="O49" i="45"/>
  <c r="R49" i="45" s="1"/>
  <c r="N49" i="45"/>
  <c r="I49" i="45"/>
  <c r="H49" i="45"/>
  <c r="E49" i="45"/>
  <c r="D49" i="45"/>
  <c r="AP48" i="45"/>
  <c r="AO48" i="45"/>
  <c r="AL48" i="45"/>
  <c r="AK48" i="45"/>
  <c r="AH48" i="45"/>
  <c r="AG48" i="45"/>
  <c r="AD48" i="45"/>
  <c r="AC48" i="45"/>
  <c r="Z48" i="45"/>
  <c r="Y48" i="45"/>
  <c r="R48" i="45"/>
  <c r="AN48" i="45" s="1"/>
  <c r="Q48" i="45"/>
  <c r="X48" i="45" s="1"/>
  <c r="O48" i="45"/>
  <c r="N48" i="45"/>
  <c r="S48" i="45" s="1"/>
  <c r="I48" i="45"/>
  <c r="E48" i="45"/>
  <c r="H48" i="45" s="1"/>
  <c r="D48" i="45"/>
  <c r="AP47" i="45"/>
  <c r="AM47" i="45"/>
  <c r="AL47" i="45"/>
  <c r="AH47" i="45"/>
  <c r="AE47" i="45"/>
  <c r="AD47" i="45"/>
  <c r="Z47" i="45"/>
  <c r="R47" i="45"/>
  <c r="Q47" i="45"/>
  <c r="X47" i="45" s="1"/>
  <c r="O47" i="45"/>
  <c r="N47" i="45"/>
  <c r="S47" i="45" s="1"/>
  <c r="H47" i="45"/>
  <c r="E47" i="45"/>
  <c r="D47" i="45"/>
  <c r="I47" i="45" s="1"/>
  <c r="AJ46" i="45"/>
  <c r="AI46" i="45"/>
  <c r="AA46" i="45"/>
  <c r="R46" i="45"/>
  <c r="O46" i="45"/>
  <c r="N46" i="45"/>
  <c r="H46" i="45"/>
  <c r="E46" i="45"/>
  <c r="D46" i="45"/>
  <c r="AP45" i="45"/>
  <c r="AO45" i="45"/>
  <c r="AL45" i="45"/>
  <c r="AK45" i="45"/>
  <c r="AH45" i="45"/>
  <c r="AG45" i="45"/>
  <c r="AD45" i="45"/>
  <c r="AC45" i="45"/>
  <c r="Z45" i="45"/>
  <c r="Y45" i="45"/>
  <c r="R45" i="45"/>
  <c r="AN45" i="45" s="1"/>
  <c r="Q45" i="45"/>
  <c r="X45" i="45" s="1"/>
  <c r="O45" i="45"/>
  <c r="N45" i="45"/>
  <c r="S45" i="45" s="1"/>
  <c r="I45" i="45"/>
  <c r="E45" i="45"/>
  <c r="H45" i="45" s="1"/>
  <c r="D45" i="45"/>
  <c r="X44" i="45"/>
  <c r="S44" i="45"/>
  <c r="O44" i="45"/>
  <c r="R44" i="45" s="1"/>
  <c r="N44" i="45"/>
  <c r="Q44" i="45" s="1"/>
  <c r="H44" i="45"/>
  <c r="E44" i="45"/>
  <c r="D44" i="45"/>
  <c r="I44" i="45" s="1"/>
  <c r="AO43" i="45"/>
  <c r="AN43" i="45"/>
  <c r="AJ43" i="45"/>
  <c r="AG43" i="45"/>
  <c r="AF43" i="45"/>
  <c r="AB43" i="45"/>
  <c r="Y43" i="45"/>
  <c r="X43" i="45"/>
  <c r="S43" i="45"/>
  <c r="Q43" i="45"/>
  <c r="O43" i="45"/>
  <c r="R43" i="45" s="1"/>
  <c r="N43" i="45"/>
  <c r="I43" i="45"/>
  <c r="H43" i="45"/>
  <c r="E43" i="45"/>
  <c r="D43" i="45"/>
  <c r="AM42" i="45"/>
  <c r="AB42" i="45"/>
  <c r="S42" i="45"/>
  <c r="R42" i="45"/>
  <c r="O42" i="45"/>
  <c r="N42" i="45"/>
  <c r="Q42" i="45" s="1"/>
  <c r="X42" i="45" s="1"/>
  <c r="H42" i="45"/>
  <c r="E42" i="45"/>
  <c r="D42" i="45"/>
  <c r="I42" i="45" s="1"/>
  <c r="AO41" i="45"/>
  <c r="AC41" i="45"/>
  <c r="X41" i="45"/>
  <c r="S41" i="45"/>
  <c r="Q41" i="45"/>
  <c r="O41" i="45"/>
  <c r="R41" i="45" s="1"/>
  <c r="N41" i="45"/>
  <c r="E41" i="45"/>
  <c r="H41" i="45" s="1"/>
  <c r="D41" i="45"/>
  <c r="AJ40" i="45"/>
  <c r="AF40" i="45"/>
  <c r="O40" i="45"/>
  <c r="R40" i="45" s="1"/>
  <c r="N40" i="45"/>
  <c r="Q40" i="45" s="1"/>
  <c r="X40" i="45" s="1"/>
  <c r="H40" i="45"/>
  <c r="E40" i="45"/>
  <c r="D40" i="45"/>
  <c r="AN39" i="45"/>
  <c r="AC39" i="45"/>
  <c r="X39" i="45"/>
  <c r="S39" i="45"/>
  <c r="Q39" i="45"/>
  <c r="O39" i="45"/>
  <c r="R39" i="45" s="1"/>
  <c r="N39" i="45"/>
  <c r="E39" i="45"/>
  <c r="H39" i="45" s="1"/>
  <c r="D39" i="45"/>
  <c r="AQ38" i="45"/>
  <c r="O38" i="45"/>
  <c r="R38" i="45" s="1"/>
  <c r="N38" i="45"/>
  <c r="H38" i="45"/>
  <c r="E38" i="45"/>
  <c r="D38" i="45"/>
  <c r="I38" i="45" s="1"/>
  <c r="AO37" i="45"/>
  <c r="X37" i="45"/>
  <c r="S37" i="45"/>
  <c r="Q37" i="45"/>
  <c r="O37" i="45"/>
  <c r="R37" i="45" s="1"/>
  <c r="N37" i="45"/>
  <c r="I37" i="45"/>
  <c r="E37" i="45"/>
  <c r="H37" i="45" s="1"/>
  <c r="D37" i="45"/>
  <c r="AB36" i="45"/>
  <c r="X36" i="45"/>
  <c r="S36" i="45"/>
  <c r="R36" i="45"/>
  <c r="O36" i="45"/>
  <c r="N36" i="45"/>
  <c r="Q36" i="45" s="1"/>
  <c r="H36" i="45"/>
  <c r="E36" i="45"/>
  <c r="D36" i="45"/>
  <c r="I36" i="45" s="1"/>
  <c r="AO35" i="45"/>
  <c r="AN35" i="45"/>
  <c r="AJ35" i="45"/>
  <c r="AG35" i="45"/>
  <c r="AF35" i="45"/>
  <c r="AB35" i="45"/>
  <c r="Y35" i="45"/>
  <c r="X35" i="45"/>
  <c r="S35" i="45"/>
  <c r="Q35" i="45"/>
  <c r="O35" i="45"/>
  <c r="R35" i="45" s="1"/>
  <c r="N35" i="45"/>
  <c r="H35" i="45"/>
  <c r="E35" i="45"/>
  <c r="D35" i="45"/>
  <c r="AP34" i="45"/>
  <c r="AO34" i="45"/>
  <c r="AL34" i="45"/>
  <c r="AK34" i="45"/>
  <c r="AH34" i="45"/>
  <c r="AG34" i="45"/>
  <c r="AD34" i="45"/>
  <c r="AC34" i="45"/>
  <c r="Z34" i="45"/>
  <c r="Y34" i="45"/>
  <c r="R34" i="45"/>
  <c r="AN34" i="45" s="1"/>
  <c r="Q34" i="45"/>
  <c r="X34" i="45" s="1"/>
  <c r="O34" i="45"/>
  <c r="N34" i="45"/>
  <c r="S34" i="45" s="1"/>
  <c r="I34" i="45"/>
  <c r="E34" i="45"/>
  <c r="H34" i="45" s="1"/>
  <c r="D34" i="45"/>
  <c r="AP33" i="45"/>
  <c r="AM33" i="45"/>
  <c r="AL33" i="45"/>
  <c r="AH33" i="45"/>
  <c r="AE33" i="45"/>
  <c r="AD33" i="45"/>
  <c r="Z33" i="45"/>
  <c r="R33" i="45"/>
  <c r="Q33" i="45"/>
  <c r="X33" i="45" s="1"/>
  <c r="O33" i="45"/>
  <c r="N33" i="45"/>
  <c r="S33" i="45" s="1"/>
  <c r="H33" i="45"/>
  <c r="E33" i="45"/>
  <c r="D33" i="45"/>
  <c r="I33" i="45" s="1"/>
  <c r="AQ32" i="45"/>
  <c r="AJ32" i="45"/>
  <c r="AI32" i="45"/>
  <c r="AE32" i="45"/>
  <c r="AA32" i="45"/>
  <c r="S32" i="45"/>
  <c r="BC36" i="43" s="1"/>
  <c r="R32" i="45"/>
  <c r="O32" i="45"/>
  <c r="N32" i="45"/>
  <c r="Q32" i="45" s="1"/>
  <c r="X32" i="45" s="1"/>
  <c r="H32" i="45"/>
  <c r="E32" i="45"/>
  <c r="D32" i="45"/>
  <c r="I32" i="45" s="1"/>
  <c r="X31" i="45"/>
  <c r="S31" i="45"/>
  <c r="Q31" i="45"/>
  <c r="O31" i="45"/>
  <c r="R31" i="45" s="1"/>
  <c r="AG31" i="45" s="1"/>
  <c r="N31" i="45"/>
  <c r="E31" i="45"/>
  <c r="H31" i="45" s="1"/>
  <c r="D31" i="45"/>
  <c r="AP30" i="45"/>
  <c r="AO30" i="45"/>
  <c r="AL30" i="45"/>
  <c r="AK30" i="45"/>
  <c r="AH30" i="45"/>
  <c r="AG30" i="45"/>
  <c r="AD30" i="45"/>
  <c r="AC30" i="45"/>
  <c r="Z30" i="45"/>
  <c r="Y30" i="45"/>
  <c r="R30" i="45"/>
  <c r="AN30" i="45" s="1"/>
  <c r="Q30" i="45"/>
  <c r="X30" i="45" s="1"/>
  <c r="O30" i="45"/>
  <c r="N30" i="45"/>
  <c r="S30" i="45" s="1"/>
  <c r="I30" i="45"/>
  <c r="E30" i="45"/>
  <c r="H30" i="45" s="1"/>
  <c r="D30" i="45"/>
  <c r="AM29" i="45"/>
  <c r="AA29" i="45"/>
  <c r="R29" i="45"/>
  <c r="Q29" i="45"/>
  <c r="X29" i="45" s="1"/>
  <c r="O29" i="45"/>
  <c r="N29" i="45"/>
  <c r="S29" i="45" s="1"/>
  <c r="H29" i="45"/>
  <c r="E29" i="45"/>
  <c r="D29" i="45"/>
  <c r="I29" i="45" s="1"/>
  <c r="AJ28" i="45"/>
  <c r="AF28" i="45"/>
  <c r="O28" i="45"/>
  <c r="R28" i="45" s="1"/>
  <c r="N28" i="45"/>
  <c r="Q28" i="45" s="1"/>
  <c r="X28" i="45" s="1"/>
  <c r="H28" i="45"/>
  <c r="E28" i="45"/>
  <c r="D28" i="45"/>
  <c r="AN27" i="45"/>
  <c r="AC27" i="45"/>
  <c r="X27" i="45"/>
  <c r="S27" i="45"/>
  <c r="Q27" i="45"/>
  <c r="O27" i="45"/>
  <c r="R27" i="45" s="1"/>
  <c r="N27" i="45"/>
  <c r="E27" i="45"/>
  <c r="H27" i="45" s="1"/>
  <c r="D27" i="45"/>
  <c r="AP26" i="45"/>
  <c r="AM26" i="45"/>
  <c r="AL26" i="45"/>
  <c r="AH26" i="45"/>
  <c r="AE26" i="45"/>
  <c r="AD26" i="45"/>
  <c r="Z26" i="45"/>
  <c r="R26" i="45"/>
  <c r="O26" i="45"/>
  <c r="N26" i="45"/>
  <c r="H26" i="45"/>
  <c r="E26" i="45"/>
  <c r="D26" i="45"/>
  <c r="I26" i="45" s="1"/>
  <c r="AM25" i="45"/>
  <c r="AB25" i="45"/>
  <c r="S25" i="45"/>
  <c r="R25" i="45"/>
  <c r="O25" i="45"/>
  <c r="N25" i="45"/>
  <c r="Q25" i="45" s="1"/>
  <c r="X25" i="45" s="1"/>
  <c r="H25" i="45"/>
  <c r="E25" i="45"/>
  <c r="D25" i="45"/>
  <c r="I25" i="45" s="1"/>
  <c r="AQ24" i="45"/>
  <c r="AL24" i="45"/>
  <c r="AI24" i="45"/>
  <c r="AE24" i="45"/>
  <c r="AA24" i="45"/>
  <c r="R24" i="45"/>
  <c r="O24" i="45"/>
  <c r="N24" i="45"/>
  <c r="H24" i="45"/>
  <c r="E24" i="45"/>
  <c r="D24" i="45"/>
  <c r="I24" i="45" s="1"/>
  <c r="AP23" i="45"/>
  <c r="AH23" i="45"/>
  <c r="AD23" i="45"/>
  <c r="Y23" i="45"/>
  <c r="R23" i="45"/>
  <c r="Q23" i="45"/>
  <c r="X23" i="45" s="1"/>
  <c r="O23" i="45"/>
  <c r="N23" i="45"/>
  <c r="S23" i="45" s="1"/>
  <c r="I23" i="45"/>
  <c r="Z27" i="43" s="1"/>
  <c r="E23" i="45"/>
  <c r="H23" i="45" s="1"/>
  <c r="D23" i="45"/>
  <c r="AJ22" i="45"/>
  <c r="O22" i="45"/>
  <c r="R22" i="45" s="1"/>
  <c r="N22" i="45"/>
  <c r="H22" i="45"/>
  <c r="E22" i="45"/>
  <c r="D22" i="45"/>
  <c r="I22" i="45" s="1"/>
  <c r="AM21" i="45"/>
  <c r="AL21" i="45"/>
  <c r="AG21" i="45"/>
  <c r="AD21" i="45"/>
  <c r="Y21" i="45"/>
  <c r="R21" i="45"/>
  <c r="Q21" i="45"/>
  <c r="X21" i="45" s="1"/>
  <c r="O21" i="45"/>
  <c r="N21" i="45"/>
  <c r="S21" i="45" s="1"/>
  <c r="I21" i="45"/>
  <c r="E21" i="45"/>
  <c r="H21" i="45" s="1"/>
  <c r="D21" i="45"/>
  <c r="AN20" i="45"/>
  <c r="AL20" i="45"/>
  <c r="AG20" i="45"/>
  <c r="AF20" i="45"/>
  <c r="Z20" i="45"/>
  <c r="S20" i="45"/>
  <c r="Q20" i="45"/>
  <c r="X20" i="45" s="1"/>
  <c r="O20" i="45"/>
  <c r="R20" i="45" s="1"/>
  <c r="N20" i="45"/>
  <c r="E20" i="45"/>
  <c r="H20" i="45" s="1"/>
  <c r="D20" i="45"/>
  <c r="AF19" i="45"/>
  <c r="Y19" i="45"/>
  <c r="S19" i="45"/>
  <c r="R19" i="45"/>
  <c r="O19" i="45"/>
  <c r="N19" i="45"/>
  <c r="Q19" i="45" s="1"/>
  <c r="X19" i="45" s="1"/>
  <c r="I19" i="45"/>
  <c r="E19" i="45"/>
  <c r="H19" i="45" s="1"/>
  <c r="D19" i="45"/>
  <c r="AQ18" i="45"/>
  <c r="AJ18" i="45"/>
  <c r="AB18" i="45"/>
  <c r="O18" i="45"/>
  <c r="R18" i="45" s="1"/>
  <c r="N18" i="45"/>
  <c r="H18" i="45"/>
  <c r="E18" i="45"/>
  <c r="D18" i="45"/>
  <c r="I18" i="45" s="1"/>
  <c r="AP17" i="45"/>
  <c r="AM17" i="45"/>
  <c r="AK17" i="45"/>
  <c r="AI17" i="45"/>
  <c r="AE17" i="45"/>
  <c r="AD17" i="45"/>
  <c r="AC17" i="45"/>
  <c r="Y17" i="45"/>
  <c r="R17" i="45"/>
  <c r="O17" i="45"/>
  <c r="N17" i="45"/>
  <c r="I17" i="45"/>
  <c r="E17" i="45"/>
  <c r="H17" i="45" s="1"/>
  <c r="D17" i="45"/>
  <c r="AO16" i="45"/>
  <c r="AN16" i="45"/>
  <c r="AL16" i="45"/>
  <c r="AJ16" i="45"/>
  <c r="AH16" i="45"/>
  <c r="AG16" i="45"/>
  <c r="AD16" i="45"/>
  <c r="AC16" i="45"/>
  <c r="AB16" i="45"/>
  <c r="Y16" i="45"/>
  <c r="X16" i="45"/>
  <c r="S16" i="45"/>
  <c r="Q16" i="45"/>
  <c r="O16" i="45"/>
  <c r="R16" i="45" s="1"/>
  <c r="N16" i="45"/>
  <c r="I16" i="45"/>
  <c r="E16" i="45"/>
  <c r="H16" i="45" s="1"/>
  <c r="D16" i="45"/>
  <c r="AP15" i="45"/>
  <c r="AM15" i="45"/>
  <c r="AK15" i="45"/>
  <c r="AI15" i="45"/>
  <c r="AE15" i="45"/>
  <c r="AD15" i="45"/>
  <c r="AC15" i="45"/>
  <c r="Y15" i="45"/>
  <c r="R15" i="45"/>
  <c r="O15" i="45"/>
  <c r="N15" i="45"/>
  <c r="I15" i="45"/>
  <c r="E15" i="45"/>
  <c r="H15" i="45" s="1"/>
  <c r="D15" i="45"/>
  <c r="AQ14" i="45"/>
  <c r="AJ14" i="45"/>
  <c r="AB14" i="45"/>
  <c r="O14" i="45"/>
  <c r="R14" i="45" s="1"/>
  <c r="N14" i="45"/>
  <c r="H14" i="45"/>
  <c r="E14" i="45"/>
  <c r="D14" i="45"/>
  <c r="I14" i="45" s="1"/>
  <c r="AG13" i="45"/>
  <c r="X13" i="45"/>
  <c r="R13" i="45"/>
  <c r="O13" i="45"/>
  <c r="N13" i="45"/>
  <c r="Q13" i="45" s="1"/>
  <c r="H13" i="45"/>
  <c r="E13" i="45"/>
  <c r="D13" i="45"/>
  <c r="I13" i="45" s="1"/>
  <c r="Z17" i="43" s="1"/>
  <c r="AH12" i="45"/>
  <c r="Z12" i="45"/>
  <c r="R12" i="45"/>
  <c r="AN12" i="45" s="1"/>
  <c r="O12" i="45"/>
  <c r="N12" i="45"/>
  <c r="Q12" i="45" s="1"/>
  <c r="X12" i="45" s="1"/>
  <c r="H12" i="45"/>
  <c r="E12" i="45"/>
  <c r="D12" i="45"/>
  <c r="AQ11" i="45"/>
  <c r="AP11" i="45"/>
  <c r="AM11" i="45"/>
  <c r="AL11" i="45"/>
  <c r="AK11" i="45"/>
  <c r="AH11" i="45"/>
  <c r="AG11" i="45"/>
  <c r="AE11" i="45"/>
  <c r="AC11" i="45"/>
  <c r="AA11" i="45"/>
  <c r="Z11" i="45"/>
  <c r="R11" i="45"/>
  <c r="Q11" i="45"/>
  <c r="X11" i="45" s="1"/>
  <c r="O11" i="45"/>
  <c r="N11" i="45"/>
  <c r="S11" i="45" s="1"/>
  <c r="I11" i="45"/>
  <c r="E11" i="45"/>
  <c r="H11" i="45" s="1"/>
  <c r="D11" i="45"/>
  <c r="AH10" i="45"/>
  <c r="Z10" i="45"/>
  <c r="R10" i="45"/>
  <c r="AN10" i="45" s="1"/>
  <c r="O10" i="45"/>
  <c r="N10" i="45"/>
  <c r="Q10" i="45" s="1"/>
  <c r="X10" i="45" s="1"/>
  <c r="H10" i="45"/>
  <c r="E10" i="45"/>
  <c r="D10" i="45"/>
  <c r="AQ9" i="45"/>
  <c r="AP9" i="45"/>
  <c r="AM9" i="45"/>
  <c r="AL9" i="45"/>
  <c r="AK9" i="45"/>
  <c r="AH9" i="45"/>
  <c r="AG9" i="45"/>
  <c r="AE9" i="45"/>
  <c r="AC9" i="45"/>
  <c r="AA9" i="45"/>
  <c r="Z9" i="45"/>
  <c r="R9" i="45"/>
  <c r="Q9" i="45"/>
  <c r="X9" i="45" s="1"/>
  <c r="O9" i="45"/>
  <c r="N9" i="45"/>
  <c r="S9" i="45" s="1"/>
  <c r="I9" i="45"/>
  <c r="E9" i="45"/>
  <c r="H9" i="45" s="1"/>
  <c r="D9" i="45"/>
  <c r="S8" i="45"/>
  <c r="Q8" i="45"/>
  <c r="X8" i="45" s="1"/>
  <c r="O8" i="45"/>
  <c r="R8" i="45" s="1"/>
  <c r="AP8" i="45" s="1"/>
  <c r="N8" i="45"/>
  <c r="H8" i="45"/>
  <c r="E8" i="45"/>
  <c r="D8" i="45"/>
  <c r="AM7" i="45"/>
  <c r="AJ7" i="45"/>
  <c r="AE7" i="45"/>
  <c r="AC7" i="45"/>
  <c r="X7" i="45"/>
  <c r="W7" i="45"/>
  <c r="R7" i="45"/>
  <c r="O7" i="45"/>
  <c r="N7" i="45"/>
  <c r="Q7" i="45" s="1"/>
  <c r="I7" i="45"/>
  <c r="E7" i="45"/>
  <c r="H7" i="45" s="1"/>
  <c r="D7" i="45"/>
  <c r="AI6" i="45"/>
  <c r="S6" i="45"/>
  <c r="O6" i="45"/>
  <c r="R6" i="45" s="1"/>
  <c r="N6" i="45"/>
  <c r="Q6" i="45" s="1"/>
  <c r="X6" i="45" s="1"/>
  <c r="E6" i="45"/>
  <c r="H6" i="45" s="1"/>
  <c r="D6" i="45"/>
  <c r="E255" i="44"/>
  <c r="C255" i="44"/>
  <c r="E254" i="44"/>
  <c r="C254" i="44"/>
  <c r="E253" i="44"/>
  <c r="C253" i="44"/>
  <c r="E252" i="44"/>
  <c r="C252" i="44"/>
  <c r="E251" i="44"/>
  <c r="C251" i="44"/>
  <c r="E250" i="44"/>
  <c r="C250" i="44"/>
  <c r="E249" i="44"/>
  <c r="C249" i="44"/>
  <c r="E248" i="44"/>
  <c r="C248" i="44"/>
  <c r="E247" i="44"/>
  <c r="C247" i="44"/>
  <c r="E246" i="44"/>
  <c r="C246" i="44"/>
  <c r="E245" i="44"/>
  <c r="C245" i="44"/>
  <c r="E244" i="44"/>
  <c r="C244" i="44"/>
  <c r="E243" i="44"/>
  <c r="C243" i="44"/>
  <c r="E242" i="44"/>
  <c r="C242" i="44"/>
  <c r="E241" i="44"/>
  <c r="C241" i="44"/>
  <c r="E240" i="44"/>
  <c r="C240" i="44"/>
  <c r="E239" i="44"/>
  <c r="C239" i="44"/>
  <c r="E238" i="44"/>
  <c r="C238" i="44"/>
  <c r="E237" i="44"/>
  <c r="C237" i="44"/>
  <c r="E236" i="44"/>
  <c r="C236" i="44"/>
  <c r="E235" i="44"/>
  <c r="C235" i="44"/>
  <c r="E234" i="44"/>
  <c r="C234" i="44"/>
  <c r="E233" i="44"/>
  <c r="C233" i="44"/>
  <c r="E232" i="44"/>
  <c r="C232" i="44"/>
  <c r="E231" i="44"/>
  <c r="C231" i="44"/>
  <c r="E230" i="44"/>
  <c r="C230" i="44"/>
  <c r="E229" i="44"/>
  <c r="C229" i="44"/>
  <c r="E228" i="44"/>
  <c r="C228" i="44"/>
  <c r="E227" i="44"/>
  <c r="C227" i="44"/>
  <c r="E226" i="44"/>
  <c r="C226" i="44"/>
  <c r="E225" i="44"/>
  <c r="C225" i="44"/>
  <c r="E224" i="44"/>
  <c r="C224" i="44"/>
  <c r="E223" i="44"/>
  <c r="C223" i="44"/>
  <c r="E222" i="44"/>
  <c r="C222" i="44"/>
  <c r="E221" i="44"/>
  <c r="C221" i="44"/>
  <c r="E220" i="44"/>
  <c r="C220" i="44"/>
  <c r="E219" i="44"/>
  <c r="C219" i="44"/>
  <c r="E218" i="44"/>
  <c r="C218" i="44"/>
  <c r="E217" i="44"/>
  <c r="C217" i="44"/>
  <c r="E216" i="44"/>
  <c r="C216" i="44"/>
  <c r="E215" i="44"/>
  <c r="C215" i="44"/>
  <c r="E214" i="44"/>
  <c r="C214" i="44"/>
  <c r="E213" i="44"/>
  <c r="C213" i="44"/>
  <c r="E212" i="44"/>
  <c r="C212" i="44"/>
  <c r="E211" i="44"/>
  <c r="C211" i="44"/>
  <c r="E210" i="44"/>
  <c r="C210" i="44"/>
  <c r="E209" i="44"/>
  <c r="C209" i="44"/>
  <c r="E208" i="44"/>
  <c r="C208" i="44"/>
  <c r="E207" i="44"/>
  <c r="C207" i="44"/>
  <c r="E206" i="44"/>
  <c r="C206" i="44"/>
  <c r="E205" i="44"/>
  <c r="C205" i="44"/>
  <c r="E204" i="44"/>
  <c r="C204" i="44"/>
  <c r="E203" i="44"/>
  <c r="C203" i="44"/>
  <c r="E202" i="44"/>
  <c r="C202" i="44"/>
  <c r="E201" i="44"/>
  <c r="C201" i="44"/>
  <c r="E200" i="44"/>
  <c r="C200" i="44"/>
  <c r="E199" i="44"/>
  <c r="C199" i="44"/>
  <c r="E198" i="44"/>
  <c r="C198" i="44"/>
  <c r="E197" i="44"/>
  <c r="C197" i="44"/>
  <c r="E196" i="44"/>
  <c r="C196" i="44"/>
  <c r="E195" i="44"/>
  <c r="C195" i="44"/>
  <c r="E194" i="44"/>
  <c r="C194" i="44"/>
  <c r="E193" i="44"/>
  <c r="C193" i="44"/>
  <c r="E192" i="44"/>
  <c r="C192" i="44"/>
  <c r="E191" i="44"/>
  <c r="C191" i="44"/>
  <c r="E190" i="44"/>
  <c r="C190" i="44"/>
  <c r="E189" i="44"/>
  <c r="C189" i="44"/>
  <c r="E188" i="44"/>
  <c r="C188" i="44"/>
  <c r="E187" i="44"/>
  <c r="C187" i="44"/>
  <c r="E186" i="44"/>
  <c r="C186" i="44"/>
  <c r="E185" i="44"/>
  <c r="C185" i="44"/>
  <c r="E184" i="44"/>
  <c r="C184" i="44"/>
  <c r="E183" i="44"/>
  <c r="C183" i="44"/>
  <c r="E182" i="44"/>
  <c r="C182" i="44"/>
  <c r="E181" i="44"/>
  <c r="C181" i="44"/>
  <c r="E180" i="44"/>
  <c r="C180" i="44"/>
  <c r="E179" i="44"/>
  <c r="C179" i="44"/>
  <c r="E178" i="44"/>
  <c r="C178" i="44"/>
  <c r="E177" i="44"/>
  <c r="C177" i="44"/>
  <c r="E176" i="44"/>
  <c r="C176" i="44"/>
  <c r="E175" i="44"/>
  <c r="C175" i="44"/>
  <c r="E174" i="44"/>
  <c r="C174" i="44"/>
  <c r="E173" i="44"/>
  <c r="C173" i="44"/>
  <c r="E172" i="44"/>
  <c r="C172" i="44"/>
  <c r="E171" i="44"/>
  <c r="C171" i="44"/>
  <c r="E170" i="44"/>
  <c r="C170" i="44"/>
  <c r="E169" i="44"/>
  <c r="C169" i="44"/>
  <c r="E168" i="44"/>
  <c r="C168" i="44"/>
  <c r="E167" i="44"/>
  <c r="C167" i="44"/>
  <c r="E166" i="44"/>
  <c r="C166" i="44"/>
  <c r="E165" i="44"/>
  <c r="C165" i="44"/>
  <c r="E164" i="44"/>
  <c r="C164" i="44"/>
  <c r="E163" i="44"/>
  <c r="C163" i="44"/>
  <c r="E162" i="44"/>
  <c r="C162" i="44"/>
  <c r="E161" i="44"/>
  <c r="C161" i="44"/>
  <c r="E160" i="44"/>
  <c r="C160" i="44"/>
  <c r="E159" i="44"/>
  <c r="C159" i="44"/>
  <c r="E158" i="44"/>
  <c r="C158" i="44"/>
  <c r="E157" i="44"/>
  <c r="C157" i="44"/>
  <c r="E156" i="44"/>
  <c r="C156" i="44"/>
  <c r="E155" i="44"/>
  <c r="C155" i="44"/>
  <c r="E154" i="44"/>
  <c r="C154" i="44"/>
  <c r="E153" i="44"/>
  <c r="C153" i="44"/>
  <c r="E152" i="44"/>
  <c r="C152" i="44"/>
  <c r="E151" i="44"/>
  <c r="C151" i="44"/>
  <c r="E150" i="44"/>
  <c r="C150" i="44"/>
  <c r="E149" i="44"/>
  <c r="C149" i="44"/>
  <c r="E148" i="44"/>
  <c r="C148" i="44"/>
  <c r="E147" i="44"/>
  <c r="C147" i="44"/>
  <c r="E146" i="44"/>
  <c r="C146" i="44"/>
  <c r="E145" i="44"/>
  <c r="C145" i="44"/>
  <c r="E144" i="44"/>
  <c r="C144" i="44"/>
  <c r="E143" i="44"/>
  <c r="C143" i="44"/>
  <c r="E142" i="44"/>
  <c r="C142" i="44"/>
  <c r="E141" i="44"/>
  <c r="C141" i="44"/>
  <c r="E140" i="44"/>
  <c r="C140" i="44"/>
  <c r="E139" i="44"/>
  <c r="C139" i="44"/>
  <c r="E138" i="44"/>
  <c r="C138" i="44"/>
  <c r="E137" i="44"/>
  <c r="C137" i="44"/>
  <c r="E136" i="44"/>
  <c r="C136" i="44"/>
  <c r="E135" i="44"/>
  <c r="C135" i="44"/>
  <c r="E134" i="44"/>
  <c r="C134" i="44"/>
  <c r="E133" i="44"/>
  <c r="C133" i="44"/>
  <c r="E132" i="44"/>
  <c r="C132" i="44"/>
  <c r="E131" i="44"/>
  <c r="C131" i="44"/>
  <c r="E130" i="44"/>
  <c r="C130" i="44"/>
  <c r="E129" i="44"/>
  <c r="C129" i="44"/>
  <c r="E128" i="44"/>
  <c r="C128" i="44"/>
  <c r="E127" i="44"/>
  <c r="C127" i="44"/>
  <c r="E126" i="44"/>
  <c r="C126" i="44"/>
  <c r="E125" i="44"/>
  <c r="C125" i="44"/>
  <c r="E124" i="44"/>
  <c r="C124" i="44"/>
  <c r="E123" i="44"/>
  <c r="C123" i="44"/>
  <c r="E122" i="44"/>
  <c r="C122" i="44"/>
  <c r="E121" i="44"/>
  <c r="C121" i="44"/>
  <c r="E120" i="44"/>
  <c r="C120" i="44"/>
  <c r="E119" i="44"/>
  <c r="C119" i="44"/>
  <c r="E118" i="44"/>
  <c r="C118" i="44"/>
  <c r="E117" i="44"/>
  <c r="C117" i="44"/>
  <c r="B117" i="44"/>
  <c r="E116" i="44"/>
  <c r="C116" i="44"/>
  <c r="E115" i="44"/>
  <c r="C115" i="44"/>
  <c r="E114" i="44"/>
  <c r="C114" i="44"/>
  <c r="E113" i="44"/>
  <c r="C113" i="44"/>
  <c r="E112" i="44"/>
  <c r="C112" i="44"/>
  <c r="E111" i="44"/>
  <c r="C111" i="44"/>
  <c r="E110" i="44"/>
  <c r="C110" i="44"/>
  <c r="E109" i="44"/>
  <c r="C109" i="44"/>
  <c r="B109" i="44"/>
  <c r="E108" i="44"/>
  <c r="C108" i="44"/>
  <c r="E107" i="44"/>
  <c r="C107" i="44"/>
  <c r="E106" i="44"/>
  <c r="C106" i="44"/>
  <c r="E105" i="44"/>
  <c r="C105" i="44"/>
  <c r="E104" i="44"/>
  <c r="C104" i="44"/>
  <c r="E103" i="44"/>
  <c r="C103" i="44"/>
  <c r="E102" i="44"/>
  <c r="C102" i="44"/>
  <c r="E101" i="44"/>
  <c r="C101" i="44"/>
  <c r="B101" i="44"/>
  <c r="E100" i="44"/>
  <c r="C100" i="44"/>
  <c r="E99" i="44"/>
  <c r="C99" i="44"/>
  <c r="E98" i="44"/>
  <c r="C98" i="44"/>
  <c r="E97" i="44"/>
  <c r="C97" i="44"/>
  <c r="E96" i="44"/>
  <c r="C96" i="44"/>
  <c r="E95" i="44"/>
  <c r="C95" i="44"/>
  <c r="E94" i="44"/>
  <c r="C94" i="44"/>
  <c r="E93" i="44"/>
  <c r="C93" i="44"/>
  <c r="B93" i="44"/>
  <c r="E92" i="44"/>
  <c r="C92" i="44"/>
  <c r="E91" i="44"/>
  <c r="C91" i="44"/>
  <c r="E90" i="44"/>
  <c r="C90" i="44"/>
  <c r="E89" i="44"/>
  <c r="C89" i="44"/>
  <c r="E88" i="44"/>
  <c r="C88" i="44"/>
  <c r="E87" i="44"/>
  <c r="C87" i="44"/>
  <c r="E86" i="44"/>
  <c r="C86" i="44"/>
  <c r="E85" i="44"/>
  <c r="C85" i="44"/>
  <c r="B85" i="44"/>
  <c r="E84" i="44"/>
  <c r="C84" i="44"/>
  <c r="E83" i="44"/>
  <c r="C83" i="44"/>
  <c r="E82" i="44"/>
  <c r="C82" i="44"/>
  <c r="E81" i="44"/>
  <c r="C81" i="44"/>
  <c r="E80" i="44"/>
  <c r="C80" i="44"/>
  <c r="E79" i="44"/>
  <c r="C79" i="44"/>
  <c r="E78" i="44"/>
  <c r="C78" i="44"/>
  <c r="E77" i="44"/>
  <c r="C77" i="44"/>
  <c r="B77" i="44"/>
  <c r="E76" i="44"/>
  <c r="C76" i="44"/>
  <c r="E75" i="44"/>
  <c r="C75" i="44"/>
  <c r="E74" i="44"/>
  <c r="C74" i="44"/>
  <c r="E73" i="44"/>
  <c r="C73" i="44"/>
  <c r="E72" i="44"/>
  <c r="C72" i="44"/>
  <c r="E71" i="44"/>
  <c r="C71" i="44"/>
  <c r="E70" i="44"/>
  <c r="C70" i="44"/>
  <c r="E69" i="44"/>
  <c r="C69" i="44"/>
  <c r="B69" i="44"/>
  <c r="E68" i="44"/>
  <c r="C68" i="44"/>
  <c r="E67" i="44"/>
  <c r="C67" i="44"/>
  <c r="E66" i="44"/>
  <c r="C66" i="44"/>
  <c r="E65" i="44"/>
  <c r="C65" i="44"/>
  <c r="E64" i="44"/>
  <c r="C64" i="44"/>
  <c r="E63" i="44"/>
  <c r="C63" i="44"/>
  <c r="E62" i="44"/>
  <c r="C62" i="44"/>
  <c r="E61" i="44"/>
  <c r="C61" i="44"/>
  <c r="B61" i="44"/>
  <c r="E60" i="44"/>
  <c r="C60" i="44"/>
  <c r="E59" i="44"/>
  <c r="C59" i="44"/>
  <c r="E58" i="44"/>
  <c r="C58" i="44"/>
  <c r="E57" i="44"/>
  <c r="C57" i="44"/>
  <c r="E56" i="44"/>
  <c r="C56" i="44"/>
  <c r="E55" i="44"/>
  <c r="C55" i="44"/>
  <c r="E54" i="44"/>
  <c r="C54" i="44"/>
  <c r="E53" i="44"/>
  <c r="C53" i="44"/>
  <c r="B53" i="44"/>
  <c r="E52" i="44"/>
  <c r="C52" i="44"/>
  <c r="E51" i="44"/>
  <c r="C51" i="44"/>
  <c r="E50" i="44"/>
  <c r="C50" i="44"/>
  <c r="E49" i="44"/>
  <c r="C49" i="44"/>
  <c r="E48" i="44"/>
  <c r="C48" i="44"/>
  <c r="E47" i="44"/>
  <c r="C47" i="44"/>
  <c r="E46" i="44"/>
  <c r="C46" i="44"/>
  <c r="E45" i="44"/>
  <c r="C45" i="44"/>
  <c r="B45" i="44"/>
  <c r="E44" i="44"/>
  <c r="C44" i="44"/>
  <c r="E43" i="44"/>
  <c r="C43" i="44"/>
  <c r="E42" i="44"/>
  <c r="C42" i="44"/>
  <c r="E41" i="44"/>
  <c r="C41" i="44"/>
  <c r="E40" i="44"/>
  <c r="C40" i="44"/>
  <c r="E39" i="44"/>
  <c r="C39" i="44"/>
  <c r="E38" i="44"/>
  <c r="C38" i="44"/>
  <c r="E37" i="44"/>
  <c r="C37" i="44"/>
  <c r="B37" i="44"/>
  <c r="E36" i="44"/>
  <c r="C36" i="44"/>
  <c r="E35" i="44"/>
  <c r="C35" i="44"/>
  <c r="E34" i="44"/>
  <c r="C34" i="44"/>
  <c r="E33" i="44"/>
  <c r="C33" i="44"/>
  <c r="E32" i="44"/>
  <c r="C32" i="44"/>
  <c r="E31" i="44"/>
  <c r="C31" i="44"/>
  <c r="E30" i="44"/>
  <c r="C30" i="44"/>
  <c r="E29" i="44"/>
  <c r="C29" i="44"/>
  <c r="B29" i="44"/>
  <c r="E28" i="44"/>
  <c r="C28" i="44"/>
  <c r="E27" i="44"/>
  <c r="C27" i="44"/>
  <c r="E26" i="44"/>
  <c r="C26" i="44"/>
  <c r="E25" i="44"/>
  <c r="C25" i="44"/>
  <c r="E24" i="44"/>
  <c r="C24" i="44"/>
  <c r="E23" i="44"/>
  <c r="C23" i="44"/>
  <c r="E22" i="44"/>
  <c r="C22" i="44"/>
  <c r="E21" i="44"/>
  <c r="C21" i="44"/>
  <c r="B21" i="44"/>
  <c r="E20" i="44"/>
  <c r="C20" i="44"/>
  <c r="E19" i="44"/>
  <c r="C19" i="44"/>
  <c r="E18" i="44"/>
  <c r="C18" i="44"/>
  <c r="E17" i="44"/>
  <c r="C17" i="44"/>
  <c r="E16" i="44"/>
  <c r="C16" i="44"/>
  <c r="G10" i="44"/>
  <c r="F10" i="44"/>
  <c r="D10" i="44"/>
  <c r="C10" i="44"/>
  <c r="G9" i="44"/>
  <c r="F9" i="44"/>
  <c r="D9" i="44"/>
  <c r="C9" i="44"/>
  <c r="G8" i="44"/>
  <c r="F8" i="44"/>
  <c r="D8" i="44"/>
  <c r="C8" i="44"/>
  <c r="G7" i="44"/>
  <c r="F7" i="44"/>
  <c r="D7" i="44"/>
  <c r="C7" i="44"/>
  <c r="K6" i="44"/>
  <c r="G6" i="44"/>
  <c r="F6" i="44"/>
  <c r="D6" i="44"/>
  <c r="C6" i="44"/>
  <c r="B6" i="44"/>
  <c r="G5" i="44"/>
  <c r="F5" i="44"/>
  <c r="D5" i="44"/>
  <c r="C5" i="44"/>
  <c r="G4" i="44"/>
  <c r="F4" i="44"/>
  <c r="D4" i="44"/>
  <c r="C4" i="44"/>
  <c r="G3" i="44"/>
  <c r="F3" i="44"/>
  <c r="D3" i="44"/>
  <c r="C3" i="44"/>
  <c r="BG259" i="43"/>
  <c r="BF259" i="43"/>
  <c r="BE259" i="43"/>
  <c r="BD259" i="43"/>
  <c r="BC259" i="43"/>
  <c r="AG259" i="43"/>
  <c r="M255" i="45" s="1"/>
  <c r="P255" i="45" s="1"/>
  <c r="Z259" i="43"/>
  <c r="D259" i="43"/>
  <c r="C255" i="45" s="1"/>
  <c r="BG258" i="43"/>
  <c r="BF258" i="43"/>
  <c r="BE258" i="43"/>
  <c r="BD258" i="43"/>
  <c r="BC258" i="43"/>
  <c r="AG258" i="43"/>
  <c r="M254" i="45" s="1"/>
  <c r="P254" i="45" s="1"/>
  <c r="Z258" i="43"/>
  <c r="D258" i="43"/>
  <c r="C254" i="45" s="1"/>
  <c r="BG257" i="43"/>
  <c r="BF257" i="43"/>
  <c r="BE257" i="43"/>
  <c r="BD257" i="43"/>
  <c r="BC257" i="43"/>
  <c r="AG257" i="43"/>
  <c r="M253" i="45" s="1"/>
  <c r="P253" i="45" s="1"/>
  <c r="D257" i="43"/>
  <c r="C253" i="45" s="1"/>
  <c r="BG256" i="43"/>
  <c r="BF256" i="43"/>
  <c r="BE256" i="43"/>
  <c r="BD256" i="43"/>
  <c r="BC256" i="43"/>
  <c r="AG256" i="43"/>
  <c r="M252" i="45" s="1"/>
  <c r="P252" i="45" s="1"/>
  <c r="Z256" i="43"/>
  <c r="D256" i="43"/>
  <c r="C252" i="45" s="1"/>
  <c r="BG255" i="43"/>
  <c r="BF255" i="43"/>
  <c r="BE255" i="43"/>
  <c r="BD255" i="43"/>
  <c r="AG255" i="43"/>
  <c r="M251" i="45" s="1"/>
  <c r="P251" i="45" s="1"/>
  <c r="D255" i="43"/>
  <c r="C251" i="45" s="1"/>
  <c r="BG254" i="43"/>
  <c r="BF254" i="43"/>
  <c r="BE254" i="43"/>
  <c r="BD254" i="43"/>
  <c r="BC254" i="43"/>
  <c r="AG254" i="43"/>
  <c r="M250" i="45" s="1"/>
  <c r="P250" i="45" s="1"/>
  <c r="Z254" i="43"/>
  <c r="D254" i="43"/>
  <c r="C250" i="45" s="1"/>
  <c r="BG253" i="43"/>
  <c r="BF253" i="43"/>
  <c r="BE253" i="43"/>
  <c r="BD253" i="43"/>
  <c r="BC253" i="43"/>
  <c r="AG253" i="43"/>
  <c r="M249" i="45" s="1"/>
  <c r="P249" i="45" s="1"/>
  <c r="D253" i="43"/>
  <c r="C249" i="45" s="1"/>
  <c r="BG252" i="43"/>
  <c r="BF252" i="43"/>
  <c r="BE252" i="43"/>
  <c r="BD252" i="43"/>
  <c r="AG252" i="43"/>
  <c r="M248" i="45" s="1"/>
  <c r="P248" i="45" s="1"/>
  <c r="Z252" i="43"/>
  <c r="D252" i="43"/>
  <c r="C248" i="45" s="1"/>
  <c r="BG251" i="43"/>
  <c r="BF251" i="43"/>
  <c r="BE251" i="43"/>
  <c r="BD251" i="43"/>
  <c r="BC251" i="43"/>
  <c r="AG251" i="43"/>
  <c r="M247" i="45" s="1"/>
  <c r="P247" i="45" s="1"/>
  <c r="Z251" i="43"/>
  <c r="D251" i="43"/>
  <c r="C247" i="45" s="1"/>
  <c r="BG250" i="43"/>
  <c r="BF250" i="43"/>
  <c r="BE250" i="43"/>
  <c r="BD250" i="43"/>
  <c r="BC250" i="43"/>
  <c r="AG250" i="43"/>
  <c r="M246" i="45" s="1"/>
  <c r="P246" i="45" s="1"/>
  <c r="Z250" i="43"/>
  <c r="D250" i="43"/>
  <c r="C246" i="45" s="1"/>
  <c r="BG249" i="43"/>
  <c r="BF249" i="43"/>
  <c r="BE249" i="43"/>
  <c r="BD249" i="43"/>
  <c r="AG249" i="43"/>
  <c r="M245" i="45" s="1"/>
  <c r="P245" i="45" s="1"/>
  <c r="D249" i="43"/>
  <c r="C245" i="45" s="1"/>
  <c r="BG248" i="43"/>
  <c r="BF248" i="43"/>
  <c r="BE248" i="43"/>
  <c r="BD248" i="43"/>
  <c r="BC248" i="43"/>
  <c r="AG248" i="43"/>
  <c r="M244" i="45" s="1"/>
  <c r="P244" i="45" s="1"/>
  <c r="D248" i="43"/>
  <c r="C244" i="45" s="1"/>
  <c r="BG247" i="43"/>
  <c r="BF247" i="43"/>
  <c r="BE247" i="43"/>
  <c r="BD247" i="43"/>
  <c r="BC247" i="43"/>
  <c r="AG247" i="43"/>
  <c r="M243" i="45" s="1"/>
  <c r="P243" i="45" s="1"/>
  <c r="Z247" i="43"/>
  <c r="D247" i="43"/>
  <c r="C243" i="45" s="1"/>
  <c r="BG246" i="43"/>
  <c r="BF246" i="43"/>
  <c r="BE246" i="43"/>
  <c r="BD246" i="43"/>
  <c r="AG246" i="43"/>
  <c r="M242" i="45" s="1"/>
  <c r="P242" i="45" s="1"/>
  <c r="Z246" i="43"/>
  <c r="D246" i="43"/>
  <c r="C242" i="45" s="1"/>
  <c r="BG245" i="43"/>
  <c r="BF245" i="43"/>
  <c r="BE245" i="43"/>
  <c r="BD245" i="43"/>
  <c r="AG245" i="43"/>
  <c r="M241" i="45" s="1"/>
  <c r="P241" i="45" s="1"/>
  <c r="Z245" i="43"/>
  <c r="D245" i="43"/>
  <c r="C241" i="45" s="1"/>
  <c r="BG244" i="43"/>
  <c r="BF244" i="43"/>
  <c r="BE244" i="43"/>
  <c r="BD244" i="43"/>
  <c r="BC244" i="43"/>
  <c r="AG244" i="43"/>
  <c r="M240" i="45" s="1"/>
  <c r="P240" i="45" s="1"/>
  <c r="D244" i="43"/>
  <c r="C240" i="45" s="1"/>
  <c r="BG243" i="43"/>
  <c r="BF243" i="43"/>
  <c r="BE243" i="43"/>
  <c r="BD243" i="43"/>
  <c r="BC243" i="43"/>
  <c r="AG243" i="43"/>
  <c r="M239" i="45" s="1"/>
  <c r="P239" i="45" s="1"/>
  <c r="Z243" i="43"/>
  <c r="D243" i="43"/>
  <c r="C239" i="45" s="1"/>
  <c r="BG242" i="43"/>
  <c r="BF242" i="43"/>
  <c r="BE242" i="43"/>
  <c r="BD242" i="43"/>
  <c r="BC242" i="43"/>
  <c r="AG242" i="43"/>
  <c r="M238" i="45" s="1"/>
  <c r="P238" i="45" s="1"/>
  <c r="D242" i="43"/>
  <c r="C238" i="45" s="1"/>
  <c r="BG241" i="43"/>
  <c r="BF241" i="43"/>
  <c r="BE241" i="43"/>
  <c r="BD241" i="43"/>
  <c r="AG241" i="43"/>
  <c r="M237" i="45" s="1"/>
  <c r="P237" i="45" s="1"/>
  <c r="D241" i="43"/>
  <c r="C237" i="45" s="1"/>
  <c r="BG240" i="43"/>
  <c r="BF240" i="43"/>
  <c r="BE240" i="43"/>
  <c r="BD240" i="43"/>
  <c r="BC240" i="43"/>
  <c r="AG240" i="43"/>
  <c r="M236" i="45" s="1"/>
  <c r="P236" i="45" s="1"/>
  <c r="D240" i="43"/>
  <c r="C236" i="45" s="1"/>
  <c r="BG239" i="43"/>
  <c r="BF239" i="43"/>
  <c r="BE239" i="43"/>
  <c r="BD239" i="43"/>
  <c r="AG239" i="43"/>
  <c r="M235" i="45" s="1"/>
  <c r="P235" i="45" s="1"/>
  <c r="Z239" i="43"/>
  <c r="D239" i="43"/>
  <c r="C235" i="45" s="1"/>
  <c r="BG238" i="43"/>
  <c r="BF238" i="43"/>
  <c r="BE238" i="43"/>
  <c r="BD238" i="43"/>
  <c r="BC238" i="43"/>
  <c r="AG238" i="43"/>
  <c r="M234" i="45" s="1"/>
  <c r="P234" i="45" s="1"/>
  <c r="D238" i="43"/>
  <c r="C234" i="45" s="1"/>
  <c r="BG237" i="43"/>
  <c r="BF237" i="43"/>
  <c r="BE237" i="43"/>
  <c r="BD237" i="43"/>
  <c r="AG237" i="43"/>
  <c r="M233" i="45" s="1"/>
  <c r="P233" i="45" s="1"/>
  <c r="Z237" i="43"/>
  <c r="D237" i="43"/>
  <c r="C233" i="45" s="1"/>
  <c r="BG236" i="43"/>
  <c r="BF236" i="43"/>
  <c r="BE236" i="43"/>
  <c r="BD236" i="43"/>
  <c r="BC236" i="43"/>
  <c r="AG236" i="43"/>
  <c r="M232" i="45" s="1"/>
  <c r="P232" i="45" s="1"/>
  <c r="Z236" i="43"/>
  <c r="D236" i="43"/>
  <c r="C232" i="45" s="1"/>
  <c r="BG235" i="43"/>
  <c r="BF235" i="43"/>
  <c r="BE235" i="43"/>
  <c r="BD235" i="43"/>
  <c r="BC235" i="43"/>
  <c r="AG235" i="43"/>
  <c r="M231" i="45" s="1"/>
  <c r="P231" i="45" s="1"/>
  <c r="D235" i="43"/>
  <c r="C231" i="45" s="1"/>
  <c r="BG234" i="43"/>
  <c r="BF234" i="43"/>
  <c r="BE234" i="43"/>
  <c r="BD234" i="43"/>
  <c r="BC234" i="43"/>
  <c r="AG234" i="43"/>
  <c r="M230" i="45" s="1"/>
  <c r="P230" i="45" s="1"/>
  <c r="Z234" i="43"/>
  <c r="D234" i="43"/>
  <c r="C230" i="45" s="1"/>
  <c r="BG233" i="43"/>
  <c r="BF233" i="43"/>
  <c r="BE233" i="43"/>
  <c r="BD233" i="43"/>
  <c r="BC233" i="43"/>
  <c r="AG233" i="43"/>
  <c r="M229" i="45" s="1"/>
  <c r="P229" i="45" s="1"/>
  <c r="D233" i="43"/>
  <c r="C229" i="45" s="1"/>
  <c r="BG232" i="43"/>
  <c r="BF232" i="43"/>
  <c r="BE232" i="43"/>
  <c r="BD232" i="43"/>
  <c r="BC232" i="43"/>
  <c r="AG232" i="43"/>
  <c r="M228" i="45" s="1"/>
  <c r="P228" i="45" s="1"/>
  <c r="Z232" i="43"/>
  <c r="D232" i="43"/>
  <c r="C228" i="45" s="1"/>
  <c r="BG231" i="43"/>
  <c r="BF231" i="43"/>
  <c r="BE231" i="43"/>
  <c r="BD231" i="43"/>
  <c r="BC231" i="43"/>
  <c r="AG231" i="43"/>
  <c r="M227" i="45" s="1"/>
  <c r="P227" i="45" s="1"/>
  <c r="D231" i="43"/>
  <c r="C227" i="45" s="1"/>
  <c r="BG230" i="43"/>
  <c r="BF230" i="43"/>
  <c r="BE230" i="43"/>
  <c r="BD230" i="43"/>
  <c r="AG230" i="43"/>
  <c r="M226" i="45" s="1"/>
  <c r="P226" i="45" s="1"/>
  <c r="Z230" i="43"/>
  <c r="D230" i="43"/>
  <c r="C226" i="45" s="1"/>
  <c r="BG229" i="43"/>
  <c r="BF229" i="43"/>
  <c r="BE229" i="43"/>
  <c r="BD229" i="43"/>
  <c r="BC229" i="43"/>
  <c r="AG229" i="43"/>
  <c r="M225" i="45" s="1"/>
  <c r="P225" i="45" s="1"/>
  <c r="Z229" i="43"/>
  <c r="D229" i="43"/>
  <c r="C225" i="45" s="1"/>
  <c r="BG228" i="43"/>
  <c r="BF228" i="43"/>
  <c r="BE228" i="43"/>
  <c r="BD228" i="43"/>
  <c r="BC228" i="43"/>
  <c r="AG228" i="43"/>
  <c r="M224" i="45" s="1"/>
  <c r="P224" i="45" s="1"/>
  <c r="D228" i="43"/>
  <c r="C224" i="45" s="1"/>
  <c r="BG227" i="43"/>
  <c r="BF227" i="43"/>
  <c r="BE227" i="43"/>
  <c r="BD227" i="43"/>
  <c r="BC227" i="43"/>
  <c r="AG227" i="43"/>
  <c r="M223" i="45" s="1"/>
  <c r="P223" i="45" s="1"/>
  <c r="Z227" i="43"/>
  <c r="D227" i="43"/>
  <c r="C223" i="45" s="1"/>
  <c r="BG226" i="43"/>
  <c r="BF226" i="43"/>
  <c r="BE226" i="43"/>
  <c r="BD226" i="43"/>
  <c r="AG226" i="43"/>
  <c r="M222" i="45" s="1"/>
  <c r="P222" i="45" s="1"/>
  <c r="Z226" i="43"/>
  <c r="D226" i="43"/>
  <c r="C222" i="45" s="1"/>
  <c r="BG225" i="43"/>
  <c r="BF225" i="43"/>
  <c r="BE225" i="43"/>
  <c r="BD225" i="43"/>
  <c r="AG225" i="43"/>
  <c r="M221" i="45" s="1"/>
  <c r="P221" i="45" s="1"/>
  <c r="D225" i="43"/>
  <c r="C221" i="45" s="1"/>
  <c r="BG224" i="43"/>
  <c r="BF224" i="43"/>
  <c r="BE224" i="43"/>
  <c r="BD224" i="43"/>
  <c r="AG224" i="43"/>
  <c r="M220" i="45" s="1"/>
  <c r="P220" i="45" s="1"/>
  <c r="D224" i="43"/>
  <c r="C220" i="45" s="1"/>
  <c r="BG223" i="43"/>
  <c r="BF223" i="43"/>
  <c r="BE223" i="43"/>
  <c r="BD223" i="43"/>
  <c r="BC223" i="43"/>
  <c r="AG223" i="43"/>
  <c r="M219" i="45" s="1"/>
  <c r="P219" i="45" s="1"/>
  <c r="D223" i="43"/>
  <c r="C219" i="45" s="1"/>
  <c r="BG222" i="43"/>
  <c r="BF222" i="43"/>
  <c r="BE222" i="43"/>
  <c r="BD222" i="43"/>
  <c r="BC222" i="43"/>
  <c r="AG222" i="43"/>
  <c r="M218" i="45" s="1"/>
  <c r="P218" i="45" s="1"/>
  <c r="Z222" i="43"/>
  <c r="D222" i="43"/>
  <c r="C218" i="45" s="1"/>
  <c r="BG221" i="43"/>
  <c r="BF221" i="43"/>
  <c r="BE221" i="43"/>
  <c r="BD221" i="43"/>
  <c r="AG221" i="43"/>
  <c r="M217" i="45" s="1"/>
  <c r="P217" i="45" s="1"/>
  <c r="Z221" i="43"/>
  <c r="D221" i="43"/>
  <c r="C217" i="45" s="1"/>
  <c r="BG220" i="43"/>
  <c r="BF220" i="43"/>
  <c r="BE220" i="43"/>
  <c r="BD220" i="43"/>
  <c r="AG220" i="43"/>
  <c r="M216" i="45" s="1"/>
  <c r="P216" i="45" s="1"/>
  <c r="Z220" i="43"/>
  <c r="D220" i="43"/>
  <c r="C216" i="45" s="1"/>
  <c r="BG219" i="43"/>
  <c r="BF219" i="43"/>
  <c r="BE219" i="43"/>
  <c r="BD219" i="43"/>
  <c r="BC219" i="43"/>
  <c r="AG219" i="43"/>
  <c r="M215" i="45" s="1"/>
  <c r="P215" i="45" s="1"/>
  <c r="Z219" i="43"/>
  <c r="D219" i="43"/>
  <c r="C215" i="45" s="1"/>
  <c r="BG218" i="43"/>
  <c r="BF218" i="43"/>
  <c r="BE218" i="43"/>
  <c r="BD218" i="43"/>
  <c r="BC218" i="43"/>
  <c r="AG218" i="43"/>
  <c r="M214" i="45" s="1"/>
  <c r="P214" i="45" s="1"/>
  <c r="Z218" i="43"/>
  <c r="D218" i="43"/>
  <c r="C214" i="45" s="1"/>
  <c r="BG217" i="43"/>
  <c r="BF217" i="43"/>
  <c r="BE217" i="43"/>
  <c r="BD217" i="43"/>
  <c r="BC217" i="43"/>
  <c r="AG217" i="43"/>
  <c r="M213" i="45" s="1"/>
  <c r="P213" i="45" s="1"/>
  <c r="D217" i="43"/>
  <c r="C213" i="45" s="1"/>
  <c r="BG216" i="43"/>
  <c r="BF216" i="43"/>
  <c r="BE216" i="43"/>
  <c r="BD216" i="43"/>
  <c r="AG216" i="43"/>
  <c r="M212" i="45" s="1"/>
  <c r="P212" i="45" s="1"/>
  <c r="D216" i="43"/>
  <c r="C212" i="45" s="1"/>
  <c r="BG215" i="43"/>
  <c r="BF215" i="43"/>
  <c r="BE215" i="43"/>
  <c r="BD215" i="43"/>
  <c r="BC215" i="43"/>
  <c r="AG215" i="43"/>
  <c r="M211" i="45" s="1"/>
  <c r="P211" i="45" s="1"/>
  <c r="D215" i="43"/>
  <c r="C211" i="45" s="1"/>
  <c r="BG214" i="43"/>
  <c r="BF214" i="43"/>
  <c r="BE214" i="43"/>
  <c r="BD214" i="43"/>
  <c r="AG214" i="43"/>
  <c r="M210" i="45" s="1"/>
  <c r="P210" i="45" s="1"/>
  <c r="Z214" i="43"/>
  <c r="D214" i="43"/>
  <c r="C210" i="45" s="1"/>
  <c r="BG213" i="43"/>
  <c r="BF213" i="43"/>
  <c r="BE213" i="43"/>
  <c r="BD213" i="43"/>
  <c r="BC213" i="43"/>
  <c r="AG213" i="43"/>
  <c r="M209" i="45" s="1"/>
  <c r="P209" i="45" s="1"/>
  <c r="D213" i="43"/>
  <c r="C209" i="45" s="1"/>
  <c r="BG212" i="43"/>
  <c r="BF212" i="43"/>
  <c r="BE212" i="43"/>
  <c r="BD212" i="43"/>
  <c r="AG212" i="43"/>
  <c r="M208" i="45" s="1"/>
  <c r="P208" i="45" s="1"/>
  <c r="Z212" i="43"/>
  <c r="D212" i="43"/>
  <c r="C208" i="45" s="1"/>
  <c r="BG211" i="43"/>
  <c r="BF211" i="43"/>
  <c r="BE211" i="43"/>
  <c r="BD211" i="43"/>
  <c r="BC211" i="43"/>
  <c r="AG211" i="43"/>
  <c r="M207" i="45" s="1"/>
  <c r="P207" i="45" s="1"/>
  <c r="D211" i="43"/>
  <c r="C207" i="45" s="1"/>
  <c r="BG210" i="43"/>
  <c r="BF210" i="43"/>
  <c r="BE210" i="43"/>
  <c r="BD210" i="43"/>
  <c r="AG210" i="43"/>
  <c r="M206" i="45" s="1"/>
  <c r="P206" i="45" s="1"/>
  <c r="Z210" i="43"/>
  <c r="D210" i="43"/>
  <c r="C206" i="45" s="1"/>
  <c r="BG209" i="43"/>
  <c r="BF209" i="43"/>
  <c r="BE209" i="43"/>
  <c r="BD209" i="43"/>
  <c r="BC209" i="43"/>
  <c r="AG209" i="43"/>
  <c r="M205" i="45" s="1"/>
  <c r="P205" i="45" s="1"/>
  <c r="D209" i="43"/>
  <c r="C205" i="45" s="1"/>
  <c r="BG208" i="43"/>
  <c r="BF208" i="43"/>
  <c r="BE208" i="43"/>
  <c r="BD208" i="43"/>
  <c r="AG208" i="43"/>
  <c r="M204" i="45" s="1"/>
  <c r="P204" i="45" s="1"/>
  <c r="Z208" i="43"/>
  <c r="D208" i="43"/>
  <c r="C204" i="45" s="1"/>
  <c r="BG207" i="43"/>
  <c r="BF207" i="43"/>
  <c r="BE207" i="43"/>
  <c r="BD207" i="43"/>
  <c r="BC207" i="43"/>
  <c r="AG207" i="43"/>
  <c r="M203" i="45" s="1"/>
  <c r="P203" i="45" s="1"/>
  <c r="Z207" i="43"/>
  <c r="D207" i="43"/>
  <c r="C203" i="45" s="1"/>
  <c r="BG206" i="43"/>
  <c r="BF206" i="43"/>
  <c r="BE206" i="43"/>
  <c r="BD206" i="43"/>
  <c r="AG206" i="43"/>
  <c r="M202" i="45" s="1"/>
  <c r="P202" i="45" s="1"/>
  <c r="Z206" i="43"/>
  <c r="D206" i="43"/>
  <c r="C202" i="45" s="1"/>
  <c r="BG205" i="43"/>
  <c r="BF205" i="43"/>
  <c r="BE205" i="43"/>
  <c r="BD205" i="43"/>
  <c r="BC205" i="43"/>
  <c r="AG205" i="43"/>
  <c r="M201" i="45" s="1"/>
  <c r="P201" i="45" s="1"/>
  <c r="D205" i="43"/>
  <c r="C201" i="45" s="1"/>
  <c r="BG204" i="43"/>
  <c r="BF204" i="43"/>
  <c r="BE204" i="43"/>
  <c r="BD204" i="43"/>
  <c r="BC204" i="43"/>
  <c r="AG204" i="43"/>
  <c r="M200" i="45" s="1"/>
  <c r="P200" i="45" s="1"/>
  <c r="Z204" i="43"/>
  <c r="D204" i="43"/>
  <c r="C200" i="45" s="1"/>
  <c r="BG203" i="43"/>
  <c r="BF203" i="43"/>
  <c r="BE203" i="43"/>
  <c r="BD203" i="43"/>
  <c r="BC203" i="43"/>
  <c r="AG203" i="43"/>
  <c r="M199" i="45" s="1"/>
  <c r="P199" i="45" s="1"/>
  <c r="Z203" i="43"/>
  <c r="D203" i="43"/>
  <c r="C199" i="45" s="1"/>
  <c r="BG202" i="43"/>
  <c r="BF202" i="43"/>
  <c r="BE202" i="43"/>
  <c r="BD202" i="43"/>
  <c r="BC202" i="43"/>
  <c r="AG202" i="43"/>
  <c r="M198" i="45" s="1"/>
  <c r="P198" i="45" s="1"/>
  <c r="Z202" i="43"/>
  <c r="D202" i="43"/>
  <c r="C198" i="45" s="1"/>
  <c r="BG201" i="43"/>
  <c r="BF201" i="43"/>
  <c r="BE201" i="43"/>
  <c r="BD201" i="43"/>
  <c r="BC201" i="43"/>
  <c r="AG201" i="43"/>
  <c r="M197" i="45" s="1"/>
  <c r="P197" i="45" s="1"/>
  <c r="D201" i="43"/>
  <c r="C197" i="45" s="1"/>
  <c r="BG200" i="43"/>
  <c r="BF200" i="43"/>
  <c r="BE200" i="43"/>
  <c r="BD200" i="43"/>
  <c r="BC200" i="43"/>
  <c r="AG200" i="43"/>
  <c r="M196" i="45" s="1"/>
  <c r="P196" i="45" s="1"/>
  <c r="Z200" i="43"/>
  <c r="D200" i="43"/>
  <c r="C196" i="45" s="1"/>
  <c r="BG199" i="43"/>
  <c r="BF199" i="43"/>
  <c r="BE199" i="43"/>
  <c r="BD199" i="43"/>
  <c r="BC199" i="43"/>
  <c r="AG199" i="43"/>
  <c r="M195" i="45" s="1"/>
  <c r="P195" i="45" s="1"/>
  <c r="D199" i="43"/>
  <c r="C195" i="45" s="1"/>
  <c r="BG198" i="43"/>
  <c r="BF198" i="43"/>
  <c r="BE198" i="43"/>
  <c r="BD198" i="43"/>
  <c r="BC198" i="43"/>
  <c r="AG198" i="43"/>
  <c r="M194" i="45" s="1"/>
  <c r="P194" i="45" s="1"/>
  <c r="D198" i="43"/>
  <c r="C194" i="45" s="1"/>
  <c r="BG197" i="43"/>
  <c r="BF197" i="43"/>
  <c r="BE197" i="43"/>
  <c r="BD197" i="43"/>
  <c r="BC197" i="43"/>
  <c r="AG197" i="43"/>
  <c r="M193" i="45" s="1"/>
  <c r="P193" i="45" s="1"/>
  <c r="D197" i="43"/>
  <c r="C193" i="45" s="1"/>
  <c r="BG196" i="43"/>
  <c r="BF196" i="43"/>
  <c r="BE196" i="43"/>
  <c r="BD196" i="43"/>
  <c r="AG196" i="43"/>
  <c r="M192" i="45" s="1"/>
  <c r="P192" i="45" s="1"/>
  <c r="Z196" i="43"/>
  <c r="D196" i="43"/>
  <c r="C192" i="45" s="1"/>
  <c r="BG195" i="43"/>
  <c r="BF195" i="43"/>
  <c r="BE195" i="43"/>
  <c r="BD195" i="43"/>
  <c r="BC195" i="43"/>
  <c r="AG195" i="43"/>
  <c r="M191" i="45" s="1"/>
  <c r="P191" i="45" s="1"/>
  <c r="D195" i="43"/>
  <c r="C191" i="45" s="1"/>
  <c r="BG194" i="43"/>
  <c r="BF194" i="43"/>
  <c r="BE194" i="43"/>
  <c r="BD194" i="43"/>
  <c r="AG194" i="43"/>
  <c r="M190" i="45" s="1"/>
  <c r="P190" i="45" s="1"/>
  <c r="Z194" i="43"/>
  <c r="D194" i="43"/>
  <c r="C190" i="45" s="1"/>
  <c r="BG193" i="43"/>
  <c r="BF193" i="43"/>
  <c r="BE193" i="43"/>
  <c r="BD193" i="43"/>
  <c r="BC193" i="43"/>
  <c r="AG193" i="43"/>
  <c r="M189" i="45" s="1"/>
  <c r="P189" i="45" s="1"/>
  <c r="D193" i="43"/>
  <c r="C189" i="45" s="1"/>
  <c r="BG192" i="43"/>
  <c r="BF192" i="43"/>
  <c r="BE192" i="43"/>
  <c r="BD192" i="43"/>
  <c r="BC192" i="43"/>
  <c r="AG192" i="43"/>
  <c r="M188" i="45" s="1"/>
  <c r="P188" i="45" s="1"/>
  <c r="Z192" i="43"/>
  <c r="D192" i="43"/>
  <c r="C188" i="45" s="1"/>
  <c r="BG191" i="43"/>
  <c r="BF191" i="43"/>
  <c r="BE191" i="43"/>
  <c r="BD191" i="43"/>
  <c r="BC191" i="43"/>
  <c r="AG191" i="43"/>
  <c r="M187" i="45" s="1"/>
  <c r="P187" i="45" s="1"/>
  <c r="Z191" i="43"/>
  <c r="D191" i="43"/>
  <c r="C187" i="45" s="1"/>
  <c r="BG190" i="43"/>
  <c r="BF190" i="43"/>
  <c r="BE190" i="43"/>
  <c r="BD190" i="43"/>
  <c r="AG190" i="43"/>
  <c r="M186" i="45" s="1"/>
  <c r="P186" i="45" s="1"/>
  <c r="Z190" i="43"/>
  <c r="D190" i="43"/>
  <c r="C186" i="45" s="1"/>
  <c r="BG189" i="43"/>
  <c r="BF189" i="43"/>
  <c r="BE189" i="43"/>
  <c r="BD189" i="43"/>
  <c r="BC189" i="43"/>
  <c r="AG189" i="43"/>
  <c r="M185" i="45" s="1"/>
  <c r="P185" i="45" s="1"/>
  <c r="Z189" i="43"/>
  <c r="D189" i="43"/>
  <c r="C185" i="45" s="1"/>
  <c r="BG188" i="43"/>
  <c r="BF188" i="43"/>
  <c r="BE188" i="43"/>
  <c r="BD188" i="43"/>
  <c r="BC188" i="43"/>
  <c r="AG188" i="43"/>
  <c r="M184" i="45" s="1"/>
  <c r="P184" i="45" s="1"/>
  <c r="Z188" i="43"/>
  <c r="D188" i="43"/>
  <c r="C184" i="45" s="1"/>
  <c r="BG187" i="43"/>
  <c r="BF187" i="43"/>
  <c r="BE187" i="43"/>
  <c r="BD187" i="43"/>
  <c r="BC187" i="43"/>
  <c r="AG187" i="43"/>
  <c r="M183" i="45" s="1"/>
  <c r="P183" i="45" s="1"/>
  <c r="Z187" i="43"/>
  <c r="D187" i="43"/>
  <c r="C183" i="45" s="1"/>
  <c r="BG186" i="43"/>
  <c r="BF186" i="43"/>
  <c r="BE186" i="43"/>
  <c r="BD186" i="43"/>
  <c r="AG186" i="43"/>
  <c r="M182" i="45" s="1"/>
  <c r="P182" i="45" s="1"/>
  <c r="Z186" i="43"/>
  <c r="D186" i="43"/>
  <c r="C182" i="45" s="1"/>
  <c r="BG185" i="43"/>
  <c r="BF185" i="43"/>
  <c r="BE185" i="43"/>
  <c r="BD185" i="43"/>
  <c r="BC185" i="43"/>
  <c r="AG185" i="43"/>
  <c r="M181" i="45" s="1"/>
  <c r="P181" i="45" s="1"/>
  <c r="Z185" i="43"/>
  <c r="D185" i="43"/>
  <c r="C181" i="45" s="1"/>
  <c r="BG184" i="43"/>
  <c r="BF184" i="43"/>
  <c r="BE184" i="43"/>
  <c r="BD184" i="43"/>
  <c r="AG184" i="43"/>
  <c r="M180" i="45" s="1"/>
  <c r="P180" i="45" s="1"/>
  <c r="Z184" i="43"/>
  <c r="D184" i="43"/>
  <c r="C180" i="45" s="1"/>
  <c r="BG183" i="43"/>
  <c r="BF183" i="43"/>
  <c r="BE183" i="43"/>
  <c r="BD183" i="43"/>
  <c r="BC183" i="43"/>
  <c r="AG183" i="43"/>
  <c r="M179" i="45" s="1"/>
  <c r="P179" i="45" s="1"/>
  <c r="Z183" i="43"/>
  <c r="D183" i="43"/>
  <c r="C179" i="45" s="1"/>
  <c r="BG182" i="43"/>
  <c r="BF182" i="43"/>
  <c r="BE182" i="43"/>
  <c r="BD182" i="43"/>
  <c r="BC182" i="43"/>
  <c r="AG182" i="43"/>
  <c r="M178" i="45" s="1"/>
  <c r="P178" i="45" s="1"/>
  <c r="Z182" i="43"/>
  <c r="D182" i="43"/>
  <c r="C178" i="45" s="1"/>
  <c r="BG181" i="43"/>
  <c r="BF181" i="43"/>
  <c r="BE181" i="43"/>
  <c r="BD181" i="43"/>
  <c r="BC181" i="43"/>
  <c r="AG181" i="43"/>
  <c r="M177" i="45" s="1"/>
  <c r="P177" i="45" s="1"/>
  <c r="Z181" i="43"/>
  <c r="D181" i="43"/>
  <c r="C177" i="45" s="1"/>
  <c r="BG180" i="43"/>
  <c r="BF180" i="43"/>
  <c r="BE180" i="43"/>
  <c r="BD180" i="43"/>
  <c r="BC180" i="43"/>
  <c r="AG180" i="43"/>
  <c r="M176" i="45" s="1"/>
  <c r="P176" i="45" s="1"/>
  <c r="Z180" i="43"/>
  <c r="D180" i="43"/>
  <c r="C176" i="45" s="1"/>
  <c r="BG179" i="43"/>
  <c r="BF179" i="43"/>
  <c r="BE179" i="43"/>
  <c r="BD179" i="43"/>
  <c r="BC179" i="43"/>
  <c r="AG179" i="43"/>
  <c r="M175" i="45" s="1"/>
  <c r="P175" i="45" s="1"/>
  <c r="D179" i="43"/>
  <c r="C175" i="45" s="1"/>
  <c r="BG178" i="43"/>
  <c r="BF178" i="43"/>
  <c r="BE178" i="43"/>
  <c r="BD178" i="43"/>
  <c r="AG178" i="43"/>
  <c r="M174" i="45" s="1"/>
  <c r="P174" i="45" s="1"/>
  <c r="Z178" i="43"/>
  <c r="D178" i="43"/>
  <c r="C174" i="45" s="1"/>
  <c r="BG177" i="43"/>
  <c r="BF177" i="43"/>
  <c r="BE177" i="43"/>
  <c r="BD177" i="43"/>
  <c r="BC177" i="43"/>
  <c r="AG177" i="43"/>
  <c r="M173" i="45" s="1"/>
  <c r="P173" i="45" s="1"/>
  <c r="D177" i="43"/>
  <c r="C173" i="45" s="1"/>
  <c r="BG176" i="43"/>
  <c r="BF176" i="43"/>
  <c r="BE176" i="43"/>
  <c r="BD176" i="43"/>
  <c r="AG176" i="43"/>
  <c r="M172" i="45" s="1"/>
  <c r="P172" i="45" s="1"/>
  <c r="Z176" i="43"/>
  <c r="D176" i="43"/>
  <c r="C172" i="45" s="1"/>
  <c r="BG175" i="43"/>
  <c r="BF175" i="43"/>
  <c r="BE175" i="43"/>
  <c r="BD175" i="43"/>
  <c r="BC175" i="43"/>
  <c r="AG175" i="43"/>
  <c r="M171" i="45" s="1"/>
  <c r="P171" i="45" s="1"/>
  <c r="Z175" i="43"/>
  <c r="D175" i="43"/>
  <c r="C171" i="45" s="1"/>
  <c r="BG174" i="43"/>
  <c r="BF174" i="43"/>
  <c r="BE174" i="43"/>
  <c r="BD174" i="43"/>
  <c r="AG174" i="43"/>
  <c r="M170" i="45" s="1"/>
  <c r="P170" i="45" s="1"/>
  <c r="Z174" i="43"/>
  <c r="D174" i="43"/>
  <c r="C170" i="45" s="1"/>
  <c r="BG173" i="43"/>
  <c r="BF173" i="43"/>
  <c r="BE173" i="43"/>
  <c r="BD173" i="43"/>
  <c r="BC173" i="43"/>
  <c r="AG173" i="43"/>
  <c r="M169" i="45" s="1"/>
  <c r="P169" i="45" s="1"/>
  <c r="Z173" i="43"/>
  <c r="D173" i="43"/>
  <c r="C169" i="45" s="1"/>
  <c r="BG172" i="43"/>
  <c r="BF172" i="43"/>
  <c r="BE172" i="43"/>
  <c r="BD172" i="43"/>
  <c r="BC172" i="43"/>
  <c r="AG172" i="43"/>
  <c r="M168" i="45" s="1"/>
  <c r="P168" i="45" s="1"/>
  <c r="Z172" i="43"/>
  <c r="D172" i="43"/>
  <c r="C168" i="45" s="1"/>
  <c r="BG171" i="43"/>
  <c r="BF171" i="43"/>
  <c r="BE171" i="43"/>
  <c r="BD171" i="43"/>
  <c r="BC171" i="43"/>
  <c r="AG171" i="43"/>
  <c r="M167" i="45" s="1"/>
  <c r="P167" i="45" s="1"/>
  <c r="Z171" i="43"/>
  <c r="D171" i="43"/>
  <c r="C167" i="45" s="1"/>
  <c r="BG170" i="43"/>
  <c r="BF170" i="43"/>
  <c r="BE170" i="43"/>
  <c r="BD170" i="43"/>
  <c r="BC170" i="43"/>
  <c r="AG170" i="43"/>
  <c r="M166" i="45" s="1"/>
  <c r="P166" i="45" s="1"/>
  <c r="D170" i="43"/>
  <c r="C166" i="45" s="1"/>
  <c r="BG169" i="43"/>
  <c r="BF169" i="43"/>
  <c r="BE169" i="43"/>
  <c r="BD169" i="43"/>
  <c r="BC169" i="43"/>
  <c r="AG169" i="43"/>
  <c r="M165" i="45" s="1"/>
  <c r="P165" i="45" s="1"/>
  <c r="Z169" i="43"/>
  <c r="D169" i="43"/>
  <c r="C165" i="45" s="1"/>
  <c r="BG168" i="43"/>
  <c r="BF168" i="43"/>
  <c r="BE168" i="43"/>
  <c r="BD168" i="43"/>
  <c r="BC168" i="43"/>
  <c r="AG168" i="43"/>
  <c r="M164" i="45" s="1"/>
  <c r="P164" i="45" s="1"/>
  <c r="D168" i="43"/>
  <c r="C164" i="45" s="1"/>
  <c r="BG167" i="43"/>
  <c r="BF167" i="43"/>
  <c r="BE167" i="43"/>
  <c r="BD167" i="43"/>
  <c r="BC167" i="43"/>
  <c r="AG167" i="43"/>
  <c r="M163" i="45" s="1"/>
  <c r="P163" i="45" s="1"/>
  <c r="D167" i="43"/>
  <c r="C163" i="45" s="1"/>
  <c r="BG166" i="43"/>
  <c r="BF166" i="43"/>
  <c r="BE166" i="43"/>
  <c r="BD166" i="43"/>
  <c r="BC166" i="43"/>
  <c r="AG166" i="43"/>
  <c r="M162" i="45" s="1"/>
  <c r="P162" i="45" s="1"/>
  <c r="D166" i="43"/>
  <c r="C162" i="45" s="1"/>
  <c r="BG165" i="43"/>
  <c r="BF165" i="43"/>
  <c r="BE165" i="43"/>
  <c r="BD165" i="43"/>
  <c r="AG165" i="43"/>
  <c r="M161" i="45" s="1"/>
  <c r="P161" i="45" s="1"/>
  <c r="D165" i="43"/>
  <c r="C161" i="45" s="1"/>
  <c r="BG164" i="43"/>
  <c r="BF164" i="43"/>
  <c r="BE164" i="43"/>
  <c r="BD164" i="43"/>
  <c r="BC164" i="43"/>
  <c r="AG164" i="43"/>
  <c r="M160" i="45" s="1"/>
  <c r="P160" i="45" s="1"/>
  <c r="Z164" i="43"/>
  <c r="D164" i="43"/>
  <c r="C160" i="45" s="1"/>
  <c r="BG163" i="43"/>
  <c r="BF163" i="43"/>
  <c r="BE163" i="43"/>
  <c r="BD163" i="43"/>
  <c r="BC163" i="43"/>
  <c r="AG163" i="43"/>
  <c r="M159" i="45" s="1"/>
  <c r="P159" i="45" s="1"/>
  <c r="Z163" i="43"/>
  <c r="D163" i="43"/>
  <c r="C159" i="45" s="1"/>
  <c r="BG162" i="43"/>
  <c r="BF162" i="43"/>
  <c r="BE162" i="43"/>
  <c r="BD162" i="43"/>
  <c r="BC162" i="43"/>
  <c r="AG162" i="43"/>
  <c r="M158" i="45" s="1"/>
  <c r="P158" i="45" s="1"/>
  <c r="Z162" i="43"/>
  <c r="D162" i="43"/>
  <c r="C158" i="45" s="1"/>
  <c r="BG161" i="43"/>
  <c r="BF161" i="43"/>
  <c r="BE161" i="43"/>
  <c r="BD161" i="43"/>
  <c r="AG161" i="43"/>
  <c r="M157" i="45" s="1"/>
  <c r="P157" i="45" s="1"/>
  <c r="D161" i="43"/>
  <c r="C157" i="45" s="1"/>
  <c r="BG160" i="43"/>
  <c r="BF160" i="43"/>
  <c r="BE160" i="43"/>
  <c r="BD160" i="43"/>
  <c r="AG160" i="43"/>
  <c r="M156" i="45" s="1"/>
  <c r="P156" i="45" s="1"/>
  <c r="Z160" i="43"/>
  <c r="D160" i="43"/>
  <c r="C156" i="45" s="1"/>
  <c r="BG159" i="43"/>
  <c r="BF159" i="43"/>
  <c r="BE159" i="43"/>
  <c r="BD159" i="43"/>
  <c r="BC159" i="43"/>
  <c r="AG159" i="43"/>
  <c r="M155" i="45" s="1"/>
  <c r="P155" i="45" s="1"/>
  <c r="Z159" i="43"/>
  <c r="D159" i="43"/>
  <c r="C155" i="45" s="1"/>
  <c r="BG158" i="43"/>
  <c r="BF158" i="43"/>
  <c r="BE158" i="43"/>
  <c r="BD158" i="43"/>
  <c r="BC158" i="43"/>
  <c r="AG158" i="43"/>
  <c r="M154" i="45" s="1"/>
  <c r="P154" i="45" s="1"/>
  <c r="Z158" i="43"/>
  <c r="D158" i="43"/>
  <c r="C154" i="45" s="1"/>
  <c r="BG157" i="43"/>
  <c r="BF157" i="43"/>
  <c r="BE157" i="43"/>
  <c r="BD157" i="43"/>
  <c r="AG157" i="43"/>
  <c r="M153" i="45" s="1"/>
  <c r="P153" i="45" s="1"/>
  <c r="Z157" i="43"/>
  <c r="D157" i="43"/>
  <c r="C153" i="45" s="1"/>
  <c r="BG156" i="43"/>
  <c r="BF156" i="43"/>
  <c r="BE156" i="43"/>
  <c r="BD156" i="43"/>
  <c r="BC156" i="43"/>
  <c r="AG156" i="43"/>
  <c r="M152" i="45" s="1"/>
  <c r="P152" i="45" s="1"/>
  <c r="D156" i="43"/>
  <c r="C152" i="45" s="1"/>
  <c r="BG155" i="43"/>
  <c r="BF155" i="43"/>
  <c r="BE155" i="43"/>
  <c r="BD155" i="43"/>
  <c r="AG155" i="43"/>
  <c r="M151" i="45" s="1"/>
  <c r="P151" i="45" s="1"/>
  <c r="Z155" i="43"/>
  <c r="D155" i="43"/>
  <c r="C151" i="45" s="1"/>
  <c r="BG154" i="43"/>
  <c r="BF154" i="43"/>
  <c r="BE154" i="43"/>
  <c r="BD154" i="43"/>
  <c r="BC154" i="43"/>
  <c r="AG154" i="43"/>
  <c r="M150" i="45" s="1"/>
  <c r="P150" i="45" s="1"/>
  <c r="Z154" i="43"/>
  <c r="D154" i="43"/>
  <c r="C150" i="45" s="1"/>
  <c r="BG153" i="43"/>
  <c r="BF153" i="43"/>
  <c r="BE153" i="43"/>
  <c r="BD153" i="43"/>
  <c r="AG153" i="43"/>
  <c r="M149" i="45" s="1"/>
  <c r="P149" i="45" s="1"/>
  <c r="Z153" i="43"/>
  <c r="D153" i="43"/>
  <c r="C149" i="45" s="1"/>
  <c r="BG152" i="43"/>
  <c r="BF152" i="43"/>
  <c r="BE152" i="43"/>
  <c r="BD152" i="43"/>
  <c r="BC152" i="43"/>
  <c r="AG152" i="43"/>
  <c r="M148" i="45" s="1"/>
  <c r="P148" i="45" s="1"/>
  <c r="D152" i="43"/>
  <c r="C148" i="45" s="1"/>
  <c r="BG151" i="43"/>
  <c r="BF151" i="43"/>
  <c r="BE151" i="43"/>
  <c r="BD151" i="43"/>
  <c r="BC151" i="43"/>
  <c r="AG151" i="43"/>
  <c r="M147" i="45" s="1"/>
  <c r="P147" i="45" s="1"/>
  <c r="Z151" i="43"/>
  <c r="D151" i="43"/>
  <c r="C147" i="45" s="1"/>
  <c r="BG150" i="43"/>
  <c r="BF150" i="43"/>
  <c r="BE150" i="43"/>
  <c r="BD150" i="43"/>
  <c r="BC150" i="43"/>
  <c r="AG150" i="43"/>
  <c r="M146" i="45" s="1"/>
  <c r="P146" i="45" s="1"/>
  <c r="Z150" i="43"/>
  <c r="D150" i="43"/>
  <c r="C146" i="45" s="1"/>
  <c r="BG149" i="43"/>
  <c r="BF149" i="43"/>
  <c r="BE149" i="43"/>
  <c r="BD149" i="43"/>
  <c r="BC149" i="43"/>
  <c r="AG149" i="43"/>
  <c r="M145" i="45" s="1"/>
  <c r="P145" i="45" s="1"/>
  <c r="Z149" i="43"/>
  <c r="D149" i="43"/>
  <c r="C145" i="45" s="1"/>
  <c r="BG148" i="43"/>
  <c r="BF148" i="43"/>
  <c r="BE148" i="43"/>
  <c r="BD148" i="43"/>
  <c r="BC148" i="43"/>
  <c r="AG148" i="43"/>
  <c r="M144" i="45" s="1"/>
  <c r="P144" i="45" s="1"/>
  <c r="Z148" i="43"/>
  <c r="D148" i="43"/>
  <c r="C144" i="45" s="1"/>
  <c r="BG147" i="43"/>
  <c r="BF147" i="43"/>
  <c r="BE147" i="43"/>
  <c r="BD147" i="43"/>
  <c r="AG147" i="43"/>
  <c r="M143" i="45" s="1"/>
  <c r="P143" i="45" s="1"/>
  <c r="D147" i="43"/>
  <c r="C143" i="45" s="1"/>
  <c r="BG146" i="43"/>
  <c r="BF146" i="43"/>
  <c r="BE146" i="43"/>
  <c r="BD146" i="43"/>
  <c r="BC146" i="43"/>
  <c r="AG146" i="43"/>
  <c r="M142" i="45" s="1"/>
  <c r="P142" i="45" s="1"/>
  <c r="Z146" i="43"/>
  <c r="D146" i="43"/>
  <c r="C142" i="45" s="1"/>
  <c r="BG145" i="43"/>
  <c r="BF145" i="43"/>
  <c r="BE145" i="43"/>
  <c r="BD145" i="43"/>
  <c r="BC145" i="43"/>
  <c r="AG145" i="43"/>
  <c r="M141" i="45" s="1"/>
  <c r="P141" i="45" s="1"/>
  <c r="Z145" i="43"/>
  <c r="D145" i="43"/>
  <c r="C141" i="45" s="1"/>
  <c r="BG144" i="43"/>
  <c r="BF144" i="43"/>
  <c r="BE144" i="43"/>
  <c r="BD144" i="43"/>
  <c r="AG144" i="43"/>
  <c r="M140" i="45" s="1"/>
  <c r="P140" i="45" s="1"/>
  <c r="Z144" i="43"/>
  <c r="D144" i="43"/>
  <c r="C140" i="45" s="1"/>
  <c r="BG143" i="43"/>
  <c r="BF143" i="43"/>
  <c r="BE143" i="43"/>
  <c r="BD143" i="43"/>
  <c r="AG143" i="43"/>
  <c r="M139" i="45" s="1"/>
  <c r="P139" i="45" s="1"/>
  <c r="Z143" i="43"/>
  <c r="D143" i="43"/>
  <c r="C139" i="45" s="1"/>
  <c r="BG142" i="43"/>
  <c r="BF142" i="43"/>
  <c r="BE142" i="43"/>
  <c r="BD142" i="43"/>
  <c r="BC142" i="43"/>
  <c r="AG142" i="43"/>
  <c r="M138" i="45" s="1"/>
  <c r="P138" i="45" s="1"/>
  <c r="D142" i="43"/>
  <c r="C138" i="45" s="1"/>
  <c r="BG141" i="43"/>
  <c r="BF141" i="43"/>
  <c r="BE141" i="43"/>
  <c r="BD141" i="43"/>
  <c r="AG141" i="43"/>
  <c r="M137" i="45" s="1"/>
  <c r="P137" i="45" s="1"/>
  <c r="Z141" i="43"/>
  <c r="D141" i="43"/>
  <c r="C137" i="45" s="1"/>
  <c r="BG140" i="43"/>
  <c r="BF140" i="43"/>
  <c r="BE140" i="43"/>
  <c r="BD140" i="43"/>
  <c r="BC140" i="43"/>
  <c r="AG140" i="43"/>
  <c r="M136" i="45" s="1"/>
  <c r="P136" i="45" s="1"/>
  <c r="D140" i="43"/>
  <c r="C136" i="45" s="1"/>
  <c r="BG139" i="43"/>
  <c r="BF139" i="43"/>
  <c r="BE139" i="43"/>
  <c r="BD139" i="43"/>
  <c r="BC139" i="43"/>
  <c r="AG139" i="43"/>
  <c r="M135" i="45" s="1"/>
  <c r="P135" i="45" s="1"/>
  <c r="Z139" i="43"/>
  <c r="D139" i="43"/>
  <c r="C135" i="45" s="1"/>
  <c r="BG138" i="43"/>
  <c r="BF138" i="43"/>
  <c r="BE138" i="43"/>
  <c r="BD138" i="43"/>
  <c r="BC138" i="43"/>
  <c r="AG138" i="43"/>
  <c r="M134" i="45" s="1"/>
  <c r="P134" i="45" s="1"/>
  <c r="D138" i="43"/>
  <c r="C134" i="45" s="1"/>
  <c r="BG137" i="43"/>
  <c r="BF137" i="43"/>
  <c r="BE137" i="43"/>
  <c r="BD137" i="43"/>
  <c r="BC137" i="43"/>
  <c r="AG137" i="43"/>
  <c r="M133" i="45" s="1"/>
  <c r="P133" i="45" s="1"/>
  <c r="Z137" i="43"/>
  <c r="D137" i="43"/>
  <c r="C133" i="45" s="1"/>
  <c r="BG136" i="43"/>
  <c r="BF136" i="43"/>
  <c r="BE136" i="43"/>
  <c r="BD136" i="43"/>
  <c r="BC136" i="43"/>
  <c r="AG136" i="43"/>
  <c r="M132" i="45" s="1"/>
  <c r="P132" i="45" s="1"/>
  <c r="D136" i="43"/>
  <c r="C132" i="45" s="1"/>
  <c r="BG135" i="43"/>
  <c r="BF135" i="43"/>
  <c r="BE135" i="43"/>
  <c r="BD135" i="43"/>
  <c r="BC135" i="43"/>
  <c r="AG135" i="43"/>
  <c r="M131" i="45" s="1"/>
  <c r="P131" i="45" s="1"/>
  <c r="Z135" i="43"/>
  <c r="D135" i="43"/>
  <c r="C131" i="45" s="1"/>
  <c r="BG134" i="43"/>
  <c r="BF134" i="43"/>
  <c r="BE134" i="43"/>
  <c r="BD134" i="43"/>
  <c r="BC134" i="43"/>
  <c r="AG134" i="43"/>
  <c r="M130" i="45" s="1"/>
  <c r="P130" i="45" s="1"/>
  <c r="Z134" i="43"/>
  <c r="D134" i="43"/>
  <c r="C130" i="45" s="1"/>
  <c r="BG133" i="43"/>
  <c r="BF133" i="43"/>
  <c r="BE133" i="43"/>
  <c r="BD133" i="43"/>
  <c r="BC133" i="43"/>
  <c r="AG133" i="43"/>
  <c r="M129" i="45" s="1"/>
  <c r="P129" i="45" s="1"/>
  <c r="Z133" i="43"/>
  <c r="D133" i="43"/>
  <c r="C129" i="45" s="1"/>
  <c r="BG132" i="43"/>
  <c r="BF132" i="43"/>
  <c r="BE132" i="43"/>
  <c r="BD132" i="43"/>
  <c r="BC132" i="43"/>
  <c r="AG132" i="43"/>
  <c r="M128" i="45" s="1"/>
  <c r="P128" i="45" s="1"/>
  <c r="Z132" i="43"/>
  <c r="D132" i="43"/>
  <c r="C128" i="45" s="1"/>
  <c r="BG131" i="43"/>
  <c r="BF131" i="43"/>
  <c r="BE131" i="43"/>
  <c r="BD131" i="43"/>
  <c r="BC131" i="43"/>
  <c r="AG131" i="43"/>
  <c r="M127" i="45" s="1"/>
  <c r="P127" i="45" s="1"/>
  <c r="Z131" i="43"/>
  <c r="D131" i="43"/>
  <c r="C127" i="45" s="1"/>
  <c r="BG130" i="43"/>
  <c r="BF130" i="43"/>
  <c r="BE130" i="43"/>
  <c r="BD130" i="43"/>
  <c r="BC130" i="43"/>
  <c r="AG130" i="43"/>
  <c r="M126" i="45" s="1"/>
  <c r="P126" i="45" s="1"/>
  <c r="Z130" i="43"/>
  <c r="D130" i="43"/>
  <c r="C126" i="45" s="1"/>
  <c r="BG129" i="43"/>
  <c r="BF129" i="43"/>
  <c r="BE129" i="43"/>
  <c r="BD129" i="43"/>
  <c r="BC129" i="43"/>
  <c r="AG129" i="43"/>
  <c r="M125" i="45" s="1"/>
  <c r="P125" i="45" s="1"/>
  <c r="Z129" i="43"/>
  <c r="D129" i="43"/>
  <c r="C125" i="45" s="1"/>
  <c r="BG128" i="43"/>
  <c r="BF128" i="43"/>
  <c r="BE128" i="43"/>
  <c r="BD128" i="43"/>
  <c r="BC128" i="43"/>
  <c r="AG128" i="43"/>
  <c r="D128" i="43"/>
  <c r="BG127" i="43"/>
  <c r="BF127" i="43"/>
  <c r="BE127" i="43"/>
  <c r="BD127" i="43"/>
  <c r="BC127" i="43"/>
  <c r="AG127" i="43"/>
  <c r="Z127" i="43"/>
  <c r="D127" i="43"/>
  <c r="C123" i="45" s="1"/>
  <c r="BG126" i="43"/>
  <c r="BF126" i="43"/>
  <c r="BE126" i="43"/>
  <c r="BD126" i="43"/>
  <c r="BC126" i="43"/>
  <c r="AG126" i="43"/>
  <c r="M122" i="45" s="1"/>
  <c r="P122" i="45" s="1"/>
  <c r="D126" i="43"/>
  <c r="BG125" i="43"/>
  <c r="BF125" i="43"/>
  <c r="BE125" i="43"/>
  <c r="BD125" i="43"/>
  <c r="BC125" i="43"/>
  <c r="AG125" i="43"/>
  <c r="Z125" i="43"/>
  <c r="D125" i="43"/>
  <c r="BG124" i="43"/>
  <c r="BF124" i="43"/>
  <c r="BE124" i="43"/>
  <c r="BD124" i="43"/>
  <c r="BC124" i="43"/>
  <c r="AG124" i="43"/>
  <c r="D124" i="43"/>
  <c r="BG123" i="43"/>
  <c r="BF123" i="43"/>
  <c r="BE123" i="43"/>
  <c r="BD123" i="43"/>
  <c r="AG123" i="43"/>
  <c r="M119" i="45" s="1"/>
  <c r="P119" i="45" s="1"/>
  <c r="Z123" i="43"/>
  <c r="D123" i="43"/>
  <c r="BG122" i="43"/>
  <c r="BF122" i="43"/>
  <c r="BE122" i="43"/>
  <c r="BD122" i="43"/>
  <c r="BC122" i="43"/>
  <c r="AG122" i="43"/>
  <c r="Z122" i="43"/>
  <c r="D122" i="43"/>
  <c r="BG121" i="43"/>
  <c r="BF121" i="43"/>
  <c r="BE121" i="43"/>
  <c r="BD121" i="43"/>
  <c r="BC121" i="43"/>
  <c r="AG121" i="43"/>
  <c r="Z121" i="43"/>
  <c r="D121" i="43"/>
  <c r="C117" i="45" s="1"/>
  <c r="BG120" i="43"/>
  <c r="BF120" i="43"/>
  <c r="BE120" i="43"/>
  <c r="BD120" i="43"/>
  <c r="BC120" i="43"/>
  <c r="AG120" i="43"/>
  <c r="Z120" i="43"/>
  <c r="D120" i="43"/>
  <c r="BG119" i="43"/>
  <c r="BF119" i="43"/>
  <c r="BE119" i="43"/>
  <c r="BD119" i="43"/>
  <c r="AG119" i="43"/>
  <c r="Z119" i="43"/>
  <c r="D119" i="43"/>
  <c r="BG118" i="43"/>
  <c r="BF118" i="43"/>
  <c r="BE118" i="43"/>
  <c r="BD118" i="43"/>
  <c r="BC118" i="43"/>
  <c r="AG118" i="43"/>
  <c r="D118" i="43"/>
  <c r="C114" i="45" s="1"/>
  <c r="BG117" i="43"/>
  <c r="BF117" i="43"/>
  <c r="BE117" i="43"/>
  <c r="BD117" i="43"/>
  <c r="AG117" i="43"/>
  <c r="Z117" i="43"/>
  <c r="D117" i="43"/>
  <c r="C113" i="45" s="1"/>
  <c r="BG116" i="43"/>
  <c r="BF116" i="43"/>
  <c r="BE116" i="43"/>
  <c r="BD116" i="43"/>
  <c r="BC116" i="43"/>
  <c r="AG116" i="43"/>
  <c r="Z116" i="43"/>
  <c r="D116" i="43"/>
  <c r="BG115" i="43"/>
  <c r="BF115" i="43"/>
  <c r="BE115" i="43"/>
  <c r="BD115" i="43"/>
  <c r="BC115" i="43"/>
  <c r="AG115" i="43"/>
  <c r="Z115" i="43"/>
  <c r="D115" i="43"/>
  <c r="C111" i="45" s="1"/>
  <c r="BG114" i="43"/>
  <c r="BF114" i="43"/>
  <c r="BE114" i="43"/>
  <c r="BD114" i="43"/>
  <c r="BC114" i="43"/>
  <c r="AG114" i="43"/>
  <c r="Z114" i="43"/>
  <c r="D114" i="43"/>
  <c r="C110" i="45" s="1"/>
  <c r="BG113" i="43"/>
  <c r="BF113" i="43"/>
  <c r="BE113" i="43"/>
  <c r="BD113" i="43"/>
  <c r="BC113" i="43"/>
  <c r="AG113" i="43"/>
  <c r="M109" i="45" s="1"/>
  <c r="P109" i="45" s="1"/>
  <c r="Z113" i="43"/>
  <c r="D113" i="43"/>
  <c r="BG112" i="43"/>
  <c r="BF112" i="43"/>
  <c r="BE112" i="43"/>
  <c r="BD112" i="43"/>
  <c r="BC112" i="43"/>
  <c r="AG112" i="43"/>
  <c r="Z112" i="43"/>
  <c r="D112" i="43"/>
  <c r="BG111" i="43"/>
  <c r="BF111" i="43"/>
  <c r="BE111" i="43"/>
  <c r="BD111" i="43"/>
  <c r="BC111" i="43"/>
  <c r="AG111" i="43"/>
  <c r="Z111" i="43"/>
  <c r="D111" i="43"/>
  <c r="C107" i="45" s="1"/>
  <c r="V107" i="45" s="1"/>
  <c r="BG110" i="43"/>
  <c r="BF110" i="43"/>
  <c r="BE110" i="43"/>
  <c r="BD110" i="43"/>
  <c r="BC110" i="43"/>
  <c r="AG110" i="43"/>
  <c r="M106" i="45" s="1"/>
  <c r="P106" i="45" s="1"/>
  <c r="Z110" i="43"/>
  <c r="D110" i="43"/>
  <c r="BG109" i="43"/>
  <c r="BF109" i="43"/>
  <c r="BE109" i="43"/>
  <c r="BD109" i="43"/>
  <c r="BC109" i="43"/>
  <c r="AG109" i="43"/>
  <c r="D109" i="43"/>
  <c r="BG108" i="43"/>
  <c r="BF108" i="43"/>
  <c r="BE108" i="43"/>
  <c r="BD108" i="43"/>
  <c r="BC108" i="43"/>
  <c r="AG108" i="43"/>
  <c r="D108" i="43"/>
  <c r="C104" i="45" s="1"/>
  <c r="BG107" i="43"/>
  <c r="BF107" i="43"/>
  <c r="BE107" i="43"/>
  <c r="BD107" i="43"/>
  <c r="BC107" i="43"/>
  <c r="AG107" i="43"/>
  <c r="M103" i="45" s="1"/>
  <c r="P103" i="45" s="1"/>
  <c r="D107" i="43"/>
  <c r="C103" i="45" s="1"/>
  <c r="BG106" i="43"/>
  <c r="BF106" i="43"/>
  <c r="BE106" i="43"/>
  <c r="BD106" i="43"/>
  <c r="AG106" i="43"/>
  <c r="Z106" i="43"/>
  <c r="D106" i="43"/>
  <c r="BG105" i="43"/>
  <c r="BF105" i="43"/>
  <c r="BE105" i="43"/>
  <c r="BD105" i="43"/>
  <c r="BC105" i="43"/>
  <c r="AG105" i="43"/>
  <c r="Z105" i="43"/>
  <c r="D105" i="43"/>
  <c r="BG104" i="43"/>
  <c r="BF104" i="43"/>
  <c r="BE104" i="43"/>
  <c r="BD104" i="43"/>
  <c r="AG104" i="43"/>
  <c r="Z104" i="43"/>
  <c r="D104" i="43"/>
  <c r="C100" i="45" s="1"/>
  <c r="BG103" i="43"/>
  <c r="BF103" i="43"/>
  <c r="BE103" i="43"/>
  <c r="BD103" i="43"/>
  <c r="BC103" i="43"/>
  <c r="AG103" i="43"/>
  <c r="M99" i="45" s="1"/>
  <c r="P99" i="45" s="1"/>
  <c r="Z103" i="43"/>
  <c r="D103" i="43"/>
  <c r="C99" i="45" s="1"/>
  <c r="BG102" i="43"/>
  <c r="BF102" i="43"/>
  <c r="BE102" i="43"/>
  <c r="BD102" i="43"/>
  <c r="BC102" i="43"/>
  <c r="AG102" i="43"/>
  <c r="Z102" i="43"/>
  <c r="D102" i="43"/>
  <c r="BG101" i="43"/>
  <c r="BF101" i="43"/>
  <c r="BE101" i="43"/>
  <c r="BD101" i="43"/>
  <c r="BC101" i="43"/>
  <c r="AG101" i="43"/>
  <c r="Z101" i="43"/>
  <c r="D101" i="43"/>
  <c r="BG100" i="43"/>
  <c r="BF100" i="43"/>
  <c r="BE100" i="43"/>
  <c r="BD100" i="43"/>
  <c r="AG100" i="43"/>
  <c r="Z100" i="43"/>
  <c r="D100" i="43"/>
  <c r="C96" i="45" s="1"/>
  <c r="BG99" i="43"/>
  <c r="BF99" i="43"/>
  <c r="BE99" i="43"/>
  <c r="BD99" i="43"/>
  <c r="BC99" i="43"/>
  <c r="AG99" i="43"/>
  <c r="D99" i="43"/>
  <c r="C95" i="45" s="1"/>
  <c r="BG98" i="43"/>
  <c r="BF98" i="43"/>
  <c r="BE98" i="43"/>
  <c r="BD98" i="43"/>
  <c r="BC98" i="43"/>
  <c r="AG98" i="43"/>
  <c r="Z98" i="43"/>
  <c r="D98" i="43"/>
  <c r="BG97" i="43"/>
  <c r="BF97" i="43"/>
  <c r="BE97" i="43"/>
  <c r="BD97" i="43"/>
  <c r="BC97" i="43"/>
  <c r="AG97" i="43"/>
  <c r="M93" i="45" s="1"/>
  <c r="P93" i="45" s="1"/>
  <c r="Z97" i="43"/>
  <c r="D97" i="43"/>
  <c r="BG96" i="43"/>
  <c r="BF96" i="43"/>
  <c r="BE96" i="43"/>
  <c r="BD96" i="43"/>
  <c r="AG96" i="43"/>
  <c r="Z96" i="43"/>
  <c r="D96" i="43"/>
  <c r="C92" i="45" s="1"/>
  <c r="BG95" i="43"/>
  <c r="BF95" i="43"/>
  <c r="BE95" i="43"/>
  <c r="BD95" i="43"/>
  <c r="BC95" i="43"/>
  <c r="AG95" i="43"/>
  <c r="D95" i="43"/>
  <c r="C91" i="45" s="1"/>
  <c r="BG94" i="43"/>
  <c r="BF94" i="43"/>
  <c r="BE94" i="43"/>
  <c r="BD94" i="43"/>
  <c r="BC94" i="43"/>
  <c r="AG94" i="43"/>
  <c r="M90" i="45" s="1"/>
  <c r="P90" i="45" s="1"/>
  <c r="Z94" i="43"/>
  <c r="D94" i="43"/>
  <c r="BG93" i="43"/>
  <c r="BF93" i="43"/>
  <c r="BE93" i="43"/>
  <c r="BD93" i="43"/>
  <c r="BC93" i="43"/>
  <c r="AG93" i="43"/>
  <c r="M89" i="45" s="1"/>
  <c r="P89" i="45" s="1"/>
  <c r="D93" i="43"/>
  <c r="BG92" i="43"/>
  <c r="BF92" i="43"/>
  <c r="BE92" i="43"/>
  <c r="BD92" i="43"/>
  <c r="BC92" i="43"/>
  <c r="AG92" i="43"/>
  <c r="Z92" i="43"/>
  <c r="D92" i="43"/>
  <c r="C88" i="45" s="1"/>
  <c r="BG91" i="43"/>
  <c r="BF91" i="43"/>
  <c r="BE91" i="43"/>
  <c r="BD91" i="43"/>
  <c r="BC91" i="43"/>
  <c r="AG91" i="43"/>
  <c r="M87" i="45" s="1"/>
  <c r="P87" i="45" s="1"/>
  <c r="D91" i="43"/>
  <c r="C87" i="45" s="1"/>
  <c r="BG90" i="43"/>
  <c r="BF90" i="43"/>
  <c r="BE90" i="43"/>
  <c r="BD90" i="43"/>
  <c r="AG90" i="43"/>
  <c r="M86" i="45" s="1"/>
  <c r="P86" i="45" s="1"/>
  <c r="Z90" i="43"/>
  <c r="D90" i="43"/>
  <c r="BG89" i="43"/>
  <c r="BF89" i="43"/>
  <c r="BE89" i="43"/>
  <c r="BD89" i="43"/>
  <c r="BC89" i="43"/>
  <c r="AG89" i="43"/>
  <c r="D89" i="43"/>
  <c r="BG88" i="43"/>
  <c r="BF88" i="43"/>
  <c r="BE88" i="43"/>
  <c r="BD88" i="43"/>
  <c r="AG88" i="43"/>
  <c r="D88" i="43"/>
  <c r="C84" i="45" s="1"/>
  <c r="BG87" i="43"/>
  <c r="BF87" i="43"/>
  <c r="BE87" i="43"/>
  <c r="BD87" i="43"/>
  <c r="BC87" i="43"/>
  <c r="AG87" i="43"/>
  <c r="M83" i="45" s="1"/>
  <c r="P83" i="45" s="1"/>
  <c r="Z87" i="43"/>
  <c r="D87" i="43"/>
  <c r="C83" i="45" s="1"/>
  <c r="BG86" i="43"/>
  <c r="BF86" i="43"/>
  <c r="BE86" i="43"/>
  <c r="BD86" i="43"/>
  <c r="BC86" i="43"/>
  <c r="AG86" i="43"/>
  <c r="Z86" i="43"/>
  <c r="D86" i="43"/>
  <c r="BG85" i="43"/>
  <c r="BF85" i="43"/>
  <c r="BE85" i="43"/>
  <c r="BD85" i="43"/>
  <c r="AG85" i="43"/>
  <c r="Z85" i="43"/>
  <c r="D85" i="43"/>
  <c r="BG84" i="43"/>
  <c r="BF84" i="43"/>
  <c r="BE84" i="43"/>
  <c r="BD84" i="43"/>
  <c r="AG84" i="43"/>
  <c r="Z84" i="43"/>
  <c r="D84" i="43"/>
  <c r="C80" i="45" s="1"/>
  <c r="G80" i="45" s="1"/>
  <c r="BG83" i="43"/>
  <c r="BF83" i="43"/>
  <c r="BE83" i="43"/>
  <c r="BD83" i="43"/>
  <c r="BC83" i="43"/>
  <c r="AG83" i="43"/>
  <c r="Z83" i="43"/>
  <c r="D83" i="43"/>
  <c r="C79" i="45" s="1"/>
  <c r="U79" i="45" s="1"/>
  <c r="BG82" i="43"/>
  <c r="BF82" i="43"/>
  <c r="BE82" i="43"/>
  <c r="BD82" i="43"/>
  <c r="BC82" i="43"/>
  <c r="AG82" i="43"/>
  <c r="Z82" i="43"/>
  <c r="D82" i="43"/>
  <c r="BG81" i="43"/>
  <c r="BF81" i="43"/>
  <c r="BE81" i="43"/>
  <c r="BD81" i="43"/>
  <c r="BC81" i="43"/>
  <c r="AG81" i="43"/>
  <c r="M77" i="45" s="1"/>
  <c r="P77" i="45" s="1"/>
  <c r="Z81" i="43"/>
  <c r="D81" i="43"/>
  <c r="BG80" i="43"/>
  <c r="BF80" i="43"/>
  <c r="BE80" i="43"/>
  <c r="BD80" i="43"/>
  <c r="AG80" i="43"/>
  <c r="Z80" i="43"/>
  <c r="D80" i="43"/>
  <c r="C76" i="45" s="1"/>
  <c r="BG79" i="43"/>
  <c r="BF79" i="43"/>
  <c r="BE79" i="43"/>
  <c r="BD79" i="43"/>
  <c r="BC79" i="43"/>
  <c r="AG79" i="43"/>
  <c r="D79" i="43"/>
  <c r="C75" i="45" s="1"/>
  <c r="BG78" i="43"/>
  <c r="BF78" i="43"/>
  <c r="BE78" i="43"/>
  <c r="BD78" i="43"/>
  <c r="BC78" i="43"/>
  <c r="AG78" i="43"/>
  <c r="M74" i="45" s="1"/>
  <c r="P74" i="45" s="1"/>
  <c r="Z78" i="43"/>
  <c r="D78" i="43"/>
  <c r="B84" i="44" s="1"/>
  <c r="BG77" i="43"/>
  <c r="BF77" i="43"/>
  <c r="BE77" i="43"/>
  <c r="BD77" i="43"/>
  <c r="BC77" i="43"/>
  <c r="AG77" i="43"/>
  <c r="M73" i="45" s="1"/>
  <c r="P73" i="45" s="1"/>
  <c r="D77" i="43"/>
  <c r="BG76" i="43"/>
  <c r="BF76" i="43"/>
  <c r="BE76" i="43"/>
  <c r="BD76" i="43"/>
  <c r="BC76" i="43"/>
  <c r="AG76" i="43"/>
  <c r="Z76" i="43"/>
  <c r="D76" i="43"/>
  <c r="C72" i="45" s="1"/>
  <c r="BG75" i="43"/>
  <c r="BF75" i="43"/>
  <c r="BE75" i="43"/>
  <c r="BD75" i="43"/>
  <c r="BC75" i="43"/>
  <c r="AG75" i="43"/>
  <c r="M71" i="45" s="1"/>
  <c r="P71" i="45" s="1"/>
  <c r="D75" i="43"/>
  <c r="C71" i="45" s="1"/>
  <c r="BG74" i="43"/>
  <c r="BF74" i="43"/>
  <c r="BE74" i="43"/>
  <c r="BD74" i="43"/>
  <c r="AG74" i="43"/>
  <c r="M70" i="45" s="1"/>
  <c r="P70" i="45" s="1"/>
  <c r="Z74" i="43"/>
  <c r="D74" i="43"/>
  <c r="BG73" i="43"/>
  <c r="BF73" i="43"/>
  <c r="BE73" i="43"/>
  <c r="BD73" i="43"/>
  <c r="BC73" i="43"/>
  <c r="AG73" i="43"/>
  <c r="D73" i="43"/>
  <c r="BG72" i="43"/>
  <c r="BF72" i="43"/>
  <c r="BE72" i="43"/>
  <c r="BD72" i="43"/>
  <c r="AG72" i="43"/>
  <c r="Z72" i="43"/>
  <c r="D72" i="43"/>
  <c r="C68" i="45" s="1"/>
  <c r="BG71" i="43"/>
  <c r="BF71" i="43"/>
  <c r="BE71" i="43"/>
  <c r="BD71" i="43"/>
  <c r="BC71" i="43"/>
  <c r="AG71" i="43"/>
  <c r="M67" i="45" s="1"/>
  <c r="P67" i="45" s="1"/>
  <c r="D71" i="43"/>
  <c r="C67" i="45" s="1"/>
  <c r="BG70" i="43"/>
  <c r="BF70" i="43"/>
  <c r="BE70" i="43"/>
  <c r="BD70" i="43"/>
  <c r="BC70" i="43"/>
  <c r="AG70" i="43"/>
  <c r="Z70" i="43"/>
  <c r="D70" i="43"/>
  <c r="BG69" i="43"/>
  <c r="BF69" i="43"/>
  <c r="BE69" i="43"/>
  <c r="BD69" i="43"/>
  <c r="AG69" i="43"/>
  <c r="Z69" i="43"/>
  <c r="D69" i="43"/>
  <c r="B75" i="44" s="1"/>
  <c r="BG68" i="43"/>
  <c r="BF68" i="43"/>
  <c r="BE68" i="43"/>
  <c r="BD68" i="43"/>
  <c r="BC68" i="43"/>
  <c r="AG68" i="43"/>
  <c r="Z68" i="43"/>
  <c r="D68" i="43"/>
  <c r="C64" i="45" s="1"/>
  <c r="F64" i="45" s="1"/>
  <c r="BG67" i="43"/>
  <c r="BF67" i="43"/>
  <c r="BE67" i="43"/>
  <c r="BD67" i="43"/>
  <c r="BC67" i="43"/>
  <c r="AG67" i="43"/>
  <c r="B193" i="44" s="1"/>
  <c r="Z67" i="43"/>
  <c r="D67" i="43"/>
  <c r="C63" i="45" s="1"/>
  <c r="BG66" i="43"/>
  <c r="BF66" i="43"/>
  <c r="BE66" i="43"/>
  <c r="BD66" i="43"/>
  <c r="BC66" i="43"/>
  <c r="AG66" i="43"/>
  <c r="Z66" i="43"/>
  <c r="D66" i="43"/>
  <c r="BG65" i="43"/>
  <c r="BF65" i="43"/>
  <c r="BE65" i="43"/>
  <c r="BD65" i="43"/>
  <c r="AG65" i="43"/>
  <c r="M61" i="45" s="1"/>
  <c r="P61" i="45" s="1"/>
  <c r="Z65" i="43"/>
  <c r="D65" i="43"/>
  <c r="B71" i="44" s="1"/>
  <c r="BG64" i="43"/>
  <c r="BF64" i="43"/>
  <c r="BE64" i="43"/>
  <c r="BD64" i="43"/>
  <c r="BC64" i="43"/>
  <c r="AG64" i="43"/>
  <c r="Z64" i="43"/>
  <c r="D64" i="43"/>
  <c r="C60" i="45" s="1"/>
  <c r="BG63" i="43"/>
  <c r="BF63" i="43"/>
  <c r="BE63" i="43"/>
  <c r="BD63" i="43"/>
  <c r="BC63" i="43"/>
  <c r="AG63" i="43"/>
  <c r="D63" i="43"/>
  <c r="C59" i="45" s="1"/>
  <c r="BG62" i="43"/>
  <c r="BF62" i="43"/>
  <c r="BE62" i="43"/>
  <c r="BD62" i="43"/>
  <c r="AG62" i="43"/>
  <c r="M58" i="45" s="1"/>
  <c r="P58" i="45" s="1"/>
  <c r="D62" i="43"/>
  <c r="B68" i="44" s="1"/>
  <c r="BG61" i="43"/>
  <c r="BF61" i="43"/>
  <c r="BE61" i="43"/>
  <c r="BD61" i="43"/>
  <c r="BC61" i="43"/>
  <c r="AG61" i="43"/>
  <c r="M57" i="45" s="1"/>
  <c r="P57" i="45" s="1"/>
  <c r="D61" i="43"/>
  <c r="BG60" i="43"/>
  <c r="BF60" i="43"/>
  <c r="BE60" i="43"/>
  <c r="BD60" i="43"/>
  <c r="BC60" i="43"/>
  <c r="AG60" i="43"/>
  <c r="Z60" i="43"/>
  <c r="D60" i="43"/>
  <c r="C56" i="45" s="1"/>
  <c r="U56" i="45" s="1"/>
  <c r="BG59" i="43"/>
  <c r="BF59" i="43"/>
  <c r="BE59" i="43"/>
  <c r="BD59" i="43"/>
  <c r="BC59" i="43"/>
  <c r="AG59" i="43"/>
  <c r="M55" i="45" s="1"/>
  <c r="P55" i="45" s="1"/>
  <c r="D59" i="43"/>
  <c r="C55" i="45" s="1"/>
  <c r="U55" i="45" s="1"/>
  <c r="BG58" i="43"/>
  <c r="BF58" i="43"/>
  <c r="BE58" i="43"/>
  <c r="BD58" i="43"/>
  <c r="AG58" i="43"/>
  <c r="M54" i="45" s="1"/>
  <c r="P54" i="45" s="1"/>
  <c r="D58" i="43"/>
  <c r="BG57" i="43"/>
  <c r="BF57" i="43"/>
  <c r="BE57" i="43"/>
  <c r="BD57" i="43"/>
  <c r="BC57" i="43"/>
  <c r="AG57" i="43"/>
  <c r="Z57" i="43"/>
  <c r="D57" i="43"/>
  <c r="BG56" i="43"/>
  <c r="BF56" i="43"/>
  <c r="BE56" i="43"/>
  <c r="BD56" i="43"/>
  <c r="BC56" i="43"/>
  <c r="AG56" i="43"/>
  <c r="Z56" i="43"/>
  <c r="D56" i="43"/>
  <c r="C52" i="45" s="1"/>
  <c r="BG55" i="43"/>
  <c r="BF55" i="43"/>
  <c r="BE55" i="43"/>
  <c r="BD55" i="43"/>
  <c r="BC55" i="43"/>
  <c r="AG55" i="43"/>
  <c r="M51" i="45" s="1"/>
  <c r="P51" i="45" s="1"/>
  <c r="Z55" i="43"/>
  <c r="D55" i="43"/>
  <c r="C51" i="45" s="1"/>
  <c r="F51" i="45" s="1"/>
  <c r="BG54" i="43"/>
  <c r="BF54" i="43"/>
  <c r="BE54" i="43"/>
  <c r="BD54" i="43"/>
  <c r="BC54" i="43"/>
  <c r="AG54" i="43"/>
  <c r="Z54" i="43"/>
  <c r="D54" i="43"/>
  <c r="BG53" i="43"/>
  <c r="BF53" i="43"/>
  <c r="BE53" i="43"/>
  <c r="BD53" i="43"/>
  <c r="BC53" i="43"/>
  <c r="AG53" i="43"/>
  <c r="Z53" i="43"/>
  <c r="D53" i="43"/>
  <c r="BG52" i="43"/>
  <c r="BF52" i="43"/>
  <c r="BE52" i="43"/>
  <c r="BD52" i="43"/>
  <c r="BC52" i="43"/>
  <c r="AG52" i="43"/>
  <c r="Z52" i="43"/>
  <c r="D52" i="43"/>
  <c r="C48" i="45" s="1"/>
  <c r="U48" i="45" s="1"/>
  <c r="BG51" i="43"/>
  <c r="BF51" i="43"/>
  <c r="BE51" i="43"/>
  <c r="BD51" i="43"/>
  <c r="BC51" i="43"/>
  <c r="AG51" i="43"/>
  <c r="Z51" i="43"/>
  <c r="D51" i="43"/>
  <c r="C47" i="45" s="1"/>
  <c r="BG50" i="43"/>
  <c r="BF50" i="43"/>
  <c r="BE50" i="43"/>
  <c r="BD50" i="43"/>
  <c r="AG50" i="43"/>
  <c r="D50" i="43"/>
  <c r="BG49" i="43"/>
  <c r="BF49" i="43"/>
  <c r="BE49" i="43"/>
  <c r="BD49" i="43"/>
  <c r="BC49" i="43"/>
  <c r="AG49" i="43"/>
  <c r="M45" i="45" s="1"/>
  <c r="P45" i="45" s="1"/>
  <c r="Z49" i="43"/>
  <c r="D49" i="43"/>
  <c r="BG48" i="43"/>
  <c r="BF48" i="43"/>
  <c r="BE48" i="43"/>
  <c r="BD48" i="43"/>
  <c r="BC48" i="43"/>
  <c r="AG48" i="43"/>
  <c r="Z48" i="43"/>
  <c r="D48" i="43"/>
  <c r="C44" i="45" s="1"/>
  <c r="BG47" i="43"/>
  <c r="BF47" i="43"/>
  <c r="BE47" i="43"/>
  <c r="BD47" i="43"/>
  <c r="BC47" i="43"/>
  <c r="AG47" i="43"/>
  <c r="Z47" i="43"/>
  <c r="D47" i="43"/>
  <c r="C43" i="45" s="1"/>
  <c r="BG46" i="43"/>
  <c r="BF46" i="43"/>
  <c r="BE46" i="43"/>
  <c r="BD46" i="43"/>
  <c r="BC46" i="43"/>
  <c r="AG46" i="43"/>
  <c r="M42" i="45" s="1"/>
  <c r="P42" i="45" s="1"/>
  <c r="Z46" i="43"/>
  <c r="D46" i="43"/>
  <c r="BG45" i="43"/>
  <c r="BF45" i="43"/>
  <c r="BE45" i="43"/>
  <c r="BD45" i="43"/>
  <c r="BC45" i="43"/>
  <c r="AG45" i="43"/>
  <c r="M41" i="45" s="1"/>
  <c r="P41" i="45" s="1"/>
  <c r="D45" i="43"/>
  <c r="BG44" i="43"/>
  <c r="BF44" i="43"/>
  <c r="BE44" i="43"/>
  <c r="BD44" i="43"/>
  <c r="AG44" i="43"/>
  <c r="D44" i="43"/>
  <c r="C40" i="45" s="1"/>
  <c r="BG43" i="43"/>
  <c r="BF43" i="43"/>
  <c r="BE43" i="43"/>
  <c r="BD43" i="43"/>
  <c r="BC43" i="43"/>
  <c r="AG43" i="43"/>
  <c r="M39" i="45" s="1"/>
  <c r="P39" i="45" s="1"/>
  <c r="D43" i="43"/>
  <c r="C39" i="45" s="1"/>
  <c r="BG42" i="43"/>
  <c r="BF42" i="43"/>
  <c r="BE42" i="43"/>
  <c r="BD42" i="43"/>
  <c r="AG42" i="43"/>
  <c r="M38" i="45" s="1"/>
  <c r="P38" i="45" s="1"/>
  <c r="Z42" i="43"/>
  <c r="D42" i="43"/>
  <c r="BG41" i="43"/>
  <c r="BF41" i="43"/>
  <c r="BE41" i="43"/>
  <c r="BD41" i="43"/>
  <c r="BC41" i="43"/>
  <c r="AG41" i="43"/>
  <c r="Z41" i="43"/>
  <c r="D41" i="43"/>
  <c r="BG40" i="43"/>
  <c r="BF40" i="43"/>
  <c r="BE40" i="43"/>
  <c r="BD40" i="43"/>
  <c r="BC40" i="43"/>
  <c r="AG40" i="43"/>
  <c r="Z40" i="43"/>
  <c r="D40" i="43"/>
  <c r="C36" i="45" s="1"/>
  <c r="G36" i="45" s="1"/>
  <c r="BG39" i="43"/>
  <c r="BF39" i="43"/>
  <c r="BE39" i="43"/>
  <c r="BD39" i="43"/>
  <c r="BC39" i="43"/>
  <c r="AG39" i="43"/>
  <c r="M35" i="45" s="1"/>
  <c r="P35" i="45" s="1"/>
  <c r="D39" i="43"/>
  <c r="C35" i="45" s="1"/>
  <c r="BG38" i="43"/>
  <c r="BF38" i="43"/>
  <c r="BE38" i="43"/>
  <c r="BD38" i="43"/>
  <c r="BC38" i="43"/>
  <c r="AG38" i="43"/>
  <c r="B164" i="44" s="1"/>
  <c r="Z38" i="43"/>
  <c r="D38" i="43"/>
  <c r="BG37" i="43"/>
  <c r="BF37" i="43"/>
  <c r="BE37" i="43"/>
  <c r="BD37" i="43"/>
  <c r="BC37" i="43"/>
  <c r="AG37" i="43"/>
  <c r="Z37" i="43"/>
  <c r="D37" i="43"/>
  <c r="BG36" i="43"/>
  <c r="BF36" i="43"/>
  <c r="BE36" i="43"/>
  <c r="BD36" i="43"/>
  <c r="AG36" i="43"/>
  <c r="Z36" i="43"/>
  <c r="D36" i="43"/>
  <c r="C32" i="45" s="1"/>
  <c r="BG35" i="43"/>
  <c r="BF35" i="43"/>
  <c r="BE35" i="43"/>
  <c r="BD35" i="43"/>
  <c r="BC35" i="43"/>
  <c r="AG35" i="43"/>
  <c r="D35" i="43"/>
  <c r="C31" i="45" s="1"/>
  <c r="BG34" i="43"/>
  <c r="BF34" i="43"/>
  <c r="BE34" i="43"/>
  <c r="BD34" i="43"/>
  <c r="BC34" i="43"/>
  <c r="AG34" i="43"/>
  <c r="Z34" i="43"/>
  <c r="D34" i="43"/>
  <c r="BG33" i="43"/>
  <c r="BF33" i="43"/>
  <c r="BE33" i="43"/>
  <c r="BD33" i="43"/>
  <c r="BC33" i="43"/>
  <c r="AG33" i="43"/>
  <c r="M29" i="45" s="1"/>
  <c r="P29" i="45" s="1"/>
  <c r="Z33" i="43"/>
  <c r="D33" i="43"/>
  <c r="B39" i="44" s="1"/>
  <c r="BG32" i="43"/>
  <c r="BF32" i="43"/>
  <c r="BE32" i="43"/>
  <c r="BD32" i="43"/>
  <c r="AG32" i="43"/>
  <c r="D32" i="43"/>
  <c r="C28" i="45" s="1"/>
  <c r="W28" i="45" s="1"/>
  <c r="BG31" i="43"/>
  <c r="BF31" i="43"/>
  <c r="BE31" i="43"/>
  <c r="BD31" i="43"/>
  <c r="BC31" i="43"/>
  <c r="AG31" i="43"/>
  <c r="D31" i="43"/>
  <c r="C27" i="45" s="1"/>
  <c r="BG30" i="43"/>
  <c r="BF30" i="43"/>
  <c r="BE30" i="43"/>
  <c r="BD30" i="43"/>
  <c r="AG30" i="43"/>
  <c r="M26" i="45" s="1"/>
  <c r="P26" i="45" s="1"/>
  <c r="Z30" i="43"/>
  <c r="D30" i="43"/>
  <c r="BG29" i="43"/>
  <c r="BF29" i="43"/>
  <c r="BE29" i="43"/>
  <c r="BD29" i="43"/>
  <c r="BC29" i="43"/>
  <c r="AG29" i="43"/>
  <c r="M25" i="45" s="1"/>
  <c r="P25" i="45" s="1"/>
  <c r="Z29" i="43"/>
  <c r="D29" i="43"/>
  <c r="BG28" i="43"/>
  <c r="BF28" i="43"/>
  <c r="BE28" i="43"/>
  <c r="BD28" i="43"/>
  <c r="AG28" i="43"/>
  <c r="B154" i="44" s="1"/>
  <c r="Z28" i="43"/>
  <c r="D28" i="43"/>
  <c r="C24" i="45" s="1"/>
  <c r="BG27" i="43"/>
  <c r="BF27" i="43"/>
  <c r="BE27" i="43"/>
  <c r="BD27" i="43"/>
  <c r="BC27" i="43"/>
  <c r="AG27" i="43"/>
  <c r="M23" i="45" s="1"/>
  <c r="P23" i="45" s="1"/>
  <c r="D27" i="43"/>
  <c r="C23" i="45" s="1"/>
  <c r="W23" i="45" s="1"/>
  <c r="BG26" i="43"/>
  <c r="BF26" i="43"/>
  <c r="BE26" i="43"/>
  <c r="BD26" i="43"/>
  <c r="AG26" i="43"/>
  <c r="M22" i="45" s="1"/>
  <c r="P22" i="45" s="1"/>
  <c r="Z26" i="43"/>
  <c r="D26" i="43"/>
  <c r="BG25" i="43"/>
  <c r="BF25" i="43"/>
  <c r="BE25" i="43"/>
  <c r="BD25" i="43"/>
  <c r="BC25" i="43"/>
  <c r="AG25" i="43"/>
  <c r="Z25" i="43"/>
  <c r="D25" i="43"/>
  <c r="BG24" i="43"/>
  <c r="BF24" i="43"/>
  <c r="BE24" i="43"/>
  <c r="BD24" i="43"/>
  <c r="BC24" i="43"/>
  <c r="AG24" i="43"/>
  <c r="B150" i="44" s="1"/>
  <c r="D24" i="43"/>
  <c r="C20" i="45" s="1"/>
  <c r="BG23" i="43"/>
  <c r="BF23" i="43"/>
  <c r="BE23" i="43"/>
  <c r="BD23" i="43"/>
  <c r="BC23" i="43"/>
  <c r="AG23" i="43"/>
  <c r="M19" i="45" s="1"/>
  <c r="P19" i="45" s="1"/>
  <c r="Z23" i="43"/>
  <c r="D23" i="43"/>
  <c r="C19" i="45" s="1"/>
  <c r="G19" i="45" s="1"/>
  <c r="BG22" i="43"/>
  <c r="BF22" i="43"/>
  <c r="BE22" i="43"/>
  <c r="BD22" i="43"/>
  <c r="AG22" i="43"/>
  <c r="Z22" i="43"/>
  <c r="D22" i="43"/>
  <c r="BG21" i="43"/>
  <c r="BF21" i="43"/>
  <c r="BE21" i="43"/>
  <c r="BD21" i="43"/>
  <c r="AG21" i="43"/>
  <c r="Z21" i="43"/>
  <c r="D21" i="43"/>
  <c r="BG20" i="43"/>
  <c r="BF20" i="43"/>
  <c r="BE20" i="43"/>
  <c r="BD20" i="43"/>
  <c r="BC20" i="43"/>
  <c r="AG20" i="43"/>
  <c r="Z20" i="43"/>
  <c r="D20" i="43"/>
  <c r="C16" i="45" s="1"/>
  <c r="BG19" i="43"/>
  <c r="BF19" i="43"/>
  <c r="BE19" i="43"/>
  <c r="BD19" i="43"/>
  <c r="AG19" i="43"/>
  <c r="Z19" i="43"/>
  <c r="D19" i="43"/>
  <c r="C15" i="45" s="1"/>
  <c r="F15" i="45" s="1"/>
  <c r="BG18" i="43"/>
  <c r="BF18" i="43"/>
  <c r="BE18" i="43"/>
  <c r="BD18" i="43"/>
  <c r="AG18" i="43"/>
  <c r="Z18" i="43"/>
  <c r="D18" i="43"/>
  <c r="BG17" i="43"/>
  <c r="BF17" i="43"/>
  <c r="BE17" i="43"/>
  <c r="BD17" i="43"/>
  <c r="AG17" i="43"/>
  <c r="M13" i="45" s="1"/>
  <c r="P13" i="45" s="1"/>
  <c r="D17" i="43"/>
  <c r="BG16" i="43"/>
  <c r="BF16" i="43"/>
  <c r="BE16" i="43"/>
  <c r="BD16" i="43"/>
  <c r="AG16" i="43"/>
  <c r="B142" i="44" s="1"/>
  <c r="D16" i="43"/>
  <c r="C12" i="45" s="1"/>
  <c r="BG15" i="43"/>
  <c r="BF15" i="43"/>
  <c r="BE15" i="43"/>
  <c r="BD15" i="43"/>
  <c r="BC15" i="43"/>
  <c r="AG15" i="43"/>
  <c r="Z15" i="43"/>
  <c r="D15" i="43"/>
  <c r="C11" i="45" s="1"/>
  <c r="BG14" i="43"/>
  <c r="BF14" i="43"/>
  <c r="BE14" i="43"/>
  <c r="BD14" i="43"/>
  <c r="AG14" i="43"/>
  <c r="M10" i="45" s="1"/>
  <c r="P10" i="45" s="1"/>
  <c r="D14" i="43"/>
  <c r="BG13" i="43"/>
  <c r="BF13" i="43"/>
  <c r="BE13" i="43"/>
  <c r="BD13" i="43"/>
  <c r="BC13" i="43"/>
  <c r="AG13" i="43"/>
  <c r="M9" i="45" s="1"/>
  <c r="P9" i="45" s="1"/>
  <c r="Z13" i="43"/>
  <c r="D13" i="43"/>
  <c r="BG12" i="43"/>
  <c r="BF12" i="43"/>
  <c r="BE12" i="43"/>
  <c r="BD12" i="43"/>
  <c r="BC12" i="43"/>
  <c r="AG12" i="43"/>
  <c r="D12" i="43"/>
  <c r="C8" i="45" s="1"/>
  <c r="F8" i="45" s="1"/>
  <c r="BG11" i="43"/>
  <c r="BF11" i="43"/>
  <c r="BE11" i="43"/>
  <c r="BD11" i="43"/>
  <c r="AG11" i="43"/>
  <c r="M7" i="45" s="1"/>
  <c r="P7" i="45" s="1"/>
  <c r="Z11" i="43"/>
  <c r="D11" i="43"/>
  <c r="C7" i="45" s="1"/>
  <c r="BG10" i="43"/>
  <c r="BF10" i="43"/>
  <c r="BE10" i="43"/>
  <c r="BD10" i="43"/>
  <c r="BC10" i="43"/>
  <c r="AG10" i="43"/>
  <c r="M6" i="45" s="1"/>
  <c r="P6" i="45" s="1"/>
  <c r="D10" i="43"/>
  <c r="S33" i="42"/>
  <c r="S37" i="42" s="1"/>
  <c r="C30" i="42"/>
  <c r="B10" i="44" s="1"/>
  <c r="C27" i="42"/>
  <c r="B9" i="44" s="1"/>
  <c r="C24" i="42"/>
  <c r="B8" i="44" s="1"/>
  <c r="C21" i="42"/>
  <c r="B7" i="44" s="1"/>
  <c r="C18" i="42"/>
  <c r="C15" i="42"/>
  <c r="B5" i="44" s="1"/>
  <c r="C12" i="42"/>
  <c r="B4" i="44" s="1"/>
  <c r="C9" i="42"/>
  <c r="B3" i="44" s="1"/>
  <c r="F214" i="45" l="1"/>
  <c r="U214" i="45"/>
  <c r="G214" i="45"/>
  <c r="W214" i="45"/>
  <c r="V214" i="45"/>
  <c r="U47" i="45"/>
  <c r="W47" i="45"/>
  <c r="F47" i="45"/>
  <c r="V47" i="45"/>
  <c r="G47" i="45"/>
  <c r="F165" i="45"/>
  <c r="W165" i="45"/>
  <c r="V165" i="45"/>
  <c r="G165" i="45"/>
  <c r="U165" i="45"/>
  <c r="V52" i="45"/>
  <c r="F52" i="45"/>
  <c r="U52" i="45"/>
  <c r="W52" i="45"/>
  <c r="G52" i="45"/>
  <c r="V32" i="45"/>
  <c r="F32" i="45"/>
  <c r="U32" i="45"/>
  <c r="W32" i="45"/>
  <c r="J46" i="42"/>
  <c r="P46" i="42" s="1"/>
  <c r="J55" i="42"/>
  <c r="P55" i="42" s="1"/>
  <c r="J49" i="42"/>
  <c r="P49" i="42" s="1"/>
  <c r="J43" i="42"/>
  <c r="P43" i="42" s="1"/>
  <c r="J58" i="42"/>
  <c r="J52" i="42"/>
  <c r="P52" i="42" s="1"/>
  <c r="V44" i="45"/>
  <c r="F44" i="45"/>
  <c r="U44" i="45"/>
  <c r="W44" i="45"/>
  <c r="G44" i="45"/>
  <c r="B138" i="44"/>
  <c r="M8" i="45"/>
  <c r="P8" i="45" s="1"/>
  <c r="M33" i="45"/>
  <c r="P33" i="45" s="1"/>
  <c r="B163" i="44"/>
  <c r="M36" i="45"/>
  <c r="P36" i="45" s="1"/>
  <c r="B166" i="44"/>
  <c r="M40" i="45"/>
  <c r="P40" i="45" s="1"/>
  <c r="B170" i="44"/>
  <c r="M46" i="45"/>
  <c r="P46" i="45" s="1"/>
  <c r="B176" i="44"/>
  <c r="B192" i="44"/>
  <c r="M62" i="45"/>
  <c r="P62" i="45" s="1"/>
  <c r="B195" i="44"/>
  <c r="M65" i="45"/>
  <c r="P65" i="45" s="1"/>
  <c r="M66" i="45"/>
  <c r="P66" i="45" s="1"/>
  <c r="B196" i="44"/>
  <c r="M75" i="45"/>
  <c r="P75" i="45" s="1"/>
  <c r="B205" i="44"/>
  <c r="M76" i="45"/>
  <c r="P76" i="45" s="1"/>
  <c r="B206" i="44"/>
  <c r="M80" i="45"/>
  <c r="P80" i="45" s="1"/>
  <c r="B210" i="44"/>
  <c r="M81" i="45"/>
  <c r="P81" i="45" s="1"/>
  <c r="B211" i="44"/>
  <c r="M88" i="45"/>
  <c r="P88" i="45" s="1"/>
  <c r="B218" i="44"/>
  <c r="M94" i="45"/>
  <c r="P94" i="45" s="1"/>
  <c r="B224" i="44"/>
  <c r="M97" i="45"/>
  <c r="P97" i="45" s="1"/>
  <c r="B227" i="44"/>
  <c r="M98" i="45"/>
  <c r="P98" i="45" s="1"/>
  <c r="B228" i="44"/>
  <c r="M107" i="45"/>
  <c r="P107" i="45" s="1"/>
  <c r="B237" i="44"/>
  <c r="M108" i="45"/>
  <c r="P108" i="45" s="1"/>
  <c r="B238" i="44"/>
  <c r="B242" i="44"/>
  <c r="M112" i="45"/>
  <c r="P112" i="45" s="1"/>
  <c r="B250" i="44"/>
  <c r="M120" i="45"/>
  <c r="P120" i="45" s="1"/>
  <c r="M121" i="45"/>
  <c r="P121" i="45" s="1"/>
  <c r="B251" i="44"/>
  <c r="V233" i="45"/>
  <c r="F233" i="45"/>
  <c r="U233" i="45"/>
  <c r="W233" i="45"/>
  <c r="B137" i="44"/>
  <c r="B201" i="44"/>
  <c r="B204" i="44"/>
  <c r="B213" i="44"/>
  <c r="AP44" i="45"/>
  <c r="AL44" i="45"/>
  <c r="AH44" i="45"/>
  <c r="AD44" i="45"/>
  <c r="Z44" i="45"/>
  <c r="AO44" i="45"/>
  <c r="AK44" i="45"/>
  <c r="AG44" i="45"/>
  <c r="AC44" i="45"/>
  <c r="Y44" i="45"/>
  <c r="AM44" i="45"/>
  <c r="AE44" i="45"/>
  <c r="AN44" i="45"/>
  <c r="AB44" i="45"/>
  <c r="AJ44" i="45"/>
  <c r="AA44" i="45"/>
  <c r="AI44" i="45"/>
  <c r="AP52" i="45"/>
  <c r="AL52" i="45"/>
  <c r="AH52" i="45"/>
  <c r="AD52" i="45"/>
  <c r="Z52" i="45"/>
  <c r="AO52" i="45"/>
  <c r="AK52" i="45"/>
  <c r="AG52" i="45"/>
  <c r="AC52" i="45"/>
  <c r="Y52" i="45"/>
  <c r="AM52" i="45"/>
  <c r="AE52" i="45"/>
  <c r="AN52" i="45"/>
  <c r="AB52" i="45"/>
  <c r="AJ52" i="45"/>
  <c r="AA52" i="45"/>
  <c r="AI52" i="45"/>
  <c r="I57" i="45"/>
  <c r="Z61" i="43" s="1"/>
  <c r="AQ59" i="45"/>
  <c r="AM59" i="45"/>
  <c r="AI59" i="45"/>
  <c r="AE59" i="45"/>
  <c r="AA59" i="45"/>
  <c r="AP59" i="45"/>
  <c r="AL59" i="45"/>
  <c r="AH59" i="45"/>
  <c r="AD59" i="45"/>
  <c r="Z59" i="45"/>
  <c r="AN59" i="45"/>
  <c r="AF59" i="45"/>
  <c r="AO59" i="45"/>
  <c r="AC59" i="45"/>
  <c r="AK59" i="45"/>
  <c r="AB59" i="45"/>
  <c r="AJ59" i="45"/>
  <c r="Y59" i="45"/>
  <c r="AG59" i="45"/>
  <c r="U65" i="45"/>
  <c r="W65" i="45"/>
  <c r="F65" i="45"/>
  <c r="V65" i="45"/>
  <c r="AN115" i="45"/>
  <c r="AJ115" i="45"/>
  <c r="AF115" i="45"/>
  <c r="AB115" i="45"/>
  <c r="AQ115" i="45"/>
  <c r="AL115" i="45"/>
  <c r="AG115" i="45"/>
  <c r="AA115" i="45"/>
  <c r="AM115" i="45"/>
  <c r="AE115" i="45"/>
  <c r="Y115" i="45"/>
  <c r="AK115" i="45"/>
  <c r="AD115" i="45"/>
  <c r="AP115" i="45"/>
  <c r="AC115" i="45"/>
  <c r="AO115" i="45"/>
  <c r="Z115" i="45"/>
  <c r="AI115" i="45"/>
  <c r="AH115" i="45"/>
  <c r="F230" i="45"/>
  <c r="W230" i="45"/>
  <c r="V230" i="45"/>
  <c r="G230" i="45"/>
  <c r="U230" i="45"/>
  <c r="W231" i="45"/>
  <c r="V231" i="45"/>
  <c r="F231" i="45"/>
  <c r="U231" i="45"/>
  <c r="U238" i="45"/>
  <c r="V238" i="45"/>
  <c r="W238" i="45"/>
  <c r="F238" i="45"/>
  <c r="B18" i="44"/>
  <c r="B26" i="44"/>
  <c r="B34" i="44"/>
  <c r="B42" i="44"/>
  <c r="B50" i="44"/>
  <c r="B58" i="44"/>
  <c r="B66" i="44"/>
  <c r="B74" i="44"/>
  <c r="B82" i="44"/>
  <c r="B90" i="44"/>
  <c r="B98" i="44"/>
  <c r="B106" i="44"/>
  <c r="B114" i="44"/>
  <c r="B127" i="44"/>
  <c r="B136" i="44"/>
  <c r="B139" i="44"/>
  <c r="B159" i="44"/>
  <c r="B168" i="44"/>
  <c r="B171" i="44"/>
  <c r="B191" i="44"/>
  <c r="B200" i="44"/>
  <c r="B203" i="44"/>
  <c r="B223" i="44"/>
  <c r="B239" i="44"/>
  <c r="B252" i="44"/>
  <c r="AO6" i="45"/>
  <c r="AK6" i="45"/>
  <c r="AG6" i="45"/>
  <c r="AC6" i="45"/>
  <c r="Y6" i="45"/>
  <c r="AV169" i="45" s="1"/>
  <c r="AX169" i="45" s="1"/>
  <c r="AM6" i="45"/>
  <c r="AH6" i="45"/>
  <c r="AB6" i="45"/>
  <c r="AN6" i="45"/>
  <c r="AF6" i="45"/>
  <c r="Z6" i="45"/>
  <c r="AV168" i="45" s="1"/>
  <c r="AX168" i="45" s="1"/>
  <c r="AL6" i="45"/>
  <c r="AE6" i="45"/>
  <c r="AQ6" i="45"/>
  <c r="AJ6" i="45"/>
  <c r="AD6" i="45"/>
  <c r="AP6" i="45"/>
  <c r="AJ8" i="45"/>
  <c r="I10" i="45"/>
  <c r="Z14" i="43" s="1"/>
  <c r="G10" i="45"/>
  <c r="I12" i="45"/>
  <c r="Z16" i="43" s="1"/>
  <c r="G12" i="45"/>
  <c r="AP13" i="45"/>
  <c r="AL13" i="45"/>
  <c r="AH13" i="45"/>
  <c r="AD13" i="45"/>
  <c r="Z13" i="45"/>
  <c r="AO13" i="45"/>
  <c r="AJ13" i="45"/>
  <c r="AE13" i="45"/>
  <c r="Y13" i="45"/>
  <c r="AM13" i="45"/>
  <c r="AF13" i="45"/>
  <c r="AK13" i="45"/>
  <c r="AC13" i="45"/>
  <c r="AQ13" i="45"/>
  <c r="AI13" i="45"/>
  <c r="AB13" i="45"/>
  <c r="AN13" i="45"/>
  <c r="S14" i="45"/>
  <c r="BC18" i="43" s="1"/>
  <c r="Q14" i="45"/>
  <c r="X14" i="45" s="1"/>
  <c r="M20" i="45"/>
  <c r="P20" i="45" s="1"/>
  <c r="AO22" i="45"/>
  <c r="AK22" i="45"/>
  <c r="AG22" i="45"/>
  <c r="AC22" i="45"/>
  <c r="Y22" i="45"/>
  <c r="AM22" i="45"/>
  <c r="AH22" i="45"/>
  <c r="AB22" i="45"/>
  <c r="AP22" i="45"/>
  <c r="AI22" i="45"/>
  <c r="AA22" i="45"/>
  <c r="AN22" i="45"/>
  <c r="AF22" i="45"/>
  <c r="Z22" i="45"/>
  <c r="AL22" i="45"/>
  <c r="AE22" i="45"/>
  <c r="AQ22" i="45"/>
  <c r="S26" i="45"/>
  <c r="BC30" i="43" s="1"/>
  <c r="Q26" i="45"/>
  <c r="X26" i="45" s="1"/>
  <c r="C29" i="45"/>
  <c r="G31" i="45"/>
  <c r="I31" i="45"/>
  <c r="Z35" i="43" s="1"/>
  <c r="M34" i="45"/>
  <c r="P34" i="45" s="1"/>
  <c r="AP36" i="45"/>
  <c r="AL36" i="45"/>
  <c r="AH36" i="45"/>
  <c r="AD36" i="45"/>
  <c r="Z36" i="45"/>
  <c r="AO36" i="45"/>
  <c r="AK36" i="45"/>
  <c r="AG36" i="45"/>
  <c r="AC36" i="45"/>
  <c r="Y36" i="45"/>
  <c r="AM36" i="45"/>
  <c r="AE36" i="45"/>
  <c r="AJ36" i="45"/>
  <c r="AA36" i="45"/>
  <c r="AI36" i="45"/>
  <c r="AQ36" i="45"/>
  <c r="AF36" i="45"/>
  <c r="AN36" i="45"/>
  <c r="AP38" i="45"/>
  <c r="AL38" i="45"/>
  <c r="AH38" i="45"/>
  <c r="AD38" i="45"/>
  <c r="Z38" i="45"/>
  <c r="AO38" i="45"/>
  <c r="AK38" i="45"/>
  <c r="AG38" i="45"/>
  <c r="AC38" i="45"/>
  <c r="Y38" i="45"/>
  <c r="AJ38" i="45"/>
  <c r="AB38" i="45"/>
  <c r="AN38" i="45"/>
  <c r="AE38" i="45"/>
  <c r="AM38" i="45"/>
  <c r="AA38" i="45"/>
  <c r="AI38" i="45"/>
  <c r="I46" i="45"/>
  <c r="Z50" i="43" s="1"/>
  <c r="C58" i="45"/>
  <c r="Q58" i="45"/>
  <c r="X58" i="45" s="1"/>
  <c r="S58" i="45"/>
  <c r="BC62" i="43" s="1"/>
  <c r="G59" i="45"/>
  <c r="I59" i="45"/>
  <c r="Z63" i="43" s="1"/>
  <c r="M63" i="45"/>
  <c r="P63" i="45" s="1"/>
  <c r="AO63" i="45"/>
  <c r="AK63" i="45"/>
  <c r="AG63" i="45"/>
  <c r="AC63" i="45"/>
  <c r="Y63" i="45"/>
  <c r="AN63" i="45"/>
  <c r="AJ63" i="45"/>
  <c r="AF63" i="45"/>
  <c r="AB63" i="45"/>
  <c r="AL63" i="45"/>
  <c r="AD63" i="45"/>
  <c r="AM63" i="45"/>
  <c r="AA63" i="45"/>
  <c r="AI63" i="45"/>
  <c r="Z63" i="45"/>
  <c r="AQ63" i="45"/>
  <c r="AH63" i="45"/>
  <c r="V64" i="45"/>
  <c r="M11" i="45"/>
  <c r="P11" i="45" s="1"/>
  <c r="B141" i="44"/>
  <c r="M27" i="45"/>
  <c r="P27" i="45" s="1"/>
  <c r="B157" i="44"/>
  <c r="M28" i="45"/>
  <c r="P28" i="45" s="1"/>
  <c r="B158" i="44"/>
  <c r="M32" i="45"/>
  <c r="P32" i="45" s="1"/>
  <c r="B162" i="44"/>
  <c r="M37" i="45"/>
  <c r="P37" i="45" s="1"/>
  <c r="B167" i="44"/>
  <c r="M47" i="45"/>
  <c r="P47" i="45" s="1"/>
  <c r="B177" i="44"/>
  <c r="B190" i="44"/>
  <c r="M60" i="45"/>
  <c r="P60" i="45" s="1"/>
  <c r="B194" i="44"/>
  <c r="M64" i="45"/>
  <c r="P64" i="45" s="1"/>
  <c r="M68" i="45"/>
  <c r="P68" i="45" s="1"/>
  <c r="B198" i="44"/>
  <c r="M79" i="45"/>
  <c r="P79" i="45" s="1"/>
  <c r="B209" i="44"/>
  <c r="M84" i="45"/>
  <c r="P84" i="45" s="1"/>
  <c r="B214" i="44"/>
  <c r="M85" i="45"/>
  <c r="P85" i="45" s="1"/>
  <c r="B215" i="44"/>
  <c r="M91" i="45"/>
  <c r="P91" i="45" s="1"/>
  <c r="B221" i="44"/>
  <c r="M92" i="45"/>
  <c r="P92" i="45" s="1"/>
  <c r="B222" i="44"/>
  <c r="M95" i="45"/>
  <c r="P95" i="45" s="1"/>
  <c r="B225" i="44"/>
  <c r="M100" i="45"/>
  <c r="P100" i="45" s="1"/>
  <c r="B230" i="44"/>
  <c r="M101" i="45"/>
  <c r="P101" i="45" s="1"/>
  <c r="B231" i="44"/>
  <c r="M102" i="45"/>
  <c r="P102" i="45" s="1"/>
  <c r="B232" i="44"/>
  <c r="M105" i="45"/>
  <c r="P105" i="45" s="1"/>
  <c r="B235" i="44"/>
  <c r="M113" i="45"/>
  <c r="P113" i="45" s="1"/>
  <c r="B243" i="44"/>
  <c r="M115" i="45"/>
  <c r="P115" i="45" s="1"/>
  <c r="B245" i="44"/>
  <c r="B246" i="44"/>
  <c r="M116" i="45"/>
  <c r="P116" i="45" s="1"/>
  <c r="M117" i="45"/>
  <c r="P117" i="45" s="1"/>
  <c r="B247" i="44"/>
  <c r="M118" i="45"/>
  <c r="P118" i="45" s="1"/>
  <c r="B248" i="44"/>
  <c r="M123" i="45"/>
  <c r="P123" i="45" s="1"/>
  <c r="B253" i="44"/>
  <c r="M124" i="45"/>
  <c r="P124" i="45" s="1"/>
  <c r="B254" i="44"/>
  <c r="W240" i="45"/>
  <c r="V240" i="45"/>
  <c r="U240" i="45"/>
  <c r="F240" i="45"/>
  <c r="B140" i="44"/>
  <c r="B169" i="44"/>
  <c r="M12" i="45"/>
  <c r="P12" i="45" s="1"/>
  <c r="Q22" i="45"/>
  <c r="X22" i="45" s="1"/>
  <c r="S22" i="45"/>
  <c r="BC26" i="43" s="1"/>
  <c r="G35" i="45"/>
  <c r="I35" i="45"/>
  <c r="Z39" i="43" s="1"/>
  <c r="AQ44" i="45"/>
  <c r="I54" i="45"/>
  <c r="Z58" i="43" s="1"/>
  <c r="V7" i="45"/>
  <c r="F7" i="45"/>
  <c r="U7" i="45"/>
  <c r="U12" i="45"/>
  <c r="V12" i="45"/>
  <c r="W12" i="45"/>
  <c r="F12" i="45"/>
  <c r="C13" i="45"/>
  <c r="B23" i="44"/>
  <c r="V15" i="45"/>
  <c r="W15" i="45"/>
  <c r="G15" i="45"/>
  <c r="W20" i="45"/>
  <c r="F20" i="45"/>
  <c r="V20" i="45"/>
  <c r="U20" i="45"/>
  <c r="C21" i="45"/>
  <c r="B31" i="44"/>
  <c r="U24" i="45"/>
  <c r="G24" i="45"/>
  <c r="W24" i="45"/>
  <c r="F24" i="45"/>
  <c r="B35" i="44"/>
  <c r="C25" i="45"/>
  <c r="C26" i="45"/>
  <c r="B36" i="44"/>
  <c r="C30" i="45"/>
  <c r="B40" i="44"/>
  <c r="B43" i="44"/>
  <c r="C33" i="45"/>
  <c r="V36" i="45"/>
  <c r="F36" i="45"/>
  <c r="U36" i="45"/>
  <c r="W36" i="45"/>
  <c r="W39" i="45"/>
  <c r="V39" i="45"/>
  <c r="F39" i="45"/>
  <c r="U39" i="45"/>
  <c r="C41" i="45"/>
  <c r="B51" i="44"/>
  <c r="W43" i="45"/>
  <c r="V43" i="45"/>
  <c r="F43" i="45"/>
  <c r="U43" i="45"/>
  <c r="C49" i="45"/>
  <c r="B59" i="44"/>
  <c r="U51" i="45"/>
  <c r="W51" i="45"/>
  <c r="G51" i="45"/>
  <c r="V51" i="45"/>
  <c r="C53" i="45"/>
  <c r="B63" i="44"/>
  <c r="C54" i="45"/>
  <c r="B64" i="44"/>
  <c r="W56" i="45"/>
  <c r="G56" i="45"/>
  <c r="V56" i="45"/>
  <c r="C62" i="45"/>
  <c r="B72" i="44"/>
  <c r="V68" i="45"/>
  <c r="F68" i="45"/>
  <c r="U68" i="45"/>
  <c r="W68" i="45"/>
  <c r="C69" i="45"/>
  <c r="B79" i="44"/>
  <c r="C70" i="45"/>
  <c r="B80" i="44"/>
  <c r="V72" i="45"/>
  <c r="F72" i="45"/>
  <c r="W72" i="45"/>
  <c r="U72" i="45"/>
  <c r="C73" i="45"/>
  <c r="B83" i="44"/>
  <c r="W75" i="45"/>
  <c r="V75" i="45"/>
  <c r="F75" i="45"/>
  <c r="U75" i="45"/>
  <c r="W79" i="45"/>
  <c r="F79" i="45"/>
  <c r="V79" i="45"/>
  <c r="V84" i="45"/>
  <c r="F84" i="45"/>
  <c r="U84" i="45"/>
  <c r="W84" i="45"/>
  <c r="W87" i="45"/>
  <c r="V87" i="45"/>
  <c r="U87" i="45"/>
  <c r="F87" i="45"/>
  <c r="C89" i="45"/>
  <c r="B99" i="44"/>
  <c r="C90" i="45"/>
  <c r="B100" i="44"/>
  <c r="V96" i="45"/>
  <c r="F96" i="45"/>
  <c r="W96" i="45"/>
  <c r="U96" i="45"/>
  <c r="G96" i="45"/>
  <c r="W99" i="45"/>
  <c r="U99" i="45"/>
  <c r="F99" i="45"/>
  <c r="V99" i="45"/>
  <c r="C102" i="45"/>
  <c r="B112" i="44"/>
  <c r="W103" i="45"/>
  <c r="V103" i="45"/>
  <c r="U103" i="45"/>
  <c r="F103" i="45"/>
  <c r="V104" i="45"/>
  <c r="F104" i="45"/>
  <c r="W104" i="45"/>
  <c r="U104" i="45"/>
  <c r="C105" i="45"/>
  <c r="B115" i="44"/>
  <c r="C106" i="45"/>
  <c r="B116" i="44"/>
  <c r="F107" i="45"/>
  <c r="U107" i="45"/>
  <c r="G107" i="45"/>
  <c r="W107" i="45"/>
  <c r="C108" i="45"/>
  <c r="B118" i="44"/>
  <c r="C109" i="45"/>
  <c r="B119" i="44"/>
  <c r="U110" i="45"/>
  <c r="W110" i="45"/>
  <c r="G110" i="45"/>
  <c r="F110" i="45"/>
  <c r="V110" i="45"/>
  <c r="U111" i="45"/>
  <c r="G111" i="45"/>
  <c r="W111" i="45"/>
  <c r="F111" i="45"/>
  <c r="V111" i="45"/>
  <c r="C112" i="45"/>
  <c r="B122" i="44"/>
  <c r="V113" i="45"/>
  <c r="F113" i="45"/>
  <c r="W113" i="45"/>
  <c r="U113" i="45"/>
  <c r="U114" i="45"/>
  <c r="W114" i="45"/>
  <c r="F114" i="45"/>
  <c r="V114" i="45"/>
  <c r="C115" i="45"/>
  <c r="B125" i="44"/>
  <c r="C116" i="45"/>
  <c r="B126" i="44"/>
  <c r="V117" i="45"/>
  <c r="F117" i="45"/>
  <c r="U117" i="45"/>
  <c r="W117" i="45"/>
  <c r="C118" i="45"/>
  <c r="B128" i="44"/>
  <c r="C119" i="45"/>
  <c r="B129" i="44"/>
  <c r="C120" i="45"/>
  <c r="B130" i="44"/>
  <c r="C121" i="45"/>
  <c r="B131" i="44"/>
  <c r="C122" i="45"/>
  <c r="B132" i="44"/>
  <c r="F123" i="45"/>
  <c r="W123" i="45"/>
  <c r="V123" i="45"/>
  <c r="U123" i="45"/>
  <c r="G123" i="45"/>
  <c r="C124" i="45"/>
  <c r="B134" i="44"/>
  <c r="V125" i="45"/>
  <c r="F125" i="45"/>
  <c r="W125" i="45"/>
  <c r="U125" i="45"/>
  <c r="G125" i="45"/>
  <c r="W126" i="45"/>
  <c r="U126" i="45"/>
  <c r="F126" i="45"/>
  <c r="V126" i="45"/>
  <c r="V127" i="45"/>
  <c r="U127" i="45"/>
  <c r="G127" i="45"/>
  <c r="W127" i="45"/>
  <c r="F127" i="45"/>
  <c r="U128" i="45"/>
  <c r="W128" i="45"/>
  <c r="F128" i="45"/>
  <c r="V128" i="45"/>
  <c r="G128" i="45"/>
  <c r="V129" i="45"/>
  <c r="U129" i="45"/>
  <c r="G129" i="45"/>
  <c r="W129" i="45"/>
  <c r="F129" i="45"/>
  <c r="U130" i="45"/>
  <c r="W130" i="45"/>
  <c r="F130" i="45"/>
  <c r="V130" i="45"/>
  <c r="G130" i="45"/>
  <c r="V131" i="45"/>
  <c r="F131" i="45"/>
  <c r="W131" i="45"/>
  <c r="U131" i="45"/>
  <c r="U132" i="45"/>
  <c r="V132" i="45"/>
  <c r="F132" i="45"/>
  <c r="W132" i="45"/>
  <c r="F133" i="45"/>
  <c r="W133" i="45"/>
  <c r="V133" i="45"/>
  <c r="G133" i="45"/>
  <c r="U133" i="45"/>
  <c r="W134" i="45"/>
  <c r="V134" i="45"/>
  <c r="F134" i="45"/>
  <c r="U134" i="45"/>
  <c r="F135" i="45"/>
  <c r="W135" i="45"/>
  <c r="U135" i="45"/>
  <c r="G135" i="45"/>
  <c r="V135" i="45"/>
  <c r="U136" i="45"/>
  <c r="V136" i="45"/>
  <c r="F136" i="45"/>
  <c r="W136" i="45"/>
  <c r="V137" i="45"/>
  <c r="F137" i="45"/>
  <c r="W137" i="45"/>
  <c r="U137" i="45"/>
  <c r="G137" i="45"/>
  <c r="W138" i="45"/>
  <c r="V138" i="45"/>
  <c r="U138" i="45"/>
  <c r="F138" i="45"/>
  <c r="W139" i="45"/>
  <c r="V139" i="45"/>
  <c r="U139" i="45"/>
  <c r="G139" i="45"/>
  <c r="U140" i="45"/>
  <c r="W140" i="45"/>
  <c r="G140" i="45"/>
  <c r="F140" i="45"/>
  <c r="W141" i="45"/>
  <c r="G141" i="45"/>
  <c r="U141" i="45"/>
  <c r="F141" i="45"/>
  <c r="V141" i="45"/>
  <c r="U142" i="45"/>
  <c r="V142" i="45"/>
  <c r="F142" i="45"/>
  <c r="W142" i="45"/>
  <c r="G142" i="45"/>
  <c r="V143" i="45"/>
  <c r="F143" i="45"/>
  <c r="U143" i="45"/>
  <c r="W143" i="45"/>
  <c r="U144" i="45"/>
  <c r="W144" i="45"/>
  <c r="G144" i="45"/>
  <c r="V144" i="45"/>
  <c r="F144" i="45"/>
  <c r="W145" i="45"/>
  <c r="V145" i="45"/>
  <c r="F145" i="45"/>
  <c r="U145" i="45"/>
  <c r="U146" i="45"/>
  <c r="W146" i="45"/>
  <c r="V146" i="45"/>
  <c r="G146" i="45"/>
  <c r="F146" i="45"/>
  <c r="U147" i="45"/>
  <c r="G147" i="45"/>
  <c r="F147" i="45"/>
  <c r="V147" i="45"/>
  <c r="W147" i="45"/>
  <c r="W148" i="45"/>
  <c r="F148" i="45"/>
  <c r="V148" i="45"/>
  <c r="U148" i="45"/>
  <c r="V149" i="45"/>
  <c r="F149" i="45"/>
  <c r="U149" i="45"/>
  <c r="G149" i="45"/>
  <c r="W149" i="45"/>
  <c r="U150" i="45"/>
  <c r="W150" i="45"/>
  <c r="V150" i="45"/>
  <c r="G150" i="45"/>
  <c r="F150" i="45"/>
  <c r="V151" i="45"/>
  <c r="U151" i="45"/>
  <c r="G151" i="45"/>
  <c r="W151" i="45"/>
  <c r="F151" i="45"/>
  <c r="W152" i="45"/>
  <c r="U152" i="45"/>
  <c r="F152" i="45"/>
  <c r="V152" i="45"/>
  <c r="V153" i="45"/>
  <c r="F153" i="45"/>
  <c r="U153" i="45"/>
  <c r="W153" i="45"/>
  <c r="U154" i="45"/>
  <c r="F154" i="45"/>
  <c r="W154" i="45"/>
  <c r="V154" i="45"/>
  <c r="G154" i="45"/>
  <c r="V155" i="45"/>
  <c r="F155" i="45"/>
  <c r="W155" i="45"/>
  <c r="U155" i="45"/>
  <c r="G155" i="45"/>
  <c r="U156" i="45"/>
  <c r="W156" i="45"/>
  <c r="V156" i="45"/>
  <c r="G156" i="45"/>
  <c r="F156" i="45"/>
  <c r="V157" i="45"/>
  <c r="F157" i="45"/>
  <c r="U157" i="45"/>
  <c r="W157" i="45"/>
  <c r="U158" i="45"/>
  <c r="F158" i="45"/>
  <c r="W158" i="45"/>
  <c r="V158" i="45"/>
  <c r="G158" i="45"/>
  <c r="V159" i="45"/>
  <c r="F159" i="45"/>
  <c r="W159" i="45"/>
  <c r="U159" i="45"/>
  <c r="G159" i="45"/>
  <c r="U160" i="45"/>
  <c r="W160" i="45"/>
  <c r="V160" i="45"/>
  <c r="G160" i="45"/>
  <c r="F160" i="45"/>
  <c r="V161" i="45"/>
  <c r="F161" i="45"/>
  <c r="U161" i="45"/>
  <c r="W161" i="45"/>
  <c r="U162" i="45"/>
  <c r="F162" i="45"/>
  <c r="V162" i="45"/>
  <c r="W162" i="45"/>
  <c r="W163" i="45"/>
  <c r="V163" i="45"/>
  <c r="U163" i="45"/>
  <c r="F163" i="45"/>
  <c r="U164" i="45"/>
  <c r="V164" i="45"/>
  <c r="F164" i="45"/>
  <c r="W164" i="45"/>
  <c r="W166" i="45"/>
  <c r="V166" i="45"/>
  <c r="U166" i="45"/>
  <c r="F166" i="45"/>
  <c r="V167" i="45"/>
  <c r="F167" i="45"/>
  <c r="W167" i="45"/>
  <c r="U167" i="45"/>
  <c r="G167" i="45"/>
  <c r="W168" i="45"/>
  <c r="U168" i="45"/>
  <c r="F168" i="45"/>
  <c r="V168" i="45"/>
  <c r="U169" i="45"/>
  <c r="V169" i="45"/>
  <c r="W169" i="45"/>
  <c r="G169" i="45"/>
  <c r="F169" i="45"/>
  <c r="V170" i="45"/>
  <c r="F170" i="45"/>
  <c r="W170" i="45"/>
  <c r="U170" i="45"/>
  <c r="W171" i="45"/>
  <c r="F171" i="45"/>
  <c r="V171" i="45"/>
  <c r="U171" i="45"/>
  <c r="V172" i="45"/>
  <c r="F172" i="45"/>
  <c r="U172" i="45"/>
  <c r="G172" i="45"/>
  <c r="W172" i="45"/>
  <c r="W173" i="45"/>
  <c r="V173" i="45"/>
  <c r="F173" i="45"/>
  <c r="U173" i="45"/>
  <c r="W174" i="45"/>
  <c r="G174" i="45"/>
  <c r="V174" i="45"/>
  <c r="F174" i="45"/>
  <c r="U174" i="45"/>
  <c r="W175" i="45"/>
  <c r="V175" i="45"/>
  <c r="F175" i="45"/>
  <c r="U175" i="45"/>
  <c r="V176" i="45"/>
  <c r="F176" i="45"/>
  <c r="W176" i="45"/>
  <c r="U176" i="45"/>
  <c r="W177" i="45"/>
  <c r="F177" i="45"/>
  <c r="V177" i="45"/>
  <c r="U177" i="45"/>
  <c r="U178" i="45"/>
  <c r="G178" i="45"/>
  <c r="W178" i="45"/>
  <c r="V178" i="45"/>
  <c r="F178" i="45"/>
  <c r="U179" i="45"/>
  <c r="W179" i="45"/>
  <c r="V179" i="45"/>
  <c r="F179" i="45"/>
  <c r="G179" i="45"/>
  <c r="U180" i="45"/>
  <c r="G180" i="45"/>
  <c r="W180" i="45"/>
  <c r="V180" i="45"/>
  <c r="F180" i="45"/>
  <c r="U181" i="45"/>
  <c r="W181" i="45"/>
  <c r="V181" i="45"/>
  <c r="F181" i="45"/>
  <c r="G181" i="45"/>
  <c r="U182" i="45"/>
  <c r="G182" i="45"/>
  <c r="W182" i="45"/>
  <c r="V182" i="45"/>
  <c r="F182" i="45"/>
  <c r="U183" i="45"/>
  <c r="W183" i="45"/>
  <c r="V183" i="45"/>
  <c r="F183" i="45"/>
  <c r="G183" i="45"/>
  <c r="U184" i="45"/>
  <c r="G184" i="45"/>
  <c r="W184" i="45"/>
  <c r="V184" i="45"/>
  <c r="F184" i="45"/>
  <c r="W185" i="45"/>
  <c r="F185" i="45"/>
  <c r="V185" i="45"/>
  <c r="U185" i="45"/>
  <c r="V186" i="45"/>
  <c r="F186" i="45"/>
  <c r="W186" i="45"/>
  <c r="U186" i="45"/>
  <c r="G186" i="45"/>
  <c r="U187" i="45"/>
  <c r="V187" i="45"/>
  <c r="W187" i="45"/>
  <c r="G187" i="45"/>
  <c r="F187" i="45"/>
  <c r="V188" i="45"/>
  <c r="U188" i="45"/>
  <c r="F188" i="45"/>
  <c r="W188" i="45"/>
  <c r="G188" i="45"/>
  <c r="W189" i="45"/>
  <c r="U189" i="45"/>
  <c r="V189" i="45"/>
  <c r="F189" i="45"/>
  <c r="V190" i="45"/>
  <c r="F190" i="45"/>
  <c r="U190" i="45"/>
  <c r="W190" i="45"/>
  <c r="U191" i="45"/>
  <c r="F191" i="45"/>
  <c r="W191" i="45"/>
  <c r="V191" i="45"/>
  <c r="W192" i="45"/>
  <c r="G192" i="45"/>
  <c r="V192" i="45"/>
  <c r="F192" i="45"/>
  <c r="U192" i="45"/>
  <c r="W193" i="45"/>
  <c r="V193" i="45"/>
  <c r="U193" i="45"/>
  <c r="F193" i="45"/>
  <c r="V194" i="45"/>
  <c r="F194" i="45"/>
  <c r="W194" i="45"/>
  <c r="U194" i="45"/>
  <c r="U195" i="45"/>
  <c r="V195" i="45"/>
  <c r="F195" i="45"/>
  <c r="W195" i="45"/>
  <c r="F196" i="45"/>
  <c r="W196" i="45"/>
  <c r="V196" i="45"/>
  <c r="G196" i="45"/>
  <c r="U196" i="45"/>
  <c r="W197" i="45"/>
  <c r="V197" i="45"/>
  <c r="U197" i="45"/>
  <c r="F197" i="45"/>
  <c r="V198" i="45"/>
  <c r="F198" i="45"/>
  <c r="W198" i="45"/>
  <c r="U198" i="45"/>
  <c r="G198" i="45"/>
  <c r="U199" i="45"/>
  <c r="W199" i="45"/>
  <c r="V199" i="45"/>
  <c r="G199" i="45"/>
  <c r="F199" i="45"/>
  <c r="U200" i="45"/>
  <c r="G200" i="45"/>
  <c r="F200" i="45"/>
  <c r="V200" i="45"/>
  <c r="W200" i="45"/>
  <c r="W201" i="45"/>
  <c r="F201" i="45"/>
  <c r="V201" i="45"/>
  <c r="U201" i="45"/>
  <c r="V202" i="45"/>
  <c r="F202" i="45"/>
  <c r="U202" i="45"/>
  <c r="G202" i="45"/>
  <c r="W202" i="45"/>
  <c r="U203" i="45"/>
  <c r="W203" i="45"/>
  <c r="V203" i="45"/>
  <c r="G203" i="45"/>
  <c r="F203" i="45"/>
  <c r="V204" i="45"/>
  <c r="U204" i="45"/>
  <c r="G204" i="45"/>
  <c r="W204" i="45"/>
  <c r="F204" i="45"/>
  <c r="W205" i="45"/>
  <c r="U205" i="45"/>
  <c r="F205" i="45"/>
  <c r="V205" i="45"/>
  <c r="V206" i="45"/>
  <c r="F206" i="45"/>
  <c r="U206" i="45"/>
  <c r="W206" i="45"/>
  <c r="W207" i="45"/>
  <c r="U207" i="45"/>
  <c r="V207" i="45"/>
  <c r="F207" i="45"/>
  <c r="V208" i="45"/>
  <c r="F208" i="45"/>
  <c r="U208" i="45"/>
  <c r="W208" i="45"/>
  <c r="U209" i="45"/>
  <c r="F209" i="45"/>
  <c r="W209" i="45"/>
  <c r="V209" i="45"/>
  <c r="W210" i="45"/>
  <c r="G210" i="45"/>
  <c r="V210" i="45"/>
  <c r="F210" i="45"/>
  <c r="U210" i="45"/>
  <c r="W211" i="45"/>
  <c r="V211" i="45"/>
  <c r="U211" i="45"/>
  <c r="F211" i="45"/>
  <c r="V212" i="45"/>
  <c r="F212" i="45"/>
  <c r="W212" i="45"/>
  <c r="U212" i="45"/>
  <c r="U213" i="45"/>
  <c r="V213" i="45"/>
  <c r="W213" i="45"/>
  <c r="F213" i="45"/>
  <c r="W215" i="45"/>
  <c r="U215" i="45"/>
  <c r="F215" i="45"/>
  <c r="V215" i="45"/>
  <c r="V216" i="45"/>
  <c r="F216" i="45"/>
  <c r="G216" i="45"/>
  <c r="W216" i="45"/>
  <c r="U216" i="45"/>
  <c r="U217" i="45"/>
  <c r="W217" i="45"/>
  <c r="G217" i="45"/>
  <c r="V217" i="45"/>
  <c r="F217" i="45"/>
  <c r="U218" i="45"/>
  <c r="G218" i="45"/>
  <c r="V218" i="45"/>
  <c r="W218" i="45"/>
  <c r="F218" i="45"/>
  <c r="W219" i="45"/>
  <c r="F219" i="45"/>
  <c r="U219" i="45"/>
  <c r="V219" i="45"/>
  <c r="V220" i="45"/>
  <c r="F220" i="45"/>
  <c r="W220" i="45"/>
  <c r="U220" i="45"/>
  <c r="U221" i="45"/>
  <c r="W221" i="45"/>
  <c r="F221" i="45"/>
  <c r="V221" i="45"/>
  <c r="V222" i="45"/>
  <c r="W222" i="45"/>
  <c r="G222" i="45"/>
  <c r="U222" i="45"/>
  <c r="F222" i="45"/>
  <c r="W223" i="45"/>
  <c r="U223" i="45"/>
  <c r="V223" i="45"/>
  <c r="F223" i="45"/>
  <c r="V224" i="45"/>
  <c r="F224" i="45"/>
  <c r="U224" i="45"/>
  <c r="W224" i="45"/>
  <c r="U225" i="45"/>
  <c r="F225" i="45"/>
  <c r="G225" i="45"/>
  <c r="V225" i="45"/>
  <c r="W225" i="45"/>
  <c r="W226" i="45"/>
  <c r="U226" i="45"/>
  <c r="G226" i="45"/>
  <c r="F226" i="45"/>
  <c r="V226" i="45"/>
  <c r="W227" i="45"/>
  <c r="V227" i="45"/>
  <c r="F227" i="45"/>
  <c r="U227" i="45"/>
  <c r="V228" i="45"/>
  <c r="F228" i="45"/>
  <c r="W228" i="45"/>
  <c r="U228" i="45"/>
  <c r="G228" i="45"/>
  <c r="U229" i="45"/>
  <c r="V229" i="45"/>
  <c r="W229" i="45"/>
  <c r="F229" i="45"/>
  <c r="V237" i="45"/>
  <c r="F237" i="45"/>
  <c r="W237" i="45"/>
  <c r="U237" i="45"/>
  <c r="B17" i="44"/>
  <c r="B25" i="44"/>
  <c r="B33" i="44"/>
  <c r="B41" i="44"/>
  <c r="B49" i="44"/>
  <c r="B57" i="44"/>
  <c r="B65" i="44"/>
  <c r="B73" i="44"/>
  <c r="B81" i="44"/>
  <c r="B89" i="44"/>
  <c r="B97" i="44"/>
  <c r="B105" i="44"/>
  <c r="B113" i="44"/>
  <c r="B121" i="44"/>
  <c r="B124" i="44"/>
  <c r="B133" i="44"/>
  <c r="B153" i="44"/>
  <c r="B156" i="44"/>
  <c r="B165" i="44"/>
  <c r="B185" i="44"/>
  <c r="B188" i="44"/>
  <c r="B197" i="44"/>
  <c r="B217" i="44"/>
  <c r="B220" i="44"/>
  <c r="B229" i="44"/>
  <c r="B236" i="44"/>
  <c r="B249" i="44"/>
  <c r="U15" i="45"/>
  <c r="S18" i="45"/>
  <c r="BC22" i="43" s="1"/>
  <c r="Q18" i="45"/>
  <c r="X18" i="45" s="1"/>
  <c r="AP19" i="45"/>
  <c r="AL19" i="45"/>
  <c r="AH19" i="45"/>
  <c r="AD19" i="45"/>
  <c r="Z19" i="45"/>
  <c r="AM19" i="45"/>
  <c r="AG19" i="45"/>
  <c r="AB19" i="45"/>
  <c r="AK19" i="45"/>
  <c r="AE19" i="45"/>
  <c r="AQ19" i="45"/>
  <c r="AJ19" i="45"/>
  <c r="AC19" i="45"/>
  <c r="AO19" i="45"/>
  <c r="AI19" i="45"/>
  <c r="AA19" i="45"/>
  <c r="AN19" i="45"/>
  <c r="M24" i="45"/>
  <c r="P24" i="45" s="1"/>
  <c r="V24" i="45"/>
  <c r="AP25" i="45"/>
  <c r="AL25" i="45"/>
  <c r="AH25" i="45"/>
  <c r="AD25" i="45"/>
  <c r="Z25" i="45"/>
  <c r="AO25" i="45"/>
  <c r="AK25" i="45"/>
  <c r="AG25" i="45"/>
  <c r="AC25" i="45"/>
  <c r="Y25" i="45"/>
  <c r="AN25" i="45"/>
  <c r="AF25" i="45"/>
  <c r="AJ25" i="45"/>
  <c r="AA25" i="45"/>
  <c r="AI25" i="45"/>
  <c r="AQ25" i="45"/>
  <c r="AE25" i="45"/>
  <c r="AQ37" i="45"/>
  <c r="AM37" i="45"/>
  <c r="AI37" i="45"/>
  <c r="AE37" i="45"/>
  <c r="AA37" i="45"/>
  <c r="AP37" i="45"/>
  <c r="AL37" i="45"/>
  <c r="AH37" i="45"/>
  <c r="AD37" i="45"/>
  <c r="Z37" i="45"/>
  <c r="AJ37" i="45"/>
  <c r="AB37" i="45"/>
  <c r="AN37" i="45"/>
  <c r="AC37" i="45"/>
  <c r="AK37" i="45"/>
  <c r="Y37" i="45"/>
  <c r="AG37" i="45"/>
  <c r="AQ55" i="45"/>
  <c r="AM55" i="45"/>
  <c r="AI55" i="45"/>
  <c r="AE55" i="45"/>
  <c r="AA55" i="45"/>
  <c r="AP55" i="45"/>
  <c r="AL55" i="45"/>
  <c r="AH55" i="45"/>
  <c r="AD55" i="45"/>
  <c r="Z55" i="45"/>
  <c r="AO55" i="45"/>
  <c r="AG55" i="45"/>
  <c r="Y55" i="45"/>
  <c r="AN55" i="45"/>
  <c r="AC55" i="45"/>
  <c r="AK55" i="45"/>
  <c r="AB55" i="45"/>
  <c r="AJ55" i="45"/>
  <c r="C61" i="45"/>
  <c r="AE63" i="45"/>
  <c r="I69" i="45"/>
  <c r="Z73" i="43" s="1"/>
  <c r="G69" i="45"/>
  <c r="AO69" i="45"/>
  <c r="AK69" i="45"/>
  <c r="AG69" i="45"/>
  <c r="AC69" i="45"/>
  <c r="Y69" i="45"/>
  <c r="AP69" i="45"/>
  <c r="AJ69" i="45"/>
  <c r="AE69" i="45"/>
  <c r="Z69" i="45"/>
  <c r="AN69" i="45"/>
  <c r="AI69" i="45"/>
  <c r="AD69" i="45"/>
  <c r="AQ69" i="45"/>
  <c r="AF69" i="45"/>
  <c r="AM69" i="45"/>
  <c r="AB69" i="45"/>
  <c r="AA69" i="45"/>
  <c r="AL69" i="45"/>
  <c r="C74" i="45"/>
  <c r="AQ79" i="45"/>
  <c r="AM79" i="45"/>
  <c r="AI79" i="45"/>
  <c r="AE79" i="45"/>
  <c r="AA79" i="45"/>
  <c r="AO79" i="45"/>
  <c r="AJ79" i="45"/>
  <c r="AD79" i="45"/>
  <c r="Y79" i="45"/>
  <c r="AN79" i="45"/>
  <c r="AH79" i="45"/>
  <c r="AC79" i="45"/>
  <c r="AL79" i="45"/>
  <c r="AB79" i="45"/>
  <c r="AK79" i="45"/>
  <c r="Z79" i="45"/>
  <c r="AG79" i="45"/>
  <c r="AF79" i="45"/>
  <c r="AP79" i="45"/>
  <c r="S102" i="45"/>
  <c r="BC106" i="43" s="1"/>
  <c r="Q102" i="45"/>
  <c r="X102" i="45" s="1"/>
  <c r="Q156" i="45"/>
  <c r="X156" i="45" s="1"/>
  <c r="S156" i="45"/>
  <c r="BC160" i="43" s="1"/>
  <c r="I164" i="45"/>
  <c r="Z168" i="43" s="1"/>
  <c r="G164" i="45"/>
  <c r="M14" i="45"/>
  <c r="P14" i="45" s="1"/>
  <c r="B144" i="44"/>
  <c r="M15" i="45"/>
  <c r="P15" i="45" s="1"/>
  <c r="B145" i="44"/>
  <c r="B146" i="44"/>
  <c r="M16" i="45"/>
  <c r="P16" i="45" s="1"/>
  <c r="M17" i="45"/>
  <c r="P17" i="45" s="1"/>
  <c r="B147" i="44"/>
  <c r="M18" i="45"/>
  <c r="P18" i="45" s="1"/>
  <c r="B148" i="44"/>
  <c r="B151" i="44"/>
  <c r="M21" i="45"/>
  <c r="P21" i="45" s="1"/>
  <c r="M30" i="45"/>
  <c r="P30" i="45" s="1"/>
  <c r="B160" i="44"/>
  <c r="M31" i="45"/>
  <c r="P31" i="45" s="1"/>
  <c r="B161" i="44"/>
  <c r="M43" i="45"/>
  <c r="P43" i="45" s="1"/>
  <c r="B173" i="44"/>
  <c r="M44" i="45"/>
  <c r="P44" i="45" s="1"/>
  <c r="B174" i="44"/>
  <c r="B178" i="44"/>
  <c r="M48" i="45"/>
  <c r="P48" i="45" s="1"/>
  <c r="M49" i="45"/>
  <c r="P49" i="45" s="1"/>
  <c r="B179" i="44"/>
  <c r="B180" i="44"/>
  <c r="M50" i="45"/>
  <c r="P50" i="45" s="1"/>
  <c r="M52" i="45"/>
  <c r="P52" i="45" s="1"/>
  <c r="B182" i="44"/>
  <c r="M53" i="45"/>
  <c r="P53" i="45" s="1"/>
  <c r="B183" i="44"/>
  <c r="B186" i="44"/>
  <c r="M56" i="45"/>
  <c r="P56" i="45" s="1"/>
  <c r="M59" i="45"/>
  <c r="P59" i="45" s="1"/>
  <c r="B189" i="44"/>
  <c r="M69" i="45"/>
  <c r="P69" i="45" s="1"/>
  <c r="B199" i="44"/>
  <c r="M72" i="45"/>
  <c r="P72" i="45" s="1"/>
  <c r="B202" i="44"/>
  <c r="M78" i="45"/>
  <c r="P78" i="45" s="1"/>
  <c r="B208" i="44"/>
  <c r="M82" i="45"/>
  <c r="P82" i="45" s="1"/>
  <c r="B212" i="44"/>
  <c r="M96" i="45"/>
  <c r="P96" i="45" s="1"/>
  <c r="B226" i="44"/>
  <c r="M104" i="45"/>
  <c r="P104" i="45" s="1"/>
  <c r="B234" i="44"/>
  <c r="M110" i="45"/>
  <c r="P110" i="45" s="1"/>
  <c r="B240" i="44"/>
  <c r="M111" i="45"/>
  <c r="P111" i="45" s="1"/>
  <c r="B241" i="44"/>
  <c r="M114" i="45"/>
  <c r="P114" i="45" s="1"/>
  <c r="B244" i="44"/>
  <c r="V232" i="45"/>
  <c r="F232" i="45"/>
  <c r="W232" i="45"/>
  <c r="U232" i="45"/>
  <c r="G232" i="45"/>
  <c r="U234" i="45"/>
  <c r="F234" i="45"/>
  <c r="W234" i="45"/>
  <c r="V234" i="45"/>
  <c r="F239" i="45"/>
  <c r="V239" i="45"/>
  <c r="U239" i="45"/>
  <c r="G239" i="45"/>
  <c r="W239" i="45"/>
  <c r="B149" i="44"/>
  <c r="B172" i="44"/>
  <c r="B181" i="44"/>
  <c r="B255" i="44"/>
  <c r="AQ8" i="45"/>
  <c r="AM8" i="45"/>
  <c r="AI8" i="45"/>
  <c r="AE8" i="45"/>
  <c r="AA8" i="45"/>
  <c r="AN8" i="45"/>
  <c r="AH8" i="45"/>
  <c r="AC8" i="45"/>
  <c r="AO8" i="45"/>
  <c r="AG8" i="45"/>
  <c r="Z8" i="45"/>
  <c r="AL8" i="45"/>
  <c r="AF8" i="45"/>
  <c r="Y8" i="45"/>
  <c r="AK8" i="45"/>
  <c r="AD8" i="45"/>
  <c r="AB8" i="45"/>
  <c r="AQ31" i="45"/>
  <c r="AM31" i="45"/>
  <c r="AI31" i="45"/>
  <c r="AE31" i="45"/>
  <c r="AA31" i="45"/>
  <c r="AP31" i="45"/>
  <c r="AL31" i="45"/>
  <c r="AH31" i="45"/>
  <c r="AD31" i="45"/>
  <c r="Z31" i="45"/>
  <c r="AN31" i="45"/>
  <c r="AF31" i="45"/>
  <c r="AO31" i="45"/>
  <c r="AC31" i="45"/>
  <c r="AK31" i="45"/>
  <c r="AB31" i="45"/>
  <c r="AJ31" i="45"/>
  <c r="Y31" i="45"/>
  <c r="Q46" i="45"/>
  <c r="X46" i="45" s="1"/>
  <c r="S46" i="45"/>
  <c r="BC50" i="43" s="1"/>
  <c r="AQ52" i="45"/>
  <c r="AP54" i="45"/>
  <c r="AL54" i="45"/>
  <c r="AH54" i="45"/>
  <c r="AD54" i="45"/>
  <c r="Z54" i="45"/>
  <c r="AO54" i="45"/>
  <c r="AK54" i="45"/>
  <c r="AG54" i="45"/>
  <c r="AC54" i="45"/>
  <c r="Y54" i="45"/>
  <c r="AJ54" i="45"/>
  <c r="AB54" i="45"/>
  <c r="AQ54" i="45"/>
  <c r="AF54" i="45"/>
  <c r="AN54" i="45"/>
  <c r="AE54" i="45"/>
  <c r="AM54" i="45"/>
  <c r="AA54" i="45"/>
  <c r="Q76" i="45"/>
  <c r="X76" i="45" s="1"/>
  <c r="S76" i="45"/>
  <c r="BC80" i="43" s="1"/>
  <c r="Q81" i="45"/>
  <c r="X81" i="45" s="1"/>
  <c r="S81" i="45"/>
  <c r="BC85" i="43" s="1"/>
  <c r="I85" i="45"/>
  <c r="Z89" i="43" s="1"/>
  <c r="C6" i="45"/>
  <c r="B16" i="44"/>
  <c r="W8" i="45"/>
  <c r="V8" i="45"/>
  <c r="B19" i="44"/>
  <c r="C9" i="45"/>
  <c r="C10" i="45"/>
  <c r="B20" i="44"/>
  <c r="F11" i="45"/>
  <c r="W11" i="45"/>
  <c r="V11" i="45"/>
  <c r="U11" i="45"/>
  <c r="G11" i="45"/>
  <c r="C14" i="45"/>
  <c r="B24" i="44"/>
  <c r="W16" i="45"/>
  <c r="U16" i="45"/>
  <c r="V16" i="45"/>
  <c r="F16" i="45"/>
  <c r="B27" i="44"/>
  <c r="C17" i="45"/>
  <c r="C18" i="45"/>
  <c r="B28" i="44"/>
  <c r="V19" i="45"/>
  <c r="F19" i="45"/>
  <c r="W19" i="45"/>
  <c r="U19" i="45"/>
  <c r="B32" i="44"/>
  <c r="C22" i="45"/>
  <c r="U23" i="45"/>
  <c r="G23" i="45"/>
  <c r="V23" i="45"/>
  <c r="F23" i="45"/>
  <c r="W27" i="45"/>
  <c r="V27" i="45"/>
  <c r="F27" i="45"/>
  <c r="U27" i="45"/>
  <c r="V28" i="45"/>
  <c r="F28" i="45"/>
  <c r="U28" i="45"/>
  <c r="W31" i="45"/>
  <c r="V31" i="45"/>
  <c r="F31" i="45"/>
  <c r="U31" i="45"/>
  <c r="C34" i="45"/>
  <c r="B44" i="44"/>
  <c r="W35" i="45"/>
  <c r="V35" i="45"/>
  <c r="F35" i="45"/>
  <c r="U35" i="45"/>
  <c r="C37" i="45"/>
  <c r="B47" i="44"/>
  <c r="C38" i="45"/>
  <c r="B48" i="44"/>
  <c r="V40" i="45"/>
  <c r="F40" i="45"/>
  <c r="U40" i="45"/>
  <c r="B52" i="44"/>
  <c r="C42" i="45"/>
  <c r="C45" i="45"/>
  <c r="B55" i="44"/>
  <c r="C46" i="45"/>
  <c r="G46" i="45" s="1"/>
  <c r="B56" i="44"/>
  <c r="W48" i="45"/>
  <c r="G48" i="45"/>
  <c r="V48" i="45"/>
  <c r="F48" i="45"/>
  <c r="C50" i="45"/>
  <c r="B60" i="44"/>
  <c r="W55" i="45"/>
  <c r="V55" i="45"/>
  <c r="F55" i="45"/>
  <c r="C57" i="45"/>
  <c r="B67" i="44"/>
  <c r="W59" i="45"/>
  <c r="V59" i="45"/>
  <c r="F59" i="45"/>
  <c r="U59" i="45"/>
  <c r="W60" i="45"/>
  <c r="G60" i="45"/>
  <c r="U60" i="45"/>
  <c r="U63" i="45"/>
  <c r="V63" i="45"/>
  <c r="F63" i="45"/>
  <c r="G63" i="45"/>
  <c r="W63" i="45"/>
  <c r="W64" i="45"/>
  <c r="G64" i="45"/>
  <c r="U64" i="45"/>
  <c r="C66" i="45"/>
  <c r="B76" i="44"/>
  <c r="W67" i="45"/>
  <c r="U67" i="45"/>
  <c r="F67" i="45"/>
  <c r="W71" i="45"/>
  <c r="V71" i="45"/>
  <c r="U71" i="45"/>
  <c r="F71" i="45"/>
  <c r="V76" i="45"/>
  <c r="F76" i="45"/>
  <c r="W76" i="45"/>
  <c r="U76" i="45"/>
  <c r="G76" i="45"/>
  <c r="C77" i="45"/>
  <c r="B87" i="44"/>
  <c r="C78" i="45"/>
  <c r="B88" i="44"/>
  <c r="V80" i="45"/>
  <c r="F80" i="45"/>
  <c r="W80" i="45"/>
  <c r="U80" i="45"/>
  <c r="C81" i="45"/>
  <c r="B91" i="44"/>
  <c r="C82" i="45"/>
  <c r="B92" i="44"/>
  <c r="W83" i="45"/>
  <c r="U83" i="45"/>
  <c r="F83" i="45"/>
  <c r="V83" i="45"/>
  <c r="C85" i="45"/>
  <c r="B95" i="44"/>
  <c r="C86" i="45"/>
  <c r="B96" i="44"/>
  <c r="V88" i="45"/>
  <c r="F88" i="45"/>
  <c r="W88" i="45"/>
  <c r="U88" i="45"/>
  <c r="W91" i="45"/>
  <c r="V91" i="45"/>
  <c r="F91" i="45"/>
  <c r="U91" i="45"/>
  <c r="V92" i="45"/>
  <c r="F92" i="45"/>
  <c r="W92" i="45"/>
  <c r="U92" i="45"/>
  <c r="C93" i="45"/>
  <c r="B103" i="44"/>
  <c r="C94" i="45"/>
  <c r="B104" i="44"/>
  <c r="W95" i="45"/>
  <c r="F95" i="45"/>
  <c r="V95" i="45"/>
  <c r="U95" i="45"/>
  <c r="B107" i="44"/>
  <c r="C97" i="45"/>
  <c r="C98" i="45"/>
  <c r="B108" i="44"/>
  <c r="V100" i="45"/>
  <c r="F100" i="45"/>
  <c r="U100" i="45"/>
  <c r="W100" i="45"/>
  <c r="C101" i="45"/>
  <c r="B111" i="44"/>
  <c r="W235" i="45"/>
  <c r="G235" i="45"/>
  <c r="V235" i="45"/>
  <c r="U235" i="45"/>
  <c r="F235" i="45"/>
  <c r="W236" i="45"/>
  <c r="V236" i="45"/>
  <c r="U236" i="45"/>
  <c r="F236" i="45"/>
  <c r="V241" i="45"/>
  <c r="F241" i="45"/>
  <c r="G241" i="45"/>
  <c r="W241" i="45"/>
  <c r="U241" i="45"/>
  <c r="U242" i="45"/>
  <c r="W242" i="45"/>
  <c r="F242" i="45"/>
  <c r="V242" i="45"/>
  <c r="G242" i="45"/>
  <c r="B22" i="44"/>
  <c r="B30" i="44"/>
  <c r="B38" i="44"/>
  <c r="B46" i="44"/>
  <c r="B54" i="44"/>
  <c r="B62" i="44"/>
  <c r="B70" i="44"/>
  <c r="B78" i="44"/>
  <c r="B86" i="44"/>
  <c r="B94" i="44"/>
  <c r="B102" i="44"/>
  <c r="B110" i="44"/>
  <c r="B120" i="44"/>
  <c r="B123" i="44"/>
  <c r="B143" i="44"/>
  <c r="B152" i="44"/>
  <c r="B155" i="44"/>
  <c r="B175" i="44"/>
  <c r="B184" i="44"/>
  <c r="B187" i="44"/>
  <c r="B207" i="44"/>
  <c r="B216" i="44"/>
  <c r="B219" i="44"/>
  <c r="B233" i="44"/>
  <c r="AA6" i="45"/>
  <c r="AV52" i="45" s="1"/>
  <c r="AX52" i="45" s="1"/>
  <c r="U8" i="45"/>
  <c r="AO10" i="45"/>
  <c r="AK10" i="45"/>
  <c r="AG10" i="45"/>
  <c r="AC10" i="45"/>
  <c r="Y10" i="45"/>
  <c r="AQ10" i="45"/>
  <c r="AL10" i="45"/>
  <c r="AF10" i="45"/>
  <c r="AA10" i="45"/>
  <c r="AM10" i="45"/>
  <c r="AE10" i="45"/>
  <c r="AJ10" i="45"/>
  <c r="AD10" i="45"/>
  <c r="AP10" i="45"/>
  <c r="AI10" i="45"/>
  <c r="AB10" i="45"/>
  <c r="AO12" i="45"/>
  <c r="AK12" i="45"/>
  <c r="AG12" i="45"/>
  <c r="AC12" i="45"/>
  <c r="Y12" i="45"/>
  <c r="AQ12" i="45"/>
  <c r="AL12" i="45"/>
  <c r="AF12" i="45"/>
  <c r="AA12" i="45"/>
  <c r="AM12" i="45"/>
  <c r="AE12" i="45"/>
  <c r="AJ12" i="45"/>
  <c r="AD12" i="45"/>
  <c r="AP12" i="45"/>
  <c r="AI12" i="45"/>
  <c r="AB12" i="45"/>
  <c r="G13" i="45"/>
  <c r="AA13" i="45"/>
  <c r="S15" i="45"/>
  <c r="BC19" i="43" s="1"/>
  <c r="Q15" i="45"/>
  <c r="X15" i="45" s="1"/>
  <c r="S17" i="45"/>
  <c r="BC21" i="43" s="1"/>
  <c r="Q17" i="45"/>
  <c r="X17" i="45" s="1"/>
  <c r="G20" i="45"/>
  <c r="I20" i="45"/>
  <c r="Z24" i="43" s="1"/>
  <c r="AD22" i="45"/>
  <c r="AF37" i="45"/>
  <c r="AF38" i="45"/>
  <c r="W40" i="45"/>
  <c r="AP42" i="45"/>
  <c r="AL42" i="45"/>
  <c r="AH42" i="45"/>
  <c r="AD42" i="45"/>
  <c r="Z42" i="45"/>
  <c r="AO42" i="45"/>
  <c r="AK42" i="45"/>
  <c r="AG42" i="45"/>
  <c r="AC42" i="45"/>
  <c r="Y42" i="45"/>
  <c r="AN42" i="45"/>
  <c r="AF42" i="45"/>
  <c r="AJ42" i="45"/>
  <c r="AA42" i="45"/>
  <c r="AI42" i="45"/>
  <c r="AQ42" i="45"/>
  <c r="AE42" i="45"/>
  <c r="AF44" i="45"/>
  <c r="AF52" i="45"/>
  <c r="Q54" i="45"/>
  <c r="X54" i="45" s="1"/>
  <c r="S54" i="45"/>
  <c r="BC58" i="43" s="1"/>
  <c r="G55" i="45"/>
  <c r="I55" i="45"/>
  <c r="Z59" i="43" s="1"/>
  <c r="AF55" i="45"/>
  <c r="F56" i="45"/>
  <c r="AQ57" i="45"/>
  <c r="AM57" i="45"/>
  <c r="AI57" i="45"/>
  <c r="AE57" i="45"/>
  <c r="AA57" i="45"/>
  <c r="AP57" i="45"/>
  <c r="AL57" i="45"/>
  <c r="AH57" i="45"/>
  <c r="AD57" i="45"/>
  <c r="Z57" i="45"/>
  <c r="AO57" i="45"/>
  <c r="AG57" i="45"/>
  <c r="Y57" i="45"/>
  <c r="AN57" i="45"/>
  <c r="AC57" i="45"/>
  <c r="AK57" i="45"/>
  <c r="AB57" i="45"/>
  <c r="AJ57" i="45"/>
  <c r="V60" i="45"/>
  <c r="AP63" i="45"/>
  <c r="G65" i="45"/>
  <c r="AO118" i="45"/>
  <c r="AK118" i="45"/>
  <c r="AG118" i="45"/>
  <c r="AC118" i="45"/>
  <c r="Y118" i="45"/>
  <c r="AP118" i="45"/>
  <c r="AJ118" i="45"/>
  <c r="AE118" i="45"/>
  <c r="Z118" i="45"/>
  <c r="AN118" i="45"/>
  <c r="AH118" i="45"/>
  <c r="AA118" i="45"/>
  <c r="AM118" i="45"/>
  <c r="AF118" i="45"/>
  <c r="AL118" i="45"/>
  <c r="AI118" i="45"/>
  <c r="AD118" i="45"/>
  <c r="AQ118" i="45"/>
  <c r="AB118" i="45"/>
  <c r="F139" i="45"/>
  <c r="V140" i="45"/>
  <c r="S10" i="45"/>
  <c r="BC14" i="43" s="1"/>
  <c r="S12" i="45"/>
  <c r="BC16" i="43" s="1"/>
  <c r="AO14" i="45"/>
  <c r="AK14" i="45"/>
  <c r="AG14" i="45"/>
  <c r="AC14" i="45"/>
  <c r="Y14" i="45"/>
  <c r="AN14" i="45"/>
  <c r="AI14" i="45"/>
  <c r="AD14" i="45"/>
  <c r="AE14" i="45"/>
  <c r="AL14" i="45"/>
  <c r="G16" i="45"/>
  <c r="AO18" i="45"/>
  <c r="AK18" i="45"/>
  <c r="AG18" i="45"/>
  <c r="AC18" i="45"/>
  <c r="Y18" i="45"/>
  <c r="AN18" i="45"/>
  <c r="AI18" i="45"/>
  <c r="AD18" i="45"/>
  <c r="AE18" i="45"/>
  <c r="AL18" i="45"/>
  <c r="S24" i="45"/>
  <c r="BC28" i="43" s="1"/>
  <c r="Q24" i="45"/>
  <c r="X24" i="45" s="1"/>
  <c r="G27" i="45"/>
  <c r="I27" i="45"/>
  <c r="Z31" i="43" s="1"/>
  <c r="AQ27" i="45"/>
  <c r="AM27" i="45"/>
  <c r="AI27" i="45"/>
  <c r="AE27" i="45"/>
  <c r="AA27" i="45"/>
  <c r="AP27" i="45"/>
  <c r="AL27" i="45"/>
  <c r="AH27" i="45"/>
  <c r="AD27" i="45"/>
  <c r="Z27" i="45"/>
  <c r="AO27" i="45"/>
  <c r="AG27" i="45"/>
  <c r="Y27" i="45"/>
  <c r="AF27" i="45"/>
  <c r="AO29" i="45"/>
  <c r="AK29" i="45"/>
  <c r="AG29" i="45"/>
  <c r="AC29" i="45"/>
  <c r="Y29" i="45"/>
  <c r="AN29" i="45"/>
  <c r="AJ29" i="45"/>
  <c r="AF29" i="45"/>
  <c r="AB29" i="45"/>
  <c r="AL29" i="45"/>
  <c r="AD29" i="45"/>
  <c r="AE29" i="45"/>
  <c r="AP29" i="45"/>
  <c r="Q38" i="45"/>
  <c r="X38" i="45" s="1"/>
  <c r="S38" i="45"/>
  <c r="BC42" i="43" s="1"/>
  <c r="G39" i="45"/>
  <c r="I39" i="45"/>
  <c r="Z43" i="43" s="1"/>
  <c r="AQ39" i="45"/>
  <c r="AM39" i="45"/>
  <c r="AI39" i="45"/>
  <c r="AE39" i="45"/>
  <c r="AA39" i="45"/>
  <c r="AP39" i="45"/>
  <c r="AL39" i="45"/>
  <c r="AH39" i="45"/>
  <c r="AD39" i="45"/>
  <c r="Z39" i="45"/>
  <c r="AO39" i="45"/>
  <c r="AG39" i="45"/>
  <c r="Y39" i="45"/>
  <c r="AF39" i="45"/>
  <c r="AQ41" i="45"/>
  <c r="AM41" i="45"/>
  <c r="AI41" i="45"/>
  <c r="AE41" i="45"/>
  <c r="AA41" i="45"/>
  <c r="AP41" i="45"/>
  <c r="AL41" i="45"/>
  <c r="AH41" i="45"/>
  <c r="AD41" i="45"/>
  <c r="Z41" i="45"/>
  <c r="AN41" i="45"/>
  <c r="AF41" i="45"/>
  <c r="AG41" i="45"/>
  <c r="I58" i="45"/>
  <c r="Z62" i="43" s="1"/>
  <c r="G58" i="45"/>
  <c r="AP58" i="45"/>
  <c r="AL58" i="45"/>
  <c r="AH58" i="45"/>
  <c r="AD58" i="45"/>
  <c r="Z58" i="45"/>
  <c r="AO58" i="45"/>
  <c r="AK58" i="45"/>
  <c r="AG58" i="45"/>
  <c r="AC58" i="45"/>
  <c r="Y58" i="45"/>
  <c r="AQ58" i="45"/>
  <c r="AI58" i="45"/>
  <c r="AA58" i="45"/>
  <c r="AB58" i="45"/>
  <c r="AM58" i="45"/>
  <c r="AO61" i="45"/>
  <c r="AK61" i="45"/>
  <c r="AG61" i="45"/>
  <c r="AC61" i="45"/>
  <c r="Y61" i="45"/>
  <c r="AN61" i="45"/>
  <c r="AJ61" i="45"/>
  <c r="AF61" i="45"/>
  <c r="AB61" i="45"/>
  <c r="AP61" i="45"/>
  <c r="AH61" i="45"/>
  <c r="Z61" i="45"/>
  <c r="AD61" i="45"/>
  <c r="AM61" i="45"/>
  <c r="AO65" i="45"/>
  <c r="AK65" i="45"/>
  <c r="AG65" i="45"/>
  <c r="AC65" i="45"/>
  <c r="Y65" i="45"/>
  <c r="AN65" i="45"/>
  <c r="AJ65" i="45"/>
  <c r="AF65" i="45"/>
  <c r="AB65" i="45"/>
  <c r="AP65" i="45"/>
  <c r="AH65" i="45"/>
  <c r="Z65" i="45"/>
  <c r="AD65" i="45"/>
  <c r="AM65" i="45"/>
  <c r="G67" i="45"/>
  <c r="I67" i="45"/>
  <c r="Z71" i="43" s="1"/>
  <c r="AN70" i="45"/>
  <c r="AJ70" i="45"/>
  <c r="AF70" i="45"/>
  <c r="AB70" i="45"/>
  <c r="AM70" i="45"/>
  <c r="AH70" i="45"/>
  <c r="AC70" i="45"/>
  <c r="AQ70" i="45"/>
  <c r="AL70" i="45"/>
  <c r="AG70" i="45"/>
  <c r="AA70" i="45"/>
  <c r="AK70" i="45"/>
  <c r="Z70" i="45"/>
  <c r="AI70" i="45"/>
  <c r="Y70" i="45"/>
  <c r="AO70" i="45"/>
  <c r="AP76" i="45"/>
  <c r="AL76" i="45"/>
  <c r="AH76" i="45"/>
  <c r="AD76" i="45"/>
  <c r="Z76" i="45"/>
  <c r="AN76" i="45"/>
  <c r="AI76" i="45"/>
  <c r="AC76" i="45"/>
  <c r="AM76" i="45"/>
  <c r="AG76" i="45"/>
  <c r="AB76" i="45"/>
  <c r="AQ76" i="45"/>
  <c r="AF76" i="45"/>
  <c r="AO76" i="45"/>
  <c r="AE76" i="45"/>
  <c r="AK76" i="45"/>
  <c r="AO93" i="45"/>
  <c r="AK93" i="45"/>
  <c r="AG93" i="45"/>
  <c r="AC93" i="45"/>
  <c r="Y93" i="45"/>
  <c r="AM93" i="45"/>
  <c r="AH93" i="45"/>
  <c r="AB93" i="45"/>
  <c r="AQ93" i="45"/>
  <c r="AL93" i="45"/>
  <c r="AF93" i="45"/>
  <c r="AA93" i="45"/>
  <c r="AJ93" i="45"/>
  <c r="Z93" i="45"/>
  <c r="AI93" i="45"/>
  <c r="AP93" i="45"/>
  <c r="AE93" i="45"/>
  <c r="G95" i="45"/>
  <c r="I95" i="45"/>
  <c r="Z99" i="43" s="1"/>
  <c r="AP100" i="45"/>
  <c r="AL100" i="45"/>
  <c r="AH100" i="45"/>
  <c r="AD100" i="45"/>
  <c r="Z100" i="45"/>
  <c r="AQ100" i="45"/>
  <c r="AK100" i="45"/>
  <c r="AF100" i="45"/>
  <c r="AA100" i="45"/>
  <c r="AO100" i="45"/>
  <c r="AJ100" i="45"/>
  <c r="AE100" i="45"/>
  <c r="Y100" i="45"/>
  <c r="AM100" i="45"/>
  <c r="AB100" i="45"/>
  <c r="AI100" i="45"/>
  <c r="AG100" i="45"/>
  <c r="G104" i="45"/>
  <c r="I104" i="45"/>
  <c r="Z108" i="43" s="1"/>
  <c r="AP121" i="45"/>
  <c r="AL121" i="45"/>
  <c r="AH121" i="45"/>
  <c r="AD121" i="45"/>
  <c r="Z121" i="45"/>
  <c r="AM121" i="45"/>
  <c r="AG121" i="45"/>
  <c r="AB121" i="45"/>
  <c r="AQ121" i="45"/>
  <c r="AJ121" i="45"/>
  <c r="AC121" i="45"/>
  <c r="AO121" i="45"/>
  <c r="AI121" i="45"/>
  <c r="AA121" i="45"/>
  <c r="AK121" i="45"/>
  <c r="AF121" i="45"/>
  <c r="AE121" i="45"/>
  <c r="AN121" i="45"/>
  <c r="AQ124" i="45"/>
  <c r="AM124" i="45"/>
  <c r="AI124" i="45"/>
  <c r="AE124" i="45"/>
  <c r="AA124" i="45"/>
  <c r="AN124" i="45"/>
  <c r="AH124" i="45"/>
  <c r="AC124" i="45"/>
  <c r="AL124" i="45"/>
  <c r="AG124" i="45"/>
  <c r="AB124" i="45"/>
  <c r="AP124" i="45"/>
  <c r="AF124" i="45"/>
  <c r="AO124" i="45"/>
  <c r="AD124" i="45"/>
  <c r="Y124" i="45"/>
  <c r="AK124" i="45"/>
  <c r="AJ124" i="45"/>
  <c r="AO181" i="45"/>
  <c r="AK181" i="45"/>
  <c r="AG181" i="45"/>
  <c r="AC181" i="45"/>
  <c r="Y181" i="45"/>
  <c r="AM181" i="45"/>
  <c r="AH181" i="45"/>
  <c r="AB181" i="45"/>
  <c r="AQ181" i="45"/>
  <c r="AJ181" i="45"/>
  <c r="AD181" i="45"/>
  <c r="AP181" i="45"/>
  <c r="AI181" i="45"/>
  <c r="AA181" i="45"/>
  <c r="AL181" i="45"/>
  <c r="AF181" i="45"/>
  <c r="AN181" i="45"/>
  <c r="Z181" i="45"/>
  <c r="U243" i="45"/>
  <c r="G243" i="45"/>
  <c r="V243" i="45"/>
  <c r="F243" i="45"/>
  <c r="W243" i="45"/>
  <c r="W244" i="45"/>
  <c r="F244" i="45"/>
  <c r="V244" i="45"/>
  <c r="U244" i="45"/>
  <c r="V245" i="45"/>
  <c r="F245" i="45"/>
  <c r="W245" i="45"/>
  <c r="U245" i="45"/>
  <c r="V246" i="45"/>
  <c r="F246" i="45"/>
  <c r="U246" i="45"/>
  <c r="W246" i="45"/>
  <c r="U247" i="45"/>
  <c r="F247" i="45"/>
  <c r="W247" i="45"/>
  <c r="V247" i="45"/>
  <c r="G247" i="45"/>
  <c r="W248" i="45"/>
  <c r="U248" i="45"/>
  <c r="F248" i="45"/>
  <c r="V248" i="45"/>
  <c r="G248" i="45"/>
  <c r="W249" i="45"/>
  <c r="V249" i="45"/>
  <c r="F249" i="45"/>
  <c r="U249" i="45"/>
  <c r="V250" i="45"/>
  <c r="F250" i="45"/>
  <c r="W250" i="45"/>
  <c r="U250" i="45"/>
  <c r="G250" i="45"/>
  <c r="U251" i="45"/>
  <c r="V251" i="45"/>
  <c r="W251" i="45"/>
  <c r="F251" i="45"/>
  <c r="F252" i="45"/>
  <c r="W252" i="45"/>
  <c r="U252" i="45"/>
  <c r="V252" i="45"/>
  <c r="G252" i="45"/>
  <c r="W253" i="45"/>
  <c r="V253" i="45"/>
  <c r="F253" i="45"/>
  <c r="U253" i="45"/>
  <c r="V254" i="45"/>
  <c r="F254" i="45"/>
  <c r="U254" i="45"/>
  <c r="G254" i="45"/>
  <c r="W254" i="45"/>
  <c r="U255" i="45"/>
  <c r="W255" i="45"/>
  <c r="V255" i="45"/>
  <c r="F255" i="45"/>
  <c r="G255" i="45"/>
  <c r="B135" i="44"/>
  <c r="AP7" i="45"/>
  <c r="AL7" i="45"/>
  <c r="AH7" i="45"/>
  <c r="AD7" i="45"/>
  <c r="Z7" i="45"/>
  <c r="AQ7" i="45"/>
  <c r="AK7" i="45"/>
  <c r="AF7" i="45"/>
  <c r="AA7" i="45"/>
  <c r="Y7" i="45"/>
  <c r="AG7" i="45"/>
  <c r="AN7" i="45"/>
  <c r="G8" i="45"/>
  <c r="I8" i="45"/>
  <c r="Z12" i="43" s="1"/>
  <c r="Z14" i="45"/>
  <c r="AF14" i="45"/>
  <c r="AM14" i="45"/>
  <c r="Z18" i="45"/>
  <c r="AF18" i="45"/>
  <c r="AM18" i="45"/>
  <c r="AQ20" i="45"/>
  <c r="AM20" i="45"/>
  <c r="AI20" i="45"/>
  <c r="AE20" i="45"/>
  <c r="AA20" i="45"/>
  <c r="AO20" i="45"/>
  <c r="AJ20" i="45"/>
  <c r="AD20" i="45"/>
  <c r="Y20" i="45"/>
  <c r="AB20" i="45"/>
  <c r="AH20" i="45"/>
  <c r="AP20" i="45"/>
  <c r="AN21" i="45"/>
  <c r="AJ21" i="45"/>
  <c r="AF21" i="45"/>
  <c r="AB21" i="45"/>
  <c r="AP21" i="45"/>
  <c r="AK21" i="45"/>
  <c r="AE21" i="45"/>
  <c r="Z21" i="45"/>
  <c r="AA21" i="45"/>
  <c r="AH21" i="45"/>
  <c r="AO21" i="45"/>
  <c r="AN23" i="45"/>
  <c r="AJ23" i="45"/>
  <c r="AF23" i="45"/>
  <c r="AB23" i="45"/>
  <c r="AQ23" i="45"/>
  <c r="AM23" i="45"/>
  <c r="AI23" i="45"/>
  <c r="AE23" i="45"/>
  <c r="AO23" i="45"/>
  <c r="AG23" i="45"/>
  <c r="Z23" i="45"/>
  <c r="AA23" i="45"/>
  <c r="AK23" i="45"/>
  <c r="AJ27" i="45"/>
  <c r="I28" i="45"/>
  <c r="Z32" i="43" s="1"/>
  <c r="G28" i="45"/>
  <c r="AP28" i="45"/>
  <c r="AL28" i="45"/>
  <c r="AH28" i="45"/>
  <c r="AD28" i="45"/>
  <c r="Z28" i="45"/>
  <c r="AO28" i="45"/>
  <c r="AK28" i="45"/>
  <c r="AG28" i="45"/>
  <c r="AC28" i="45"/>
  <c r="Y28" i="45"/>
  <c r="AQ28" i="45"/>
  <c r="AI28" i="45"/>
  <c r="AA28" i="45"/>
  <c r="AB28" i="45"/>
  <c r="AM28" i="45"/>
  <c r="AH29" i="45"/>
  <c r="AQ29" i="45"/>
  <c r="AJ39" i="45"/>
  <c r="I40" i="45"/>
  <c r="Z44" i="43" s="1"/>
  <c r="G40" i="45"/>
  <c r="AP40" i="45"/>
  <c r="AL40" i="45"/>
  <c r="AH40" i="45"/>
  <c r="AD40" i="45"/>
  <c r="Z40" i="45"/>
  <c r="AO40" i="45"/>
  <c r="AK40" i="45"/>
  <c r="AG40" i="45"/>
  <c r="AC40" i="45"/>
  <c r="Y40" i="45"/>
  <c r="AQ40" i="45"/>
  <c r="AI40" i="45"/>
  <c r="AA40" i="45"/>
  <c r="AB40" i="45"/>
  <c r="AM40" i="45"/>
  <c r="Y41" i="45"/>
  <c r="AJ41" i="45"/>
  <c r="AP46" i="45"/>
  <c r="AL46" i="45"/>
  <c r="AH46" i="45"/>
  <c r="AD46" i="45"/>
  <c r="Z46" i="45"/>
  <c r="AO46" i="45"/>
  <c r="AK46" i="45"/>
  <c r="AG46" i="45"/>
  <c r="AC46" i="45"/>
  <c r="Y46" i="45"/>
  <c r="AN46" i="45"/>
  <c r="AF46" i="45"/>
  <c r="AB46" i="45"/>
  <c r="AM46" i="45"/>
  <c r="AO51" i="45"/>
  <c r="AK51" i="45"/>
  <c r="AG51" i="45"/>
  <c r="AC51" i="45"/>
  <c r="Y51" i="45"/>
  <c r="AN51" i="45"/>
  <c r="AJ51" i="45"/>
  <c r="AF51" i="45"/>
  <c r="AB51" i="45"/>
  <c r="AM51" i="45"/>
  <c r="AE51" i="45"/>
  <c r="AD51" i="45"/>
  <c r="AP51" i="45"/>
  <c r="AE58" i="45"/>
  <c r="AN58" i="45"/>
  <c r="AE61" i="45"/>
  <c r="AQ61" i="45"/>
  <c r="AE65" i="45"/>
  <c r="AQ65" i="45"/>
  <c r="AP70" i="45"/>
  <c r="AO73" i="45"/>
  <c r="AK73" i="45"/>
  <c r="AG73" i="45"/>
  <c r="AC73" i="45"/>
  <c r="Y73" i="45"/>
  <c r="AQ73" i="45"/>
  <c r="AL73" i="45"/>
  <c r="AF73" i="45"/>
  <c r="AA73" i="45"/>
  <c r="AP73" i="45"/>
  <c r="AJ73" i="45"/>
  <c r="AE73" i="45"/>
  <c r="Z73" i="45"/>
  <c r="AM73" i="45"/>
  <c r="AB73" i="45"/>
  <c r="AI73" i="45"/>
  <c r="AH73" i="45"/>
  <c r="AQ75" i="45"/>
  <c r="AM75" i="45"/>
  <c r="AI75" i="45"/>
  <c r="AE75" i="45"/>
  <c r="AA75" i="45"/>
  <c r="AN75" i="45"/>
  <c r="AH75" i="45"/>
  <c r="AC75" i="45"/>
  <c r="AL75" i="45"/>
  <c r="AG75" i="45"/>
  <c r="AB75" i="45"/>
  <c r="AO75" i="45"/>
  <c r="AD75" i="45"/>
  <c r="AK75" i="45"/>
  <c r="Z75" i="45"/>
  <c r="Y75" i="45"/>
  <c r="Y76" i="45"/>
  <c r="AN82" i="45"/>
  <c r="AJ82" i="45"/>
  <c r="AF82" i="45"/>
  <c r="AB82" i="45"/>
  <c r="AQ82" i="45"/>
  <c r="AL82" i="45"/>
  <c r="AG82" i="45"/>
  <c r="AA82" i="45"/>
  <c r="AP82" i="45"/>
  <c r="AK82" i="45"/>
  <c r="AE82" i="45"/>
  <c r="Z82" i="45"/>
  <c r="AI82" i="45"/>
  <c r="Y82" i="45"/>
  <c r="AH82" i="45"/>
  <c r="AO82" i="45"/>
  <c r="AP96" i="45"/>
  <c r="AL96" i="45"/>
  <c r="AH96" i="45"/>
  <c r="AD96" i="45"/>
  <c r="Z96" i="45"/>
  <c r="AO96" i="45"/>
  <c r="AJ96" i="45"/>
  <c r="AE96" i="45"/>
  <c r="Y96" i="45"/>
  <c r="AN96" i="45"/>
  <c r="AI96" i="45"/>
  <c r="AC96" i="45"/>
  <c r="AQ96" i="45"/>
  <c r="AF96" i="45"/>
  <c r="AM96" i="45"/>
  <c r="AB96" i="45"/>
  <c r="AK96" i="45"/>
  <c r="AA96" i="45"/>
  <c r="I136" i="45"/>
  <c r="Z140" i="43" s="1"/>
  <c r="G136" i="45"/>
  <c r="Q143" i="45"/>
  <c r="X143" i="45" s="1"/>
  <c r="S143" i="45"/>
  <c r="BC147" i="43" s="1"/>
  <c r="AO150" i="45"/>
  <c r="AK150" i="45"/>
  <c r="AG150" i="45"/>
  <c r="AC150" i="45"/>
  <c r="Y150" i="45"/>
  <c r="AN150" i="45"/>
  <c r="AI150" i="45"/>
  <c r="AD150" i="45"/>
  <c r="AM150" i="45"/>
  <c r="AH150" i="45"/>
  <c r="AB150" i="45"/>
  <c r="AJ150" i="45"/>
  <c r="Z150" i="45"/>
  <c r="AQ150" i="45"/>
  <c r="AF150" i="45"/>
  <c r="AA150" i="45"/>
  <c r="AP150" i="45"/>
  <c r="AL150" i="45"/>
  <c r="AE150" i="45"/>
  <c r="AO154" i="45"/>
  <c r="AK154" i="45"/>
  <c r="AG154" i="45"/>
  <c r="AC154" i="45"/>
  <c r="Y154" i="45"/>
  <c r="AP154" i="45"/>
  <c r="AJ154" i="45"/>
  <c r="AE154" i="45"/>
  <c r="Z154" i="45"/>
  <c r="AN154" i="45"/>
  <c r="AI154" i="45"/>
  <c r="AD154" i="45"/>
  <c r="AH154" i="45"/>
  <c r="AQ154" i="45"/>
  <c r="AF154" i="45"/>
  <c r="AA154" i="45"/>
  <c r="AM154" i="45"/>
  <c r="AL154" i="45"/>
  <c r="AB154" i="45"/>
  <c r="G157" i="45"/>
  <c r="I157" i="45"/>
  <c r="Z161" i="43" s="1"/>
  <c r="G7" i="45"/>
  <c r="S7" i="45"/>
  <c r="BC11" i="43" s="1"/>
  <c r="AB7" i="45"/>
  <c r="AI7" i="45"/>
  <c r="AO7" i="45"/>
  <c r="AA14" i="45"/>
  <c r="AH14" i="45"/>
  <c r="AP14" i="45"/>
  <c r="AN15" i="45"/>
  <c r="AJ15" i="45"/>
  <c r="AF15" i="45"/>
  <c r="AB15" i="45"/>
  <c r="AQ15" i="45"/>
  <c r="AL15" i="45"/>
  <c r="AG15" i="45"/>
  <c r="AA15" i="45"/>
  <c r="Z15" i="45"/>
  <c r="AH15" i="45"/>
  <c r="AO15" i="45"/>
  <c r="AN17" i="45"/>
  <c r="AJ17" i="45"/>
  <c r="AF17" i="45"/>
  <c r="AB17" i="45"/>
  <c r="AQ17" i="45"/>
  <c r="AL17" i="45"/>
  <c r="AG17" i="45"/>
  <c r="AA17" i="45"/>
  <c r="Z17" i="45"/>
  <c r="AH17" i="45"/>
  <c r="AO17" i="45"/>
  <c r="AA18" i="45"/>
  <c r="AH18" i="45"/>
  <c r="AP18" i="45"/>
  <c r="AC20" i="45"/>
  <c r="AK20" i="45"/>
  <c r="AC21" i="45"/>
  <c r="AI21" i="45"/>
  <c r="AQ21" i="45"/>
  <c r="AC23" i="45"/>
  <c r="AL23" i="45"/>
  <c r="AO24" i="45"/>
  <c r="AK24" i="45"/>
  <c r="AG24" i="45"/>
  <c r="AC24" i="45"/>
  <c r="Y24" i="45"/>
  <c r="AN24" i="45"/>
  <c r="AJ24" i="45"/>
  <c r="AF24" i="45"/>
  <c r="AB24" i="45"/>
  <c r="AP24" i="45"/>
  <c r="AH24" i="45"/>
  <c r="Z24" i="45"/>
  <c r="AD24" i="45"/>
  <c r="AM24" i="45"/>
  <c r="AB27" i="45"/>
  <c r="AK27" i="45"/>
  <c r="S28" i="45"/>
  <c r="BC32" i="43" s="1"/>
  <c r="AE28" i="45"/>
  <c r="AN28" i="45"/>
  <c r="Z29" i="45"/>
  <c r="AI29" i="45"/>
  <c r="G32" i="45"/>
  <c r="AP32" i="45"/>
  <c r="AL32" i="45"/>
  <c r="AH32" i="45"/>
  <c r="AD32" i="45"/>
  <c r="Z32" i="45"/>
  <c r="AO32" i="45"/>
  <c r="AK32" i="45"/>
  <c r="AG32" i="45"/>
  <c r="AC32" i="45"/>
  <c r="Y32" i="45"/>
  <c r="AN32" i="45"/>
  <c r="AF32" i="45"/>
  <c r="AB32" i="45"/>
  <c r="AM32" i="45"/>
  <c r="AB39" i="45"/>
  <c r="AK39" i="45"/>
  <c r="S40" i="45"/>
  <c r="BC44" i="43" s="1"/>
  <c r="AE40" i="45"/>
  <c r="AN40" i="45"/>
  <c r="I41" i="45"/>
  <c r="Z45" i="43" s="1"/>
  <c r="AB41" i="45"/>
  <c r="AK41" i="45"/>
  <c r="G43" i="45"/>
  <c r="AE46" i="45"/>
  <c r="AQ46" i="45"/>
  <c r="G49" i="45"/>
  <c r="AH51" i="45"/>
  <c r="AQ51" i="45"/>
  <c r="AQ53" i="45"/>
  <c r="AM53" i="45"/>
  <c r="AI53" i="45"/>
  <c r="AE53" i="45"/>
  <c r="AA53" i="45"/>
  <c r="AP53" i="45"/>
  <c r="AL53" i="45"/>
  <c r="AH53" i="45"/>
  <c r="AD53" i="45"/>
  <c r="Z53" i="45"/>
  <c r="AJ53" i="45"/>
  <c r="AB53" i="45"/>
  <c r="AF53" i="45"/>
  <c r="AO53" i="45"/>
  <c r="AF58" i="45"/>
  <c r="S61" i="45"/>
  <c r="BC65" i="43" s="1"/>
  <c r="Q61" i="45"/>
  <c r="X61" i="45" s="1"/>
  <c r="AI61" i="45"/>
  <c r="S65" i="45"/>
  <c r="BC69" i="43" s="1"/>
  <c r="Q65" i="45"/>
  <c r="X65" i="45" s="1"/>
  <c r="AI65" i="45"/>
  <c r="AD70" i="45"/>
  <c r="I73" i="45"/>
  <c r="Z77" i="43" s="1"/>
  <c r="G73" i="45"/>
  <c r="AN73" i="45"/>
  <c r="AF75" i="45"/>
  <c r="AA76" i="45"/>
  <c r="AC82" i="45"/>
  <c r="G84" i="45"/>
  <c r="I84" i="45"/>
  <c r="Z88" i="43" s="1"/>
  <c r="AN86" i="45"/>
  <c r="AJ86" i="45"/>
  <c r="AF86" i="45"/>
  <c r="AB86" i="45"/>
  <c r="AM86" i="45"/>
  <c r="AH86" i="45"/>
  <c r="AC86" i="45"/>
  <c r="AQ86" i="45"/>
  <c r="AL86" i="45"/>
  <c r="AG86" i="45"/>
  <c r="AA86" i="45"/>
  <c r="AI86" i="45"/>
  <c r="Y86" i="45"/>
  <c r="AP86" i="45"/>
  <c r="AE86" i="45"/>
  <c r="AO86" i="45"/>
  <c r="AP88" i="45"/>
  <c r="AL88" i="45"/>
  <c r="AH88" i="45"/>
  <c r="AD88" i="45"/>
  <c r="Z88" i="45"/>
  <c r="AM88" i="45"/>
  <c r="AG88" i="45"/>
  <c r="AB88" i="45"/>
  <c r="AQ88" i="45"/>
  <c r="AK88" i="45"/>
  <c r="AF88" i="45"/>
  <c r="AA88" i="45"/>
  <c r="AJ88" i="45"/>
  <c r="Y88" i="45"/>
  <c r="AI88" i="45"/>
  <c r="AO88" i="45"/>
  <c r="AE88" i="45"/>
  <c r="AD93" i="45"/>
  <c r="AC100" i="45"/>
  <c r="I114" i="45"/>
  <c r="Z118" i="43" s="1"/>
  <c r="G114" i="45"/>
  <c r="G152" i="45"/>
  <c r="I152" i="45"/>
  <c r="Z156" i="43" s="1"/>
  <c r="AO183" i="45"/>
  <c r="AK183" i="45"/>
  <c r="AG183" i="45"/>
  <c r="AC183" i="45"/>
  <c r="Y183" i="45"/>
  <c r="AM183" i="45"/>
  <c r="AH183" i="45"/>
  <c r="AB183" i="45"/>
  <c r="AQ183" i="45"/>
  <c r="AJ183" i="45"/>
  <c r="AD183" i="45"/>
  <c r="AP183" i="45"/>
  <c r="AI183" i="45"/>
  <c r="AA183" i="45"/>
  <c r="AF183" i="45"/>
  <c r="AE183" i="45"/>
  <c r="AN183" i="45"/>
  <c r="Z183" i="45"/>
  <c r="AO217" i="45"/>
  <c r="AK217" i="45"/>
  <c r="AG217" i="45"/>
  <c r="AC217" i="45"/>
  <c r="Y217" i="45"/>
  <c r="AM217" i="45"/>
  <c r="AH217" i="45"/>
  <c r="AB217" i="45"/>
  <c r="AN217" i="45"/>
  <c r="AF217" i="45"/>
  <c r="Z217" i="45"/>
  <c r="AL217" i="45"/>
  <c r="AE217" i="45"/>
  <c r="AJ217" i="45"/>
  <c r="AI217" i="45"/>
  <c r="AD217" i="45"/>
  <c r="AA217" i="45"/>
  <c r="AQ217" i="45"/>
  <c r="AP217" i="45"/>
  <c r="AO89" i="45"/>
  <c r="AK89" i="45"/>
  <c r="AG89" i="45"/>
  <c r="AC89" i="45"/>
  <c r="Y89" i="45"/>
  <c r="AQ89" i="45"/>
  <c r="AL89" i="45"/>
  <c r="AF89" i="45"/>
  <c r="AA89" i="45"/>
  <c r="AP89" i="45"/>
  <c r="AJ89" i="45"/>
  <c r="AE89" i="45"/>
  <c r="Z89" i="45"/>
  <c r="AD89" i="45"/>
  <c r="AN89" i="45"/>
  <c r="AQ95" i="45"/>
  <c r="AM95" i="45"/>
  <c r="AI95" i="45"/>
  <c r="AE95" i="45"/>
  <c r="AA95" i="45"/>
  <c r="AO95" i="45"/>
  <c r="AJ95" i="45"/>
  <c r="AD95" i="45"/>
  <c r="Y95" i="45"/>
  <c r="AN95" i="45"/>
  <c r="AH95" i="45"/>
  <c r="AC95" i="45"/>
  <c r="AF95" i="45"/>
  <c r="AP95" i="45"/>
  <c r="G100" i="45"/>
  <c r="AP104" i="45"/>
  <c r="AL104" i="45"/>
  <c r="AH104" i="45"/>
  <c r="AD104" i="45"/>
  <c r="Z104" i="45"/>
  <c r="AM104" i="45"/>
  <c r="AG104" i="45"/>
  <c r="AB104" i="45"/>
  <c r="AQ104" i="45"/>
  <c r="AK104" i="45"/>
  <c r="AF104" i="45"/>
  <c r="AA104" i="45"/>
  <c r="AC104" i="45"/>
  <c r="AN104" i="45"/>
  <c r="G108" i="45"/>
  <c r="AP113" i="45"/>
  <c r="AL113" i="45"/>
  <c r="AH113" i="45"/>
  <c r="AD113" i="45"/>
  <c r="Z113" i="45"/>
  <c r="AO113" i="45"/>
  <c r="AJ113" i="45"/>
  <c r="AE113" i="45"/>
  <c r="Y113" i="45"/>
  <c r="AK113" i="45"/>
  <c r="AC113" i="45"/>
  <c r="AQ113" i="45"/>
  <c r="AI113" i="45"/>
  <c r="AB113" i="45"/>
  <c r="AG113" i="45"/>
  <c r="I122" i="45"/>
  <c r="Z126" i="43" s="1"/>
  <c r="G122" i="45"/>
  <c r="S140" i="45"/>
  <c r="BC144" i="43" s="1"/>
  <c r="Q140" i="45"/>
  <c r="X140" i="45" s="1"/>
  <c r="I143" i="45"/>
  <c r="Z147" i="43" s="1"/>
  <c r="G143" i="45"/>
  <c r="AP143" i="45"/>
  <c r="AL143" i="45"/>
  <c r="AH143" i="45"/>
  <c r="AD143" i="45"/>
  <c r="Z143" i="45"/>
  <c r="AO143" i="45"/>
  <c r="AK143" i="45"/>
  <c r="AG143" i="45"/>
  <c r="AC143" i="45"/>
  <c r="Y143" i="45"/>
  <c r="AJ143" i="45"/>
  <c r="AB143" i="45"/>
  <c r="AQ143" i="45"/>
  <c r="AI143" i="45"/>
  <c r="AA143" i="45"/>
  <c r="AN143" i="45"/>
  <c r="AM143" i="45"/>
  <c r="AO169" i="45"/>
  <c r="AK169" i="45"/>
  <c r="AG169" i="45"/>
  <c r="AC169" i="45"/>
  <c r="Y169" i="45"/>
  <c r="AN169" i="45"/>
  <c r="AI169" i="45"/>
  <c r="AD169" i="45"/>
  <c r="AQ169" i="45"/>
  <c r="AJ169" i="45"/>
  <c r="AB169" i="45"/>
  <c r="AP169" i="45"/>
  <c r="AH169" i="45"/>
  <c r="AA169" i="45"/>
  <c r="AL169" i="45"/>
  <c r="AF169" i="45"/>
  <c r="AM169" i="45"/>
  <c r="AE169" i="45"/>
  <c r="AQ185" i="45"/>
  <c r="AM185" i="45"/>
  <c r="AI185" i="45"/>
  <c r="AE185" i="45"/>
  <c r="AA185" i="45"/>
  <c r="AO185" i="45"/>
  <c r="AJ185" i="45"/>
  <c r="AD185" i="45"/>
  <c r="Y185" i="45"/>
  <c r="AL185" i="45"/>
  <c r="AF185" i="45"/>
  <c r="AK185" i="45"/>
  <c r="AC185" i="45"/>
  <c r="AG185" i="45"/>
  <c r="AP185" i="45"/>
  <c r="AB185" i="45"/>
  <c r="AN185" i="45"/>
  <c r="AH185" i="45"/>
  <c r="Z185" i="45"/>
  <c r="AO203" i="45"/>
  <c r="AK203" i="45"/>
  <c r="AG203" i="45"/>
  <c r="AC203" i="45"/>
  <c r="Y203" i="45"/>
  <c r="AN203" i="45"/>
  <c r="AI203" i="45"/>
  <c r="AD203" i="45"/>
  <c r="AM203" i="45"/>
  <c r="AH203" i="45"/>
  <c r="AB203" i="45"/>
  <c r="AJ203" i="45"/>
  <c r="Z203" i="45"/>
  <c r="AQ203" i="45"/>
  <c r="AF203" i="45"/>
  <c r="AA203" i="45"/>
  <c r="AP203" i="45"/>
  <c r="AL203" i="45"/>
  <c r="AE203" i="45"/>
  <c r="S210" i="45"/>
  <c r="BC214" i="43" s="1"/>
  <c r="Q210" i="45"/>
  <c r="X210" i="45" s="1"/>
  <c r="G245" i="45"/>
  <c r="I245" i="45"/>
  <c r="Z249" i="43" s="1"/>
  <c r="AN248" i="45"/>
  <c r="AJ248" i="45"/>
  <c r="AF248" i="45"/>
  <c r="AB248" i="45"/>
  <c r="AM248" i="45"/>
  <c r="AH248" i="45"/>
  <c r="AC248" i="45"/>
  <c r="AP248" i="45"/>
  <c r="AI248" i="45"/>
  <c r="AA248" i="45"/>
  <c r="AQ248" i="45"/>
  <c r="AG248" i="45"/>
  <c r="Y248" i="45"/>
  <c r="AO248" i="45"/>
  <c r="AE248" i="45"/>
  <c r="AK248" i="45"/>
  <c r="AD248" i="45"/>
  <c r="AL248" i="45"/>
  <c r="Z248" i="45"/>
  <c r="AO255" i="45"/>
  <c r="AK255" i="45"/>
  <c r="AG255" i="45"/>
  <c r="AC255" i="45"/>
  <c r="Y255" i="45"/>
  <c r="AM255" i="45"/>
  <c r="AH255" i="45"/>
  <c r="AB255" i="45"/>
  <c r="AQ255" i="45"/>
  <c r="AJ255" i="45"/>
  <c r="AD255" i="45"/>
  <c r="AP255" i="45"/>
  <c r="AF255" i="45"/>
  <c r="AN255" i="45"/>
  <c r="AE255" i="45"/>
  <c r="AL255" i="45"/>
  <c r="AI255" i="45"/>
  <c r="AA255" i="45"/>
  <c r="Z255" i="45"/>
  <c r="AP68" i="45"/>
  <c r="AL68" i="45"/>
  <c r="AH68" i="45"/>
  <c r="AD68" i="45"/>
  <c r="Z68" i="45"/>
  <c r="AQ68" i="45"/>
  <c r="AK68" i="45"/>
  <c r="AF68" i="45"/>
  <c r="AA68" i="45"/>
  <c r="AO68" i="45"/>
  <c r="AJ68" i="45"/>
  <c r="AE68" i="45"/>
  <c r="Y68" i="45"/>
  <c r="AC68" i="45"/>
  <c r="AN68" i="45"/>
  <c r="S70" i="45"/>
  <c r="BC74" i="43" s="1"/>
  <c r="Q70" i="45"/>
  <c r="X70" i="45" s="1"/>
  <c r="G72" i="45"/>
  <c r="AO81" i="45"/>
  <c r="AK81" i="45"/>
  <c r="AG81" i="45"/>
  <c r="AC81" i="45"/>
  <c r="Y81" i="45"/>
  <c r="AN81" i="45"/>
  <c r="AI81" i="45"/>
  <c r="AD81" i="45"/>
  <c r="AM81" i="45"/>
  <c r="AH81" i="45"/>
  <c r="AB81" i="45"/>
  <c r="AA81" i="45"/>
  <c r="AL81" i="45"/>
  <c r="G83" i="45"/>
  <c r="AO85" i="45"/>
  <c r="AK85" i="45"/>
  <c r="AG85" i="45"/>
  <c r="AC85" i="45"/>
  <c r="Y85" i="45"/>
  <c r="AP85" i="45"/>
  <c r="AJ85" i="45"/>
  <c r="AE85" i="45"/>
  <c r="Z85" i="45"/>
  <c r="AN85" i="45"/>
  <c r="AI85" i="45"/>
  <c r="AD85" i="45"/>
  <c r="AA85" i="45"/>
  <c r="AL85" i="45"/>
  <c r="I89" i="45"/>
  <c r="Z93" i="43" s="1"/>
  <c r="G89" i="45"/>
  <c r="AH89" i="45"/>
  <c r="AQ91" i="45"/>
  <c r="AM91" i="45"/>
  <c r="AI91" i="45"/>
  <c r="AE91" i="45"/>
  <c r="AA91" i="45"/>
  <c r="AN91" i="45"/>
  <c r="AH91" i="45"/>
  <c r="AC91" i="45"/>
  <c r="AL91" i="45"/>
  <c r="AG91" i="45"/>
  <c r="AB91" i="45"/>
  <c r="Y91" i="45"/>
  <c r="AJ91" i="45"/>
  <c r="AP92" i="45"/>
  <c r="AL92" i="45"/>
  <c r="AH92" i="45"/>
  <c r="AD92" i="45"/>
  <c r="Z92" i="45"/>
  <c r="AN92" i="45"/>
  <c r="AI92" i="45"/>
  <c r="AC92" i="45"/>
  <c r="AM92" i="45"/>
  <c r="AG92" i="45"/>
  <c r="AB92" i="45"/>
  <c r="AA92" i="45"/>
  <c r="AK92" i="45"/>
  <c r="AG95" i="45"/>
  <c r="AN98" i="45"/>
  <c r="AJ98" i="45"/>
  <c r="AF98" i="45"/>
  <c r="AB98" i="45"/>
  <c r="AQ98" i="45"/>
  <c r="AL98" i="45"/>
  <c r="AG98" i="45"/>
  <c r="AA98" i="45"/>
  <c r="AP98" i="45"/>
  <c r="AK98" i="45"/>
  <c r="AE98" i="45"/>
  <c r="Z98" i="45"/>
  <c r="AD98" i="45"/>
  <c r="AO98" i="45"/>
  <c r="AN102" i="45"/>
  <c r="AJ102" i="45"/>
  <c r="AF102" i="45"/>
  <c r="AB102" i="45"/>
  <c r="AM102" i="45"/>
  <c r="AH102" i="45"/>
  <c r="AC102" i="45"/>
  <c r="AQ102" i="45"/>
  <c r="AL102" i="45"/>
  <c r="AG102" i="45"/>
  <c r="AA102" i="45"/>
  <c r="AD102" i="45"/>
  <c r="AO102" i="45"/>
  <c r="AE104" i="45"/>
  <c r="AO104" i="45"/>
  <c r="AO105" i="45"/>
  <c r="AK105" i="45"/>
  <c r="AG105" i="45"/>
  <c r="AC105" i="45"/>
  <c r="Y105" i="45"/>
  <c r="AQ105" i="45"/>
  <c r="AL105" i="45"/>
  <c r="AF105" i="45"/>
  <c r="AA105" i="45"/>
  <c r="AP105" i="45"/>
  <c r="AJ105" i="45"/>
  <c r="AE105" i="45"/>
  <c r="Z105" i="45"/>
  <c r="AD105" i="45"/>
  <c r="AN105" i="45"/>
  <c r="G113" i="45"/>
  <c r="AM113" i="45"/>
  <c r="S115" i="45"/>
  <c r="BC119" i="43" s="1"/>
  <c r="Q115" i="45"/>
  <c r="X115" i="45" s="1"/>
  <c r="G117" i="45"/>
  <c r="AP125" i="45"/>
  <c r="AL125" i="45"/>
  <c r="AH125" i="45"/>
  <c r="AD125" i="45"/>
  <c r="Z125" i="45"/>
  <c r="AN125" i="45"/>
  <c r="AI125" i="45"/>
  <c r="AC125" i="45"/>
  <c r="AM125" i="45"/>
  <c r="AG125" i="45"/>
  <c r="AB125" i="45"/>
  <c r="AJ125" i="45"/>
  <c r="Y125" i="45"/>
  <c r="AQ125" i="45"/>
  <c r="AF125" i="45"/>
  <c r="AK125" i="45"/>
  <c r="AP131" i="45"/>
  <c r="AL131" i="45"/>
  <c r="AH131" i="45"/>
  <c r="AD131" i="45"/>
  <c r="Z131" i="45"/>
  <c r="AM131" i="45"/>
  <c r="AG131" i="45"/>
  <c r="AB131" i="45"/>
  <c r="AQ131" i="45"/>
  <c r="AK131" i="45"/>
  <c r="AF131" i="45"/>
  <c r="AA131" i="45"/>
  <c r="AJ131" i="45"/>
  <c r="Y131" i="45"/>
  <c r="AI131" i="45"/>
  <c r="AN131" i="45"/>
  <c r="S139" i="45"/>
  <c r="BC143" i="43" s="1"/>
  <c r="Q139" i="45"/>
  <c r="X139" i="45" s="1"/>
  <c r="AE143" i="45"/>
  <c r="AP149" i="45"/>
  <c r="AL149" i="45"/>
  <c r="AH149" i="45"/>
  <c r="AD149" i="45"/>
  <c r="Z149" i="45"/>
  <c r="AO149" i="45"/>
  <c r="AJ149" i="45"/>
  <c r="AE149" i="45"/>
  <c r="Y149" i="45"/>
  <c r="AN149" i="45"/>
  <c r="AI149" i="45"/>
  <c r="AC149" i="45"/>
  <c r="AM149" i="45"/>
  <c r="AB149" i="45"/>
  <c r="AK149" i="45"/>
  <c r="AA149" i="45"/>
  <c r="AF149" i="45"/>
  <c r="AQ149" i="45"/>
  <c r="AQ173" i="45"/>
  <c r="AM173" i="45"/>
  <c r="AI173" i="45"/>
  <c r="AE173" i="45"/>
  <c r="AA173" i="45"/>
  <c r="AL173" i="45"/>
  <c r="AG173" i="45"/>
  <c r="AB173" i="45"/>
  <c r="AO173" i="45"/>
  <c r="AH173" i="45"/>
  <c r="Z173" i="45"/>
  <c r="AN173" i="45"/>
  <c r="AF173" i="45"/>
  <c r="Y173" i="45"/>
  <c r="AD173" i="45"/>
  <c r="AP173" i="45"/>
  <c r="AC173" i="45"/>
  <c r="AK173" i="45"/>
  <c r="AJ173" i="45"/>
  <c r="AN182" i="45"/>
  <c r="AJ182" i="45"/>
  <c r="AF182" i="45"/>
  <c r="AB182" i="45"/>
  <c r="AP182" i="45"/>
  <c r="AK182" i="45"/>
  <c r="AE182" i="45"/>
  <c r="Z182" i="45"/>
  <c r="AL182" i="45"/>
  <c r="AD182" i="45"/>
  <c r="AQ182" i="45"/>
  <c r="AI182" i="45"/>
  <c r="AC182" i="45"/>
  <c r="AG182" i="45"/>
  <c r="AO182" i="45"/>
  <c r="AA182" i="45"/>
  <c r="AH182" i="45"/>
  <c r="Y182" i="45"/>
  <c r="AP186" i="45"/>
  <c r="AL186" i="45"/>
  <c r="AH186" i="45"/>
  <c r="AD186" i="45"/>
  <c r="Z186" i="45"/>
  <c r="AO186" i="45"/>
  <c r="AJ186" i="45"/>
  <c r="AE186" i="45"/>
  <c r="Y186" i="45"/>
  <c r="AN186" i="45"/>
  <c r="AG186" i="45"/>
  <c r="AA186" i="45"/>
  <c r="AM186" i="45"/>
  <c r="AF186" i="45"/>
  <c r="AK186" i="45"/>
  <c r="AI186" i="45"/>
  <c r="AQ186" i="45"/>
  <c r="S192" i="45"/>
  <c r="BC196" i="43" s="1"/>
  <c r="Q192" i="45"/>
  <c r="X192" i="45" s="1"/>
  <c r="G194" i="45"/>
  <c r="I194" i="45"/>
  <c r="Z198" i="43" s="1"/>
  <c r="AP194" i="45"/>
  <c r="AL194" i="45"/>
  <c r="AH194" i="45"/>
  <c r="AD194" i="45"/>
  <c r="Z194" i="45"/>
  <c r="AM194" i="45"/>
  <c r="AG194" i="45"/>
  <c r="AB194" i="45"/>
  <c r="AQ194" i="45"/>
  <c r="AK194" i="45"/>
  <c r="AF194" i="45"/>
  <c r="AA194" i="45"/>
  <c r="AI194" i="45"/>
  <c r="AO194" i="45"/>
  <c r="AE194" i="45"/>
  <c r="AC194" i="45"/>
  <c r="Y194" i="45"/>
  <c r="AJ194" i="45"/>
  <c r="G205" i="45"/>
  <c r="I205" i="45"/>
  <c r="Z209" i="43" s="1"/>
  <c r="I209" i="45"/>
  <c r="Z213" i="43" s="1"/>
  <c r="G209" i="45"/>
  <c r="AP233" i="45"/>
  <c r="AL233" i="45"/>
  <c r="AH233" i="45"/>
  <c r="AD233" i="45"/>
  <c r="Z233" i="45"/>
  <c r="AQ233" i="45"/>
  <c r="AK233" i="45"/>
  <c r="AF233" i="45"/>
  <c r="AA233" i="45"/>
  <c r="AJ233" i="45"/>
  <c r="AC233" i="45"/>
  <c r="AO233" i="45"/>
  <c r="AI233" i="45"/>
  <c r="AB233" i="45"/>
  <c r="AN233" i="45"/>
  <c r="Y233" i="45"/>
  <c r="AM233" i="45"/>
  <c r="AG233" i="45"/>
  <c r="AE233" i="45"/>
  <c r="AN9" i="45"/>
  <c r="AJ9" i="45"/>
  <c r="AF9" i="45"/>
  <c r="AB9" i="45"/>
  <c r="Y9" i="45"/>
  <c r="AD9" i="45"/>
  <c r="AI9" i="45"/>
  <c r="AO9" i="45"/>
  <c r="AN11" i="45"/>
  <c r="AJ11" i="45"/>
  <c r="AF11" i="45"/>
  <c r="AB11" i="45"/>
  <c r="Y11" i="45"/>
  <c r="AD11" i="45"/>
  <c r="AI11" i="45"/>
  <c r="AO11" i="45"/>
  <c r="S13" i="45"/>
  <c r="BC17" i="43" s="1"/>
  <c r="AQ16" i="45"/>
  <c r="AM16" i="45"/>
  <c r="AI16" i="45"/>
  <c r="AE16" i="45"/>
  <c r="AA16" i="45"/>
  <c r="Z16" i="45"/>
  <c r="AF16" i="45"/>
  <c r="AK16" i="45"/>
  <c r="AP16" i="45"/>
  <c r="AO26" i="45"/>
  <c r="AK26" i="45"/>
  <c r="AG26" i="45"/>
  <c r="AC26" i="45"/>
  <c r="Y26" i="45"/>
  <c r="AN26" i="45"/>
  <c r="AJ26" i="45"/>
  <c r="AF26" i="45"/>
  <c r="AB26" i="45"/>
  <c r="AA26" i="45"/>
  <c r="AI26" i="45"/>
  <c r="AQ26" i="45"/>
  <c r="AO33" i="45"/>
  <c r="AK33" i="45"/>
  <c r="AG33" i="45"/>
  <c r="AC33" i="45"/>
  <c r="Y33" i="45"/>
  <c r="AN33" i="45"/>
  <c r="AJ33" i="45"/>
  <c r="AF33" i="45"/>
  <c r="AB33" i="45"/>
  <c r="AA33" i="45"/>
  <c r="AI33" i="45"/>
  <c r="AQ33" i="45"/>
  <c r="AQ35" i="45"/>
  <c r="AM35" i="45"/>
  <c r="AI35" i="45"/>
  <c r="AE35" i="45"/>
  <c r="AA35" i="45"/>
  <c r="AP35" i="45"/>
  <c r="AL35" i="45"/>
  <c r="AH35" i="45"/>
  <c r="AD35" i="45"/>
  <c r="Z35" i="45"/>
  <c r="AC35" i="45"/>
  <c r="AK35" i="45"/>
  <c r="G37" i="45"/>
  <c r="AQ43" i="45"/>
  <c r="AM43" i="45"/>
  <c r="AI43" i="45"/>
  <c r="AE43" i="45"/>
  <c r="AA43" i="45"/>
  <c r="AP43" i="45"/>
  <c r="AL43" i="45"/>
  <c r="AH43" i="45"/>
  <c r="AD43" i="45"/>
  <c r="Z43" i="45"/>
  <c r="AC43" i="45"/>
  <c r="AK43" i="45"/>
  <c r="AO47" i="45"/>
  <c r="AK47" i="45"/>
  <c r="AG47" i="45"/>
  <c r="AC47" i="45"/>
  <c r="Y47" i="45"/>
  <c r="AN47" i="45"/>
  <c r="AJ47" i="45"/>
  <c r="AF47" i="45"/>
  <c r="AB47" i="45"/>
  <c r="AA47" i="45"/>
  <c r="AI47" i="45"/>
  <c r="AQ47" i="45"/>
  <c r="AQ49" i="45"/>
  <c r="AM49" i="45"/>
  <c r="AI49" i="45"/>
  <c r="AE49" i="45"/>
  <c r="AA49" i="45"/>
  <c r="AP49" i="45"/>
  <c r="AL49" i="45"/>
  <c r="AH49" i="45"/>
  <c r="AD49" i="45"/>
  <c r="Z49" i="45"/>
  <c r="AC49" i="45"/>
  <c r="AK49" i="45"/>
  <c r="G68" i="45"/>
  <c r="AG68" i="45"/>
  <c r="AP72" i="45"/>
  <c r="AL72" i="45"/>
  <c r="AH72" i="45"/>
  <c r="AD72" i="45"/>
  <c r="Z72" i="45"/>
  <c r="AM72" i="45"/>
  <c r="AG72" i="45"/>
  <c r="AB72" i="45"/>
  <c r="AQ72" i="45"/>
  <c r="AK72" i="45"/>
  <c r="AF72" i="45"/>
  <c r="AA72" i="45"/>
  <c r="AC72" i="45"/>
  <c r="AN72" i="45"/>
  <c r="AO77" i="45"/>
  <c r="AK77" i="45"/>
  <c r="AG77" i="45"/>
  <c r="AC77" i="45"/>
  <c r="Y77" i="45"/>
  <c r="AM77" i="45"/>
  <c r="AH77" i="45"/>
  <c r="AB77" i="45"/>
  <c r="AQ77" i="45"/>
  <c r="AL77" i="45"/>
  <c r="AF77" i="45"/>
  <c r="AA77" i="45"/>
  <c r="AD77" i="45"/>
  <c r="AN77" i="45"/>
  <c r="G79" i="45"/>
  <c r="AP80" i="45"/>
  <c r="AL80" i="45"/>
  <c r="AH80" i="45"/>
  <c r="AD80" i="45"/>
  <c r="Z80" i="45"/>
  <c r="AO80" i="45"/>
  <c r="AJ80" i="45"/>
  <c r="AE80" i="45"/>
  <c r="Y80" i="45"/>
  <c r="AN80" i="45"/>
  <c r="AI80" i="45"/>
  <c r="AC80" i="45"/>
  <c r="AG80" i="45"/>
  <c r="AE81" i="45"/>
  <c r="AP81" i="45"/>
  <c r="AP84" i="45"/>
  <c r="AL84" i="45"/>
  <c r="AH84" i="45"/>
  <c r="AD84" i="45"/>
  <c r="Z84" i="45"/>
  <c r="AQ84" i="45"/>
  <c r="AK84" i="45"/>
  <c r="AF84" i="45"/>
  <c r="AA84" i="45"/>
  <c r="AO84" i="45"/>
  <c r="AJ84" i="45"/>
  <c r="AE84" i="45"/>
  <c r="Y84" i="45"/>
  <c r="AC84" i="45"/>
  <c r="AN84" i="45"/>
  <c r="AB85" i="45"/>
  <c r="AM85" i="45"/>
  <c r="S86" i="45"/>
  <c r="BC90" i="43" s="1"/>
  <c r="Q86" i="45"/>
  <c r="X86" i="45" s="1"/>
  <c r="G88" i="45"/>
  <c r="AI89" i="45"/>
  <c r="Z91" i="45"/>
  <c r="AK91" i="45"/>
  <c r="S92" i="45"/>
  <c r="BC96" i="43" s="1"/>
  <c r="AE92" i="45"/>
  <c r="AO92" i="45"/>
  <c r="Z95" i="45"/>
  <c r="AK95" i="45"/>
  <c r="AO97" i="45"/>
  <c r="AK97" i="45"/>
  <c r="AG97" i="45"/>
  <c r="AC97" i="45"/>
  <c r="Y97" i="45"/>
  <c r="AN97" i="45"/>
  <c r="AI97" i="45"/>
  <c r="AD97" i="45"/>
  <c r="AM97" i="45"/>
  <c r="AH97" i="45"/>
  <c r="AB97" i="45"/>
  <c r="AA97" i="45"/>
  <c r="AL97" i="45"/>
  <c r="AH98" i="45"/>
  <c r="G99" i="45"/>
  <c r="AO101" i="45"/>
  <c r="AK101" i="45"/>
  <c r="AG101" i="45"/>
  <c r="AC101" i="45"/>
  <c r="Y101" i="45"/>
  <c r="AP101" i="45"/>
  <c r="AJ101" i="45"/>
  <c r="AE101" i="45"/>
  <c r="Z101" i="45"/>
  <c r="AN101" i="45"/>
  <c r="AI101" i="45"/>
  <c r="AD101" i="45"/>
  <c r="AA101" i="45"/>
  <c r="AL101" i="45"/>
  <c r="AE102" i="45"/>
  <c r="AP102" i="45"/>
  <c r="AI104" i="45"/>
  <c r="I105" i="45"/>
  <c r="Z109" i="43" s="1"/>
  <c r="G105" i="45"/>
  <c r="AH105" i="45"/>
  <c r="AO110" i="45"/>
  <c r="AK110" i="45"/>
  <c r="AG110" i="45"/>
  <c r="AC110" i="45"/>
  <c r="Y110" i="45"/>
  <c r="AM110" i="45"/>
  <c r="AH110" i="45"/>
  <c r="AB110" i="45"/>
  <c r="AN110" i="45"/>
  <c r="AF110" i="45"/>
  <c r="Z110" i="45"/>
  <c r="AL110" i="45"/>
  <c r="AE110" i="45"/>
  <c r="AD110" i="45"/>
  <c r="AQ110" i="45"/>
  <c r="G112" i="45"/>
  <c r="AA113" i="45"/>
  <c r="AN113" i="45"/>
  <c r="AP117" i="45"/>
  <c r="AL117" i="45"/>
  <c r="AH117" i="45"/>
  <c r="AD117" i="45"/>
  <c r="Z117" i="45"/>
  <c r="AQ117" i="45"/>
  <c r="AK117" i="45"/>
  <c r="AF117" i="45"/>
  <c r="AA117" i="45"/>
  <c r="AM117" i="45"/>
  <c r="AE117" i="45"/>
  <c r="AJ117" i="45"/>
  <c r="AC117" i="45"/>
  <c r="AG117" i="45"/>
  <c r="AO122" i="45"/>
  <c r="AK122" i="45"/>
  <c r="AG122" i="45"/>
  <c r="AC122" i="45"/>
  <c r="Y122" i="45"/>
  <c r="AQ122" i="45"/>
  <c r="AL122" i="45"/>
  <c r="AF122" i="45"/>
  <c r="AA122" i="45"/>
  <c r="AM122" i="45"/>
  <c r="AE122" i="45"/>
  <c r="AJ122" i="45"/>
  <c r="AD122" i="45"/>
  <c r="AH122" i="45"/>
  <c r="AO125" i="45"/>
  <c r="AO131" i="45"/>
  <c r="AO132" i="45"/>
  <c r="AK132" i="45"/>
  <c r="AG132" i="45"/>
  <c r="AC132" i="45"/>
  <c r="Y132" i="45"/>
  <c r="AQ132" i="45"/>
  <c r="AL132" i="45"/>
  <c r="AF132" i="45"/>
  <c r="AA132" i="45"/>
  <c r="AP132" i="45"/>
  <c r="AJ132" i="45"/>
  <c r="AE132" i="45"/>
  <c r="Z132" i="45"/>
  <c r="AI132" i="45"/>
  <c r="AH132" i="45"/>
  <c r="AN132" i="45"/>
  <c r="AO136" i="45"/>
  <c r="AK136" i="45"/>
  <c r="AG136" i="45"/>
  <c r="AC136" i="45"/>
  <c r="Y136" i="45"/>
  <c r="AQ136" i="45"/>
  <c r="AL136" i="45"/>
  <c r="AF136" i="45"/>
  <c r="AA136" i="45"/>
  <c r="AP136" i="45"/>
  <c r="AJ136" i="45"/>
  <c r="AE136" i="45"/>
  <c r="Z136" i="45"/>
  <c r="AM136" i="45"/>
  <c r="AB136" i="45"/>
  <c r="AI136" i="45"/>
  <c r="AH136" i="45"/>
  <c r="AP137" i="45"/>
  <c r="AL137" i="45"/>
  <c r="AH137" i="45"/>
  <c r="AD137" i="45"/>
  <c r="Z137" i="45"/>
  <c r="AO137" i="45"/>
  <c r="AJ137" i="45"/>
  <c r="AE137" i="45"/>
  <c r="Y137" i="45"/>
  <c r="AN137" i="45"/>
  <c r="AI137" i="45"/>
  <c r="AC137" i="45"/>
  <c r="AQ137" i="45"/>
  <c r="AF137" i="45"/>
  <c r="AM137" i="45"/>
  <c r="AB137" i="45"/>
  <c r="AG137" i="45"/>
  <c r="AF143" i="45"/>
  <c r="AO146" i="45"/>
  <c r="AK146" i="45"/>
  <c r="AG146" i="45"/>
  <c r="AC146" i="45"/>
  <c r="Y146" i="45"/>
  <c r="AM146" i="45"/>
  <c r="AH146" i="45"/>
  <c r="AB146" i="45"/>
  <c r="AQ146" i="45"/>
  <c r="AL146" i="45"/>
  <c r="AF146" i="45"/>
  <c r="AA146" i="45"/>
  <c r="AI146" i="45"/>
  <c r="AP146" i="45"/>
  <c r="AE146" i="45"/>
  <c r="Z146" i="45"/>
  <c r="AN146" i="45"/>
  <c r="G148" i="45"/>
  <c r="I148" i="45"/>
  <c r="Z152" i="43" s="1"/>
  <c r="G161" i="45"/>
  <c r="I161" i="45"/>
  <c r="Z165" i="43" s="1"/>
  <c r="I162" i="45"/>
  <c r="Z166" i="43" s="1"/>
  <c r="G162" i="45"/>
  <c r="AQ166" i="45"/>
  <c r="AM166" i="45"/>
  <c r="AI166" i="45"/>
  <c r="AE166" i="45"/>
  <c r="AA166" i="45"/>
  <c r="AN166" i="45"/>
  <c r="AH166" i="45"/>
  <c r="AC166" i="45"/>
  <c r="AL166" i="45"/>
  <c r="AG166" i="45"/>
  <c r="AB166" i="45"/>
  <c r="AP166" i="45"/>
  <c r="AF166" i="45"/>
  <c r="AO166" i="45"/>
  <c r="AD166" i="45"/>
  <c r="AK166" i="45"/>
  <c r="AJ166" i="45"/>
  <c r="Z166" i="45"/>
  <c r="AQ175" i="45"/>
  <c r="AM175" i="45"/>
  <c r="AI175" i="45"/>
  <c r="AE175" i="45"/>
  <c r="AA175" i="45"/>
  <c r="AL175" i="45"/>
  <c r="AG175" i="45"/>
  <c r="AB175" i="45"/>
  <c r="AO175" i="45"/>
  <c r="AH175" i="45"/>
  <c r="Z175" i="45"/>
  <c r="AN175" i="45"/>
  <c r="AF175" i="45"/>
  <c r="Y175" i="45"/>
  <c r="AD175" i="45"/>
  <c r="AP175" i="45"/>
  <c r="AC175" i="45"/>
  <c r="AK175" i="45"/>
  <c r="AJ175" i="45"/>
  <c r="AM182" i="45"/>
  <c r="G219" i="45"/>
  <c r="I219" i="45"/>
  <c r="Z223" i="43" s="1"/>
  <c r="AP228" i="45"/>
  <c r="AL228" i="45"/>
  <c r="AH228" i="45"/>
  <c r="AD228" i="45"/>
  <c r="Z228" i="45"/>
  <c r="AM228" i="45"/>
  <c r="AG228" i="45"/>
  <c r="AB228" i="45"/>
  <c r="AQ228" i="45"/>
  <c r="AJ228" i="45"/>
  <c r="AC228" i="45"/>
  <c r="AO228" i="45"/>
  <c r="AI228" i="45"/>
  <c r="AA228" i="45"/>
  <c r="AE228" i="45"/>
  <c r="AN228" i="45"/>
  <c r="Y228" i="45"/>
  <c r="AF228" i="45"/>
  <c r="AK228" i="45"/>
  <c r="AA30" i="45"/>
  <c r="AE30" i="45"/>
  <c r="AI30" i="45"/>
  <c r="AM30" i="45"/>
  <c r="AQ30" i="45"/>
  <c r="AA34" i="45"/>
  <c r="AE34" i="45"/>
  <c r="AI34" i="45"/>
  <c r="AM34" i="45"/>
  <c r="AQ34" i="45"/>
  <c r="AA45" i="45"/>
  <c r="AE45" i="45"/>
  <c r="AI45" i="45"/>
  <c r="AM45" i="45"/>
  <c r="AQ45" i="45"/>
  <c r="AA48" i="45"/>
  <c r="AE48" i="45"/>
  <c r="AI48" i="45"/>
  <c r="AM48" i="45"/>
  <c r="AQ48" i="45"/>
  <c r="AA50" i="45"/>
  <c r="AE50" i="45"/>
  <c r="AI50" i="45"/>
  <c r="AM50" i="45"/>
  <c r="AQ50" i="45"/>
  <c r="AA56" i="45"/>
  <c r="AE56" i="45"/>
  <c r="AI56" i="45"/>
  <c r="AM56" i="45"/>
  <c r="AQ56" i="45"/>
  <c r="AA60" i="45"/>
  <c r="AE60" i="45"/>
  <c r="AI60" i="45"/>
  <c r="AM60" i="45"/>
  <c r="AQ60" i="45"/>
  <c r="AA62" i="45"/>
  <c r="AE62" i="45"/>
  <c r="AI62" i="45"/>
  <c r="AM62" i="45"/>
  <c r="AQ62" i="45"/>
  <c r="AA64" i="45"/>
  <c r="AE64" i="45"/>
  <c r="AI64" i="45"/>
  <c r="AM64" i="45"/>
  <c r="AQ64" i="45"/>
  <c r="AN66" i="45"/>
  <c r="AJ66" i="45"/>
  <c r="AF66" i="45"/>
  <c r="AA66" i="45"/>
  <c r="AE66" i="45"/>
  <c r="AK66" i="45"/>
  <c r="AP66" i="45"/>
  <c r="S68" i="45"/>
  <c r="BC72" i="43" s="1"/>
  <c r="AQ71" i="45"/>
  <c r="AM71" i="45"/>
  <c r="AI71" i="45"/>
  <c r="AE71" i="45"/>
  <c r="AA71" i="45"/>
  <c r="Z71" i="45"/>
  <c r="AF71" i="45"/>
  <c r="AK71" i="45"/>
  <c r="AP71" i="45"/>
  <c r="G75" i="45"/>
  <c r="I75" i="45"/>
  <c r="Z79" i="43" s="1"/>
  <c r="AN78" i="45"/>
  <c r="AJ78" i="45"/>
  <c r="AF78" i="45"/>
  <c r="AB78" i="45"/>
  <c r="Y78" i="45"/>
  <c r="AD78" i="45"/>
  <c r="AI78" i="45"/>
  <c r="AO78" i="45"/>
  <c r="S84" i="45"/>
  <c r="BC88" i="43" s="1"/>
  <c r="AQ87" i="45"/>
  <c r="AM87" i="45"/>
  <c r="AI87" i="45"/>
  <c r="AE87" i="45"/>
  <c r="AA87" i="45"/>
  <c r="Z87" i="45"/>
  <c r="AF87" i="45"/>
  <c r="AK87" i="45"/>
  <c r="AP87" i="45"/>
  <c r="G91" i="45"/>
  <c r="I91" i="45"/>
  <c r="Z95" i="43" s="1"/>
  <c r="AN94" i="45"/>
  <c r="AJ94" i="45"/>
  <c r="AF94" i="45"/>
  <c r="AB94" i="45"/>
  <c r="Y94" i="45"/>
  <c r="AD94" i="45"/>
  <c r="AI94" i="45"/>
  <c r="AO94" i="45"/>
  <c r="S100" i="45"/>
  <c r="BC104" i="43" s="1"/>
  <c r="AQ103" i="45"/>
  <c r="AM103" i="45"/>
  <c r="AI103" i="45"/>
  <c r="AE103" i="45"/>
  <c r="AA103" i="45"/>
  <c r="Z103" i="45"/>
  <c r="AF103" i="45"/>
  <c r="AK103" i="45"/>
  <c r="AP103" i="45"/>
  <c r="AO106" i="45"/>
  <c r="AK106" i="45"/>
  <c r="AG106" i="45"/>
  <c r="AC106" i="45"/>
  <c r="Y106" i="45"/>
  <c r="AQ106" i="45"/>
  <c r="AL106" i="45"/>
  <c r="AF106" i="45"/>
  <c r="AA106" i="45"/>
  <c r="Z106" i="45"/>
  <c r="AH106" i="45"/>
  <c r="AN106" i="45"/>
  <c r="AP109" i="45"/>
  <c r="AL109" i="45"/>
  <c r="AH109" i="45"/>
  <c r="AD109" i="45"/>
  <c r="Z109" i="45"/>
  <c r="AN109" i="45"/>
  <c r="AI109" i="45"/>
  <c r="AC109" i="45"/>
  <c r="AE109" i="45"/>
  <c r="AK109" i="45"/>
  <c r="AO114" i="45"/>
  <c r="AK114" i="45"/>
  <c r="AG114" i="45"/>
  <c r="AC114" i="45"/>
  <c r="Y114" i="45"/>
  <c r="AN114" i="45"/>
  <c r="AI114" i="45"/>
  <c r="AD114" i="45"/>
  <c r="AE114" i="45"/>
  <c r="AL114" i="45"/>
  <c r="G116" i="45"/>
  <c r="AN119" i="45"/>
  <c r="AJ119" i="45"/>
  <c r="AF119" i="45"/>
  <c r="AB119" i="45"/>
  <c r="AM119" i="45"/>
  <c r="AH119" i="45"/>
  <c r="AC119" i="45"/>
  <c r="Z119" i="45"/>
  <c r="AG119" i="45"/>
  <c r="AO119" i="45"/>
  <c r="AN127" i="45"/>
  <c r="AJ127" i="45"/>
  <c r="AF127" i="45"/>
  <c r="AB127" i="45"/>
  <c r="AQ127" i="45"/>
  <c r="AL127" i="45"/>
  <c r="AG127" i="45"/>
  <c r="AA127" i="45"/>
  <c r="AP127" i="45"/>
  <c r="AK127" i="45"/>
  <c r="AE127" i="45"/>
  <c r="Z127" i="45"/>
  <c r="AD127" i="45"/>
  <c r="AO127" i="45"/>
  <c r="AN129" i="45"/>
  <c r="AJ129" i="45"/>
  <c r="AF129" i="45"/>
  <c r="AB129" i="45"/>
  <c r="AQ129" i="45"/>
  <c r="AL129" i="45"/>
  <c r="AG129" i="45"/>
  <c r="AA129" i="45"/>
  <c r="AP129" i="45"/>
  <c r="AK129" i="45"/>
  <c r="AE129" i="45"/>
  <c r="Z129" i="45"/>
  <c r="AD129" i="45"/>
  <c r="AO129" i="45"/>
  <c r="I132" i="45"/>
  <c r="Z136" i="43" s="1"/>
  <c r="G132" i="45"/>
  <c r="AQ134" i="45"/>
  <c r="AM134" i="45"/>
  <c r="AI134" i="45"/>
  <c r="AE134" i="45"/>
  <c r="AA134" i="45"/>
  <c r="AN134" i="45"/>
  <c r="AH134" i="45"/>
  <c r="AC134" i="45"/>
  <c r="AL134" i="45"/>
  <c r="AG134" i="45"/>
  <c r="AB134" i="45"/>
  <c r="Y134" i="45"/>
  <c r="AJ134" i="45"/>
  <c r="AN139" i="45"/>
  <c r="AJ139" i="45"/>
  <c r="AF139" i="45"/>
  <c r="AB139" i="45"/>
  <c r="AQ139" i="45"/>
  <c r="AM139" i="45"/>
  <c r="AO139" i="45"/>
  <c r="AH139" i="45"/>
  <c r="AC139" i="45"/>
  <c r="AL139" i="45"/>
  <c r="AG139" i="45"/>
  <c r="AA139" i="45"/>
  <c r="AD139" i="45"/>
  <c r="AP139" i="45"/>
  <c r="AP153" i="45"/>
  <c r="AL153" i="45"/>
  <c r="AH153" i="45"/>
  <c r="AD153" i="45"/>
  <c r="Z153" i="45"/>
  <c r="AQ153" i="45"/>
  <c r="AK153" i="45"/>
  <c r="AF153" i="45"/>
  <c r="AA153" i="45"/>
  <c r="AO153" i="45"/>
  <c r="AJ153" i="45"/>
  <c r="AE153" i="45"/>
  <c r="Y153" i="45"/>
  <c r="AI153" i="45"/>
  <c r="AG153" i="45"/>
  <c r="AM153" i="45"/>
  <c r="AO160" i="45"/>
  <c r="AK160" i="45"/>
  <c r="AG160" i="45"/>
  <c r="AC160" i="45"/>
  <c r="Y160" i="45"/>
  <c r="AM160" i="45"/>
  <c r="AH160" i="45"/>
  <c r="AB160" i="45"/>
  <c r="AQ160" i="45"/>
  <c r="AL160" i="45"/>
  <c r="AF160" i="45"/>
  <c r="AA160" i="45"/>
  <c r="AI160" i="45"/>
  <c r="AP160" i="45"/>
  <c r="AE160" i="45"/>
  <c r="AJ160" i="45"/>
  <c r="AQ171" i="45"/>
  <c r="AM171" i="45"/>
  <c r="AI171" i="45"/>
  <c r="AE171" i="45"/>
  <c r="AA171" i="45"/>
  <c r="AO171" i="45"/>
  <c r="AJ171" i="45"/>
  <c r="AD171" i="45"/>
  <c r="Y171" i="45"/>
  <c r="AL171" i="45"/>
  <c r="AF171" i="45"/>
  <c r="AK171" i="45"/>
  <c r="AC171" i="45"/>
  <c r="AH171" i="45"/>
  <c r="AG171" i="45"/>
  <c r="AB171" i="45"/>
  <c r="AN174" i="45"/>
  <c r="AJ174" i="45"/>
  <c r="AF174" i="45"/>
  <c r="AB174" i="45"/>
  <c r="AM174" i="45"/>
  <c r="AH174" i="45"/>
  <c r="AC174" i="45"/>
  <c r="AL174" i="45"/>
  <c r="AE174" i="45"/>
  <c r="Y174" i="45"/>
  <c r="AQ174" i="45"/>
  <c r="AK174" i="45"/>
  <c r="AD174" i="45"/>
  <c r="AO174" i="45"/>
  <c r="Z174" i="45"/>
  <c r="AI174" i="45"/>
  <c r="AN184" i="45"/>
  <c r="AJ184" i="45"/>
  <c r="AF184" i="45"/>
  <c r="AB184" i="45"/>
  <c r="AP184" i="45"/>
  <c r="AK184" i="45"/>
  <c r="AE184" i="45"/>
  <c r="Z184" i="45"/>
  <c r="AL184" i="45"/>
  <c r="AD184" i="45"/>
  <c r="AQ184" i="45"/>
  <c r="AI184" i="45"/>
  <c r="AC184" i="45"/>
  <c r="AO184" i="45"/>
  <c r="AA184" i="45"/>
  <c r="AM184" i="45"/>
  <c r="Y184" i="45"/>
  <c r="AO187" i="45"/>
  <c r="AK187" i="45"/>
  <c r="AG187" i="45"/>
  <c r="AC187" i="45"/>
  <c r="Y187" i="45"/>
  <c r="AN187" i="45"/>
  <c r="AI187" i="45"/>
  <c r="AD187" i="45"/>
  <c r="AQ187" i="45"/>
  <c r="AJ187" i="45"/>
  <c r="AB187" i="45"/>
  <c r="AP187" i="45"/>
  <c r="AH187" i="45"/>
  <c r="AA187" i="45"/>
  <c r="AL187" i="45"/>
  <c r="AF187" i="45"/>
  <c r="AE187" i="45"/>
  <c r="G189" i="45"/>
  <c r="I189" i="45"/>
  <c r="Z193" i="43" s="1"/>
  <c r="I191" i="45"/>
  <c r="Z195" i="43" s="1"/>
  <c r="G191" i="45"/>
  <c r="AP202" i="45"/>
  <c r="AL202" i="45"/>
  <c r="AH202" i="45"/>
  <c r="AD202" i="45"/>
  <c r="Z202" i="45"/>
  <c r="AO202" i="45"/>
  <c r="AJ202" i="45"/>
  <c r="AE202" i="45"/>
  <c r="Y202" i="45"/>
  <c r="AN202" i="45"/>
  <c r="AI202" i="45"/>
  <c r="AC202" i="45"/>
  <c r="AM202" i="45"/>
  <c r="AB202" i="45"/>
  <c r="AK202" i="45"/>
  <c r="AA202" i="45"/>
  <c r="AF202" i="45"/>
  <c r="AQ202" i="45"/>
  <c r="G207" i="45"/>
  <c r="I207" i="45"/>
  <c r="Z211" i="43" s="1"/>
  <c r="AP212" i="45"/>
  <c r="AL212" i="45"/>
  <c r="AH212" i="45"/>
  <c r="AD212" i="45"/>
  <c r="Z212" i="45"/>
  <c r="AM212" i="45"/>
  <c r="AG212" i="45"/>
  <c r="AB212" i="45"/>
  <c r="AN212" i="45"/>
  <c r="AF212" i="45"/>
  <c r="Y212" i="45"/>
  <c r="AK212" i="45"/>
  <c r="AE212" i="45"/>
  <c r="AJ212" i="45"/>
  <c r="AI212" i="45"/>
  <c r="AO212" i="45"/>
  <c r="AC212" i="45"/>
  <c r="S222" i="45"/>
  <c r="BC226" i="43" s="1"/>
  <c r="Q222" i="45"/>
  <c r="X222" i="45" s="1"/>
  <c r="AB30" i="45"/>
  <c r="AF30" i="45"/>
  <c r="AJ30" i="45"/>
  <c r="AB34" i="45"/>
  <c r="AF34" i="45"/>
  <c r="AJ34" i="45"/>
  <c r="AB45" i="45"/>
  <c r="AF45" i="45"/>
  <c r="AJ45" i="45"/>
  <c r="AB48" i="45"/>
  <c r="AF48" i="45"/>
  <c r="AJ48" i="45"/>
  <c r="AB50" i="45"/>
  <c r="AF50" i="45"/>
  <c r="AJ50" i="45"/>
  <c r="AB56" i="45"/>
  <c r="AF56" i="45"/>
  <c r="AJ56" i="45"/>
  <c r="AB60" i="45"/>
  <c r="AF60" i="45"/>
  <c r="AJ60" i="45"/>
  <c r="AB62" i="45"/>
  <c r="AF62" i="45"/>
  <c r="AJ62" i="45"/>
  <c r="AB64" i="45"/>
  <c r="AF64" i="45"/>
  <c r="AJ64" i="45"/>
  <c r="AB66" i="45"/>
  <c r="AG66" i="45"/>
  <c r="AL66" i="45"/>
  <c r="AQ66" i="45"/>
  <c r="AQ67" i="45"/>
  <c r="AM67" i="45"/>
  <c r="AI67" i="45"/>
  <c r="AE67" i="45"/>
  <c r="AA67" i="45"/>
  <c r="Z67" i="45"/>
  <c r="AF67" i="45"/>
  <c r="AK67" i="45"/>
  <c r="AP67" i="45"/>
  <c r="G71" i="45"/>
  <c r="I71" i="45"/>
  <c r="Z75" i="43" s="1"/>
  <c r="AB71" i="45"/>
  <c r="AG71" i="45"/>
  <c r="AL71" i="45"/>
  <c r="AN74" i="45"/>
  <c r="AJ74" i="45"/>
  <c r="AF74" i="45"/>
  <c r="AB74" i="45"/>
  <c r="Y74" i="45"/>
  <c r="AD74" i="45"/>
  <c r="AI74" i="45"/>
  <c r="AO74" i="45"/>
  <c r="Z78" i="45"/>
  <c r="AE78" i="45"/>
  <c r="AK78" i="45"/>
  <c r="AP78" i="45"/>
  <c r="S80" i="45"/>
  <c r="BC84" i="43" s="1"/>
  <c r="AQ83" i="45"/>
  <c r="AM83" i="45"/>
  <c r="AI83" i="45"/>
  <c r="AE83" i="45"/>
  <c r="AA83" i="45"/>
  <c r="Z83" i="45"/>
  <c r="AF83" i="45"/>
  <c r="AK83" i="45"/>
  <c r="AP83" i="45"/>
  <c r="G87" i="45"/>
  <c r="I87" i="45"/>
  <c r="Z91" i="43" s="1"/>
  <c r="AB87" i="45"/>
  <c r="AG87" i="45"/>
  <c r="AL87" i="45"/>
  <c r="AN90" i="45"/>
  <c r="AJ90" i="45"/>
  <c r="AF90" i="45"/>
  <c r="AB90" i="45"/>
  <c r="Y90" i="45"/>
  <c r="AD90" i="45"/>
  <c r="AI90" i="45"/>
  <c r="AO90" i="45"/>
  <c r="Z94" i="45"/>
  <c r="AE94" i="45"/>
  <c r="AK94" i="45"/>
  <c r="AP94" i="45"/>
  <c r="S96" i="45"/>
  <c r="BC100" i="43" s="1"/>
  <c r="AQ99" i="45"/>
  <c r="AM99" i="45"/>
  <c r="AI99" i="45"/>
  <c r="AE99" i="45"/>
  <c r="AA99" i="45"/>
  <c r="Z99" i="45"/>
  <c r="AF99" i="45"/>
  <c r="AK99" i="45"/>
  <c r="AP99" i="45"/>
  <c r="G103" i="45"/>
  <c r="I103" i="45"/>
  <c r="Z107" i="43" s="1"/>
  <c r="AB103" i="45"/>
  <c r="AG103" i="45"/>
  <c r="AL103" i="45"/>
  <c r="AB106" i="45"/>
  <c r="AI106" i="45"/>
  <c r="AP106" i="45"/>
  <c r="AQ108" i="45"/>
  <c r="AM108" i="45"/>
  <c r="AI108" i="45"/>
  <c r="AE108" i="45"/>
  <c r="AA108" i="45"/>
  <c r="AN108" i="45"/>
  <c r="AH108" i="45"/>
  <c r="AC108" i="45"/>
  <c r="AB108" i="45"/>
  <c r="AJ108" i="45"/>
  <c r="AP108" i="45"/>
  <c r="Y109" i="45"/>
  <c r="AF109" i="45"/>
  <c r="AM109" i="45"/>
  <c r="AN111" i="45"/>
  <c r="AJ111" i="45"/>
  <c r="AF111" i="45"/>
  <c r="AB111" i="45"/>
  <c r="AP111" i="45"/>
  <c r="AK111" i="45"/>
  <c r="AE111" i="45"/>
  <c r="Z111" i="45"/>
  <c r="AA111" i="45"/>
  <c r="AH111" i="45"/>
  <c r="AO111" i="45"/>
  <c r="AQ112" i="45"/>
  <c r="AM112" i="45"/>
  <c r="AI112" i="45"/>
  <c r="AE112" i="45"/>
  <c r="AA112" i="45"/>
  <c r="AO112" i="45"/>
  <c r="AJ112" i="45"/>
  <c r="AD112" i="45"/>
  <c r="Y112" i="45"/>
  <c r="AB112" i="45"/>
  <c r="AH112" i="45"/>
  <c r="AP112" i="45"/>
  <c r="Z114" i="45"/>
  <c r="AF114" i="45"/>
  <c r="AM114" i="45"/>
  <c r="S119" i="45"/>
  <c r="BC123" i="43" s="1"/>
  <c r="Q119" i="45"/>
  <c r="X119" i="45" s="1"/>
  <c r="AA119" i="45"/>
  <c r="AI119" i="45"/>
  <c r="AP119" i="45"/>
  <c r="AQ120" i="45"/>
  <c r="AM120" i="45"/>
  <c r="AI120" i="45"/>
  <c r="AE120" i="45"/>
  <c r="AA120" i="45"/>
  <c r="AL120" i="45"/>
  <c r="AG120" i="45"/>
  <c r="AB120" i="45"/>
  <c r="AD120" i="45"/>
  <c r="AK120" i="45"/>
  <c r="G126" i="45"/>
  <c r="AH127" i="45"/>
  <c r="AO128" i="45"/>
  <c r="AK128" i="45"/>
  <c r="AG128" i="45"/>
  <c r="AC128" i="45"/>
  <c r="Y128" i="45"/>
  <c r="AN128" i="45"/>
  <c r="AI128" i="45"/>
  <c r="AD128" i="45"/>
  <c r="AM128" i="45"/>
  <c r="AH128" i="45"/>
  <c r="AB128" i="45"/>
  <c r="AA128" i="45"/>
  <c r="AL128" i="45"/>
  <c r="AH129" i="45"/>
  <c r="AO130" i="45"/>
  <c r="AK130" i="45"/>
  <c r="AG130" i="45"/>
  <c r="AC130" i="45"/>
  <c r="Y130" i="45"/>
  <c r="AN130" i="45"/>
  <c r="AI130" i="45"/>
  <c r="AD130" i="45"/>
  <c r="AM130" i="45"/>
  <c r="AH130" i="45"/>
  <c r="AB130" i="45"/>
  <c r="AA130" i="45"/>
  <c r="AL130" i="45"/>
  <c r="G131" i="45"/>
  <c r="Z134" i="45"/>
  <c r="AK134" i="45"/>
  <c r="AE139" i="45"/>
  <c r="AO140" i="45"/>
  <c r="AK140" i="45"/>
  <c r="AG140" i="45"/>
  <c r="AC140" i="45"/>
  <c r="Y140" i="45"/>
  <c r="AN140" i="45"/>
  <c r="AJ140" i="45"/>
  <c r="AF140" i="45"/>
  <c r="AB140" i="45"/>
  <c r="AP140" i="45"/>
  <c r="AH140" i="45"/>
  <c r="Z140" i="45"/>
  <c r="AM140" i="45"/>
  <c r="AE140" i="45"/>
  <c r="AI140" i="45"/>
  <c r="AO144" i="45"/>
  <c r="AK144" i="45"/>
  <c r="AG144" i="45"/>
  <c r="AC144" i="45"/>
  <c r="Y144" i="45"/>
  <c r="AN144" i="45"/>
  <c r="AJ144" i="45"/>
  <c r="AF144" i="45"/>
  <c r="AB144" i="45"/>
  <c r="AM144" i="45"/>
  <c r="AE144" i="45"/>
  <c r="AL144" i="45"/>
  <c r="AD144" i="45"/>
  <c r="AI144" i="45"/>
  <c r="S151" i="45"/>
  <c r="BC155" i="43" s="1"/>
  <c r="Q151" i="45"/>
  <c r="X151" i="45" s="1"/>
  <c r="AN153" i="45"/>
  <c r="AP155" i="45"/>
  <c r="AL155" i="45"/>
  <c r="AH155" i="45"/>
  <c r="AD155" i="45"/>
  <c r="Z155" i="45"/>
  <c r="AN155" i="45"/>
  <c r="AI155" i="45"/>
  <c r="AC155" i="45"/>
  <c r="AM155" i="45"/>
  <c r="AG155" i="45"/>
  <c r="AB155" i="45"/>
  <c r="AJ155" i="45"/>
  <c r="Y155" i="45"/>
  <c r="AQ155" i="45"/>
  <c r="AF155" i="45"/>
  <c r="AK155" i="45"/>
  <c r="AP157" i="45"/>
  <c r="AL157" i="45"/>
  <c r="AH157" i="45"/>
  <c r="AD157" i="45"/>
  <c r="Z157" i="45"/>
  <c r="AQ157" i="45"/>
  <c r="AK157" i="45"/>
  <c r="AF157" i="45"/>
  <c r="AA157" i="45"/>
  <c r="AO157" i="45"/>
  <c r="AJ157" i="45"/>
  <c r="AE157" i="45"/>
  <c r="Y157" i="45"/>
  <c r="AM157" i="45"/>
  <c r="AB157" i="45"/>
  <c r="AI157" i="45"/>
  <c r="AG157" i="45"/>
  <c r="AN160" i="45"/>
  <c r="AP167" i="45"/>
  <c r="AL167" i="45"/>
  <c r="AH167" i="45"/>
  <c r="AD167" i="45"/>
  <c r="Z167" i="45"/>
  <c r="AN167" i="45"/>
  <c r="AI167" i="45"/>
  <c r="AC167" i="45"/>
  <c r="AM167" i="45"/>
  <c r="AG167" i="45"/>
  <c r="AB167" i="45"/>
  <c r="AJ167" i="45"/>
  <c r="Y167" i="45"/>
  <c r="AQ167" i="45"/>
  <c r="AF167" i="45"/>
  <c r="AK167" i="45"/>
  <c r="Q170" i="45"/>
  <c r="X170" i="45" s="1"/>
  <c r="S170" i="45"/>
  <c r="BC174" i="43" s="1"/>
  <c r="AN171" i="45"/>
  <c r="AA174" i="45"/>
  <c r="AQ177" i="45"/>
  <c r="AM177" i="45"/>
  <c r="AI177" i="45"/>
  <c r="AE177" i="45"/>
  <c r="AA177" i="45"/>
  <c r="AO177" i="45"/>
  <c r="AJ177" i="45"/>
  <c r="AD177" i="45"/>
  <c r="Y177" i="45"/>
  <c r="AL177" i="45"/>
  <c r="AF177" i="45"/>
  <c r="AK177" i="45"/>
  <c r="AC177" i="45"/>
  <c r="AG177" i="45"/>
  <c r="AP177" i="45"/>
  <c r="AB177" i="45"/>
  <c r="Z177" i="45"/>
  <c r="AO179" i="45"/>
  <c r="AK179" i="45"/>
  <c r="AG179" i="45"/>
  <c r="AC179" i="45"/>
  <c r="Y179" i="45"/>
  <c r="AM179" i="45"/>
  <c r="AH179" i="45"/>
  <c r="AB179" i="45"/>
  <c r="AQ179" i="45"/>
  <c r="AJ179" i="45"/>
  <c r="AD179" i="45"/>
  <c r="AP179" i="45"/>
  <c r="AI179" i="45"/>
  <c r="AA179" i="45"/>
  <c r="AN179" i="45"/>
  <c r="Z179" i="45"/>
  <c r="AL179" i="45"/>
  <c r="AF179" i="45"/>
  <c r="S180" i="45"/>
  <c r="BC184" i="43" s="1"/>
  <c r="Q180" i="45"/>
  <c r="X180" i="45" s="1"/>
  <c r="S182" i="45"/>
  <c r="BC186" i="43" s="1"/>
  <c r="Q182" i="45"/>
  <c r="X182" i="45" s="1"/>
  <c r="AG184" i="45"/>
  <c r="AM187" i="45"/>
  <c r="AO199" i="45"/>
  <c r="AK199" i="45"/>
  <c r="AG199" i="45"/>
  <c r="AC199" i="45"/>
  <c r="Y199" i="45"/>
  <c r="AM199" i="45"/>
  <c r="AH199" i="45"/>
  <c r="AB199" i="45"/>
  <c r="AQ199" i="45"/>
  <c r="AL199" i="45"/>
  <c r="AF199" i="45"/>
  <c r="AA199" i="45"/>
  <c r="AI199" i="45"/>
  <c r="AP199" i="45"/>
  <c r="AE199" i="45"/>
  <c r="Z199" i="45"/>
  <c r="AN199" i="45"/>
  <c r="G201" i="45"/>
  <c r="I201" i="45"/>
  <c r="Z205" i="43" s="1"/>
  <c r="G212" i="45"/>
  <c r="I212" i="45"/>
  <c r="Z216" i="43" s="1"/>
  <c r="AA212" i="45"/>
  <c r="Q217" i="45"/>
  <c r="X217" i="45" s="1"/>
  <c r="S217" i="45"/>
  <c r="BC221" i="43" s="1"/>
  <c r="Q221" i="45"/>
  <c r="X221" i="45" s="1"/>
  <c r="S221" i="45"/>
  <c r="BC225" i="43" s="1"/>
  <c r="G224" i="45"/>
  <c r="I224" i="45"/>
  <c r="Z228" i="43" s="1"/>
  <c r="AP224" i="45"/>
  <c r="AL224" i="45"/>
  <c r="AH224" i="45"/>
  <c r="AD224" i="45"/>
  <c r="Z224" i="45"/>
  <c r="AQ224" i="45"/>
  <c r="AK224" i="45"/>
  <c r="AF224" i="45"/>
  <c r="AA224" i="45"/>
  <c r="AM224" i="45"/>
  <c r="AE224" i="45"/>
  <c r="AJ224" i="45"/>
  <c r="AC224" i="45"/>
  <c r="AN224" i="45"/>
  <c r="Y224" i="45"/>
  <c r="AI224" i="45"/>
  <c r="AG224" i="45"/>
  <c r="AB224" i="45"/>
  <c r="G124" i="45"/>
  <c r="I124" i="45"/>
  <c r="Z128" i="43" s="1"/>
  <c r="G134" i="45"/>
  <c r="I134" i="45"/>
  <c r="Z138" i="43" s="1"/>
  <c r="AQ138" i="45"/>
  <c r="AM138" i="45"/>
  <c r="AI138" i="45"/>
  <c r="AE138" i="45"/>
  <c r="AA138" i="45"/>
  <c r="Z138" i="45"/>
  <c r="AF138" i="45"/>
  <c r="AK138" i="45"/>
  <c r="AP138" i="45"/>
  <c r="AO142" i="45"/>
  <c r="AK142" i="45"/>
  <c r="AG142" i="45"/>
  <c r="AC142" i="45"/>
  <c r="Y142" i="45"/>
  <c r="AN142" i="45"/>
  <c r="AJ142" i="45"/>
  <c r="AF142" i="45"/>
  <c r="AB142" i="45"/>
  <c r="AA142" i="45"/>
  <c r="AI142" i="45"/>
  <c r="AQ142" i="45"/>
  <c r="G145" i="45"/>
  <c r="AQ148" i="45"/>
  <c r="AM148" i="45"/>
  <c r="AI148" i="45"/>
  <c r="AE148" i="45"/>
  <c r="AA148" i="45"/>
  <c r="AO148" i="45"/>
  <c r="AJ148" i="45"/>
  <c r="AD148" i="45"/>
  <c r="Y148" i="45"/>
  <c r="AN148" i="45"/>
  <c r="AH148" i="45"/>
  <c r="AC148" i="45"/>
  <c r="AF148" i="45"/>
  <c r="AP148" i="45"/>
  <c r="G153" i="45"/>
  <c r="AO156" i="45"/>
  <c r="AK156" i="45"/>
  <c r="AG156" i="45"/>
  <c r="AC156" i="45"/>
  <c r="Y156" i="45"/>
  <c r="AM156" i="45"/>
  <c r="AH156" i="45"/>
  <c r="AB156" i="45"/>
  <c r="AQ156" i="45"/>
  <c r="AL156" i="45"/>
  <c r="AF156" i="45"/>
  <c r="AA156" i="45"/>
  <c r="AD156" i="45"/>
  <c r="AN156" i="45"/>
  <c r="AO162" i="45"/>
  <c r="AK162" i="45"/>
  <c r="AG162" i="45"/>
  <c r="AC162" i="45"/>
  <c r="Y162" i="45"/>
  <c r="AP162" i="45"/>
  <c r="AJ162" i="45"/>
  <c r="AE162" i="45"/>
  <c r="Z162" i="45"/>
  <c r="AN162" i="45"/>
  <c r="AI162" i="45"/>
  <c r="AD162" i="45"/>
  <c r="AA162" i="45"/>
  <c r="AL162" i="45"/>
  <c r="G170" i="45"/>
  <c r="AP170" i="45"/>
  <c r="AL170" i="45"/>
  <c r="AH170" i="45"/>
  <c r="AD170" i="45"/>
  <c r="Z170" i="45"/>
  <c r="AM170" i="45"/>
  <c r="AG170" i="45"/>
  <c r="AB170" i="45"/>
  <c r="AN170" i="45"/>
  <c r="AF170" i="45"/>
  <c r="Y170" i="45"/>
  <c r="AK170" i="45"/>
  <c r="AE170" i="45"/>
  <c r="AC170" i="45"/>
  <c r="AQ170" i="45"/>
  <c r="AN178" i="45"/>
  <c r="AJ178" i="45"/>
  <c r="AF178" i="45"/>
  <c r="AB178" i="45"/>
  <c r="AP178" i="45"/>
  <c r="AK178" i="45"/>
  <c r="AE178" i="45"/>
  <c r="Z178" i="45"/>
  <c r="AL178" i="45"/>
  <c r="AD178" i="45"/>
  <c r="AQ178" i="45"/>
  <c r="AI178" i="45"/>
  <c r="AC178" i="45"/>
  <c r="AH178" i="45"/>
  <c r="AN206" i="45"/>
  <c r="AJ206" i="45"/>
  <c r="AF206" i="45"/>
  <c r="AB206" i="45"/>
  <c r="AQ206" i="45"/>
  <c r="AL206" i="45"/>
  <c r="AG206" i="45"/>
  <c r="AA206" i="45"/>
  <c r="AP206" i="45"/>
  <c r="AI206" i="45"/>
  <c r="AC206" i="45"/>
  <c r="AO206" i="45"/>
  <c r="AH206" i="45"/>
  <c r="Z206" i="45"/>
  <c r="AM206" i="45"/>
  <c r="Y206" i="45"/>
  <c r="AK206" i="45"/>
  <c r="G220" i="45"/>
  <c r="I220" i="45"/>
  <c r="Z224" i="43" s="1"/>
  <c r="AO229" i="45"/>
  <c r="AK229" i="45"/>
  <c r="AG229" i="45"/>
  <c r="AC229" i="45"/>
  <c r="Y229" i="45"/>
  <c r="AQ229" i="45"/>
  <c r="AL229" i="45"/>
  <c r="AF229" i="45"/>
  <c r="AA229" i="45"/>
  <c r="AM229" i="45"/>
  <c r="AE229" i="45"/>
  <c r="AJ229" i="45"/>
  <c r="AD229" i="45"/>
  <c r="AN229" i="45"/>
  <c r="Z229" i="45"/>
  <c r="AI229" i="45"/>
  <c r="AP229" i="45"/>
  <c r="Q237" i="45"/>
  <c r="X237" i="45" s="1"/>
  <c r="S237" i="45"/>
  <c r="BC241" i="43" s="1"/>
  <c r="G240" i="45"/>
  <c r="I240" i="45"/>
  <c r="Z244" i="43" s="1"/>
  <c r="AP241" i="45"/>
  <c r="AL241" i="45"/>
  <c r="AH241" i="45"/>
  <c r="AD241" i="45"/>
  <c r="Z241" i="45"/>
  <c r="AN241" i="45"/>
  <c r="AI241" i="45"/>
  <c r="AC241" i="45"/>
  <c r="AO241" i="45"/>
  <c r="AG241" i="45"/>
  <c r="AA241" i="45"/>
  <c r="AM241" i="45"/>
  <c r="AF241" i="45"/>
  <c r="Y241" i="45"/>
  <c r="AK241" i="45"/>
  <c r="AJ241" i="45"/>
  <c r="AQ241" i="45"/>
  <c r="AE241" i="45"/>
  <c r="AN107" i="45"/>
  <c r="AJ107" i="45"/>
  <c r="AF107" i="45"/>
  <c r="AB107" i="45"/>
  <c r="Y107" i="45"/>
  <c r="AD107" i="45"/>
  <c r="AI107" i="45"/>
  <c r="AO107" i="45"/>
  <c r="S113" i="45"/>
  <c r="BC117" i="43" s="1"/>
  <c r="AQ116" i="45"/>
  <c r="AM116" i="45"/>
  <c r="AI116" i="45"/>
  <c r="AE116" i="45"/>
  <c r="AA116" i="45"/>
  <c r="Z116" i="45"/>
  <c r="AF116" i="45"/>
  <c r="AK116" i="45"/>
  <c r="AP116" i="45"/>
  <c r="G120" i="45"/>
  <c r="I120" i="45"/>
  <c r="Z124" i="43" s="1"/>
  <c r="AN123" i="45"/>
  <c r="AJ123" i="45"/>
  <c r="AF123" i="45"/>
  <c r="AB123" i="45"/>
  <c r="Y123" i="45"/>
  <c r="AD123" i="45"/>
  <c r="AI123" i="45"/>
  <c r="AO123" i="45"/>
  <c r="AQ126" i="45"/>
  <c r="AM126" i="45"/>
  <c r="AI126" i="45"/>
  <c r="AE126" i="45"/>
  <c r="AA126" i="45"/>
  <c r="Z126" i="45"/>
  <c r="AF126" i="45"/>
  <c r="AK126" i="45"/>
  <c r="AP126" i="45"/>
  <c r="AN133" i="45"/>
  <c r="AJ133" i="45"/>
  <c r="AF133" i="45"/>
  <c r="AB133" i="45"/>
  <c r="Y133" i="45"/>
  <c r="AD133" i="45"/>
  <c r="AI133" i="45"/>
  <c r="AO133" i="45"/>
  <c r="AN135" i="45"/>
  <c r="AJ135" i="45"/>
  <c r="AF135" i="45"/>
  <c r="AB135" i="45"/>
  <c r="Y135" i="45"/>
  <c r="AD135" i="45"/>
  <c r="AI135" i="45"/>
  <c r="AO135" i="45"/>
  <c r="S137" i="45"/>
  <c r="BC141" i="43" s="1"/>
  <c r="G138" i="45"/>
  <c r="I138" i="45"/>
  <c r="Z142" i="43" s="1"/>
  <c r="AB138" i="45"/>
  <c r="AG138" i="45"/>
  <c r="AL138" i="45"/>
  <c r="AD142" i="45"/>
  <c r="AL142" i="45"/>
  <c r="AP145" i="45"/>
  <c r="AL145" i="45"/>
  <c r="AN145" i="45"/>
  <c r="AI145" i="45"/>
  <c r="AE145" i="45"/>
  <c r="AA145" i="45"/>
  <c r="AM145" i="45"/>
  <c r="AH145" i="45"/>
  <c r="AD145" i="45"/>
  <c r="Z145" i="45"/>
  <c r="AC145" i="45"/>
  <c r="AK145" i="45"/>
  <c r="AG148" i="45"/>
  <c r="AN151" i="45"/>
  <c r="AJ151" i="45"/>
  <c r="AF151" i="45"/>
  <c r="AB151" i="45"/>
  <c r="AQ151" i="45"/>
  <c r="AL151" i="45"/>
  <c r="AG151" i="45"/>
  <c r="AA151" i="45"/>
  <c r="AP151" i="45"/>
  <c r="AK151" i="45"/>
  <c r="AE151" i="45"/>
  <c r="Z151" i="45"/>
  <c r="AD151" i="45"/>
  <c r="AO151" i="45"/>
  <c r="AX154" i="45"/>
  <c r="AV156" i="45"/>
  <c r="AE156" i="45"/>
  <c r="AP156" i="45"/>
  <c r="AO158" i="45"/>
  <c r="AK158" i="45"/>
  <c r="AG158" i="45"/>
  <c r="AC158" i="45"/>
  <c r="Y158" i="45"/>
  <c r="AP158" i="45"/>
  <c r="AJ158" i="45"/>
  <c r="AE158" i="45"/>
  <c r="Z158" i="45"/>
  <c r="AN158" i="45"/>
  <c r="AI158" i="45"/>
  <c r="AD158" i="45"/>
  <c r="AA158" i="45"/>
  <c r="AL158" i="45"/>
  <c r="AP159" i="45"/>
  <c r="AL159" i="45"/>
  <c r="AH159" i="45"/>
  <c r="AD159" i="45"/>
  <c r="Z159" i="45"/>
  <c r="AN159" i="45"/>
  <c r="AI159" i="45"/>
  <c r="AC159" i="45"/>
  <c r="AM159" i="45"/>
  <c r="AG159" i="45"/>
  <c r="AB159" i="45"/>
  <c r="AA159" i="45"/>
  <c r="AK159" i="45"/>
  <c r="AP161" i="45"/>
  <c r="AL161" i="45"/>
  <c r="AH161" i="45"/>
  <c r="AD161" i="45"/>
  <c r="Z161" i="45"/>
  <c r="AQ161" i="45"/>
  <c r="AK161" i="45"/>
  <c r="AF161" i="45"/>
  <c r="AA161" i="45"/>
  <c r="AO161" i="45"/>
  <c r="AJ161" i="45"/>
  <c r="AE161" i="45"/>
  <c r="Y161" i="45"/>
  <c r="AC161" i="45"/>
  <c r="AN161" i="45"/>
  <c r="AB162" i="45"/>
  <c r="AM162" i="45"/>
  <c r="AQ163" i="45"/>
  <c r="AM163" i="45"/>
  <c r="AI163" i="45"/>
  <c r="AE163" i="45"/>
  <c r="AA163" i="45"/>
  <c r="AN163" i="45"/>
  <c r="AH163" i="45"/>
  <c r="AC163" i="45"/>
  <c r="AL163" i="45"/>
  <c r="AG163" i="45"/>
  <c r="AB163" i="45"/>
  <c r="Y163" i="45"/>
  <c r="AJ163" i="45"/>
  <c r="AO164" i="45"/>
  <c r="AK164" i="45"/>
  <c r="AG164" i="45"/>
  <c r="AC164" i="45"/>
  <c r="Y164" i="45"/>
  <c r="AQ164" i="45"/>
  <c r="AL164" i="45"/>
  <c r="AF164" i="45"/>
  <c r="AA164" i="45"/>
  <c r="AP164" i="45"/>
  <c r="AJ164" i="45"/>
  <c r="AE164" i="45"/>
  <c r="Z164" i="45"/>
  <c r="AD164" i="45"/>
  <c r="AN164" i="45"/>
  <c r="G168" i="45"/>
  <c r="AI170" i="45"/>
  <c r="AP172" i="45"/>
  <c r="AL172" i="45"/>
  <c r="AH172" i="45"/>
  <c r="AD172" i="45"/>
  <c r="Z172" i="45"/>
  <c r="AO172" i="45"/>
  <c r="AJ172" i="45"/>
  <c r="AE172" i="45"/>
  <c r="Y172" i="45"/>
  <c r="AN172" i="45"/>
  <c r="AG172" i="45"/>
  <c r="AA172" i="45"/>
  <c r="AM172" i="45"/>
  <c r="AF172" i="45"/>
  <c r="AB172" i="45"/>
  <c r="AQ172" i="45"/>
  <c r="S174" i="45"/>
  <c r="BC178" i="43" s="1"/>
  <c r="Q174" i="45"/>
  <c r="X174" i="45" s="1"/>
  <c r="G176" i="45"/>
  <c r="AP176" i="45"/>
  <c r="AL176" i="45"/>
  <c r="AH176" i="45"/>
  <c r="AD176" i="45"/>
  <c r="Z176" i="45"/>
  <c r="AM176" i="45"/>
  <c r="AG176" i="45"/>
  <c r="AB176" i="45"/>
  <c r="AN176" i="45"/>
  <c r="AF176" i="45"/>
  <c r="Y176" i="45"/>
  <c r="AK176" i="45"/>
  <c r="AE176" i="45"/>
  <c r="AC176" i="45"/>
  <c r="AQ176" i="45"/>
  <c r="Y178" i="45"/>
  <c r="AM178" i="45"/>
  <c r="AN180" i="45"/>
  <c r="AJ180" i="45"/>
  <c r="AF180" i="45"/>
  <c r="AB180" i="45"/>
  <c r="AP180" i="45"/>
  <c r="AK180" i="45"/>
  <c r="AE180" i="45"/>
  <c r="Z180" i="45"/>
  <c r="AL180" i="45"/>
  <c r="AD180" i="45"/>
  <c r="AQ180" i="45"/>
  <c r="AI180" i="45"/>
  <c r="AC180" i="45"/>
  <c r="AH180" i="45"/>
  <c r="AO191" i="45"/>
  <c r="AK191" i="45"/>
  <c r="AG191" i="45"/>
  <c r="AC191" i="45"/>
  <c r="Y191" i="45"/>
  <c r="AP191" i="45"/>
  <c r="AJ191" i="45"/>
  <c r="AE191" i="45"/>
  <c r="Z191" i="45"/>
  <c r="AL191" i="45"/>
  <c r="AD191" i="45"/>
  <c r="AQ191" i="45"/>
  <c r="AI191" i="45"/>
  <c r="AB191" i="45"/>
  <c r="AH191" i="45"/>
  <c r="AN192" i="45"/>
  <c r="AJ192" i="45"/>
  <c r="AF192" i="45"/>
  <c r="AB192" i="45"/>
  <c r="AM192" i="45"/>
  <c r="AH192" i="45"/>
  <c r="AC192" i="45"/>
  <c r="AL192" i="45"/>
  <c r="AE192" i="45"/>
  <c r="Y192" i="45"/>
  <c r="AQ192" i="45"/>
  <c r="AK192" i="45"/>
  <c r="AD192" i="45"/>
  <c r="AG192" i="45"/>
  <c r="AQ193" i="45"/>
  <c r="AM193" i="45"/>
  <c r="AI193" i="45"/>
  <c r="AE193" i="45"/>
  <c r="AA193" i="45"/>
  <c r="AL193" i="45"/>
  <c r="AG193" i="45"/>
  <c r="AB193" i="45"/>
  <c r="AP193" i="45"/>
  <c r="AO193" i="45"/>
  <c r="AH193" i="45"/>
  <c r="Z193" i="45"/>
  <c r="AN193" i="45"/>
  <c r="AF193" i="45"/>
  <c r="Y193" i="45"/>
  <c r="AK193" i="45"/>
  <c r="S204" i="45"/>
  <c r="BC208" i="43" s="1"/>
  <c r="Q204" i="45"/>
  <c r="X204" i="45" s="1"/>
  <c r="AD206" i="45"/>
  <c r="Q212" i="45"/>
  <c r="X212" i="45" s="1"/>
  <c r="S212" i="45"/>
  <c r="BC216" i="43" s="1"/>
  <c r="Q216" i="45"/>
  <c r="X216" i="45" s="1"/>
  <c r="S216" i="45"/>
  <c r="BC220" i="43" s="1"/>
  <c r="I234" i="45"/>
  <c r="Z238" i="43" s="1"/>
  <c r="G234" i="45"/>
  <c r="AB241" i="45"/>
  <c r="AA141" i="45"/>
  <c r="AE141" i="45"/>
  <c r="AI141" i="45"/>
  <c r="AM141" i="45"/>
  <c r="AQ141" i="45"/>
  <c r="AN147" i="45"/>
  <c r="AJ147" i="45"/>
  <c r="AF147" i="45"/>
  <c r="AB147" i="45"/>
  <c r="Y147" i="45"/>
  <c r="AD147" i="45"/>
  <c r="AI147" i="45"/>
  <c r="AO147" i="45"/>
  <c r="S153" i="45"/>
  <c r="BC157" i="43" s="1"/>
  <c r="S157" i="45"/>
  <c r="BC161" i="43" s="1"/>
  <c r="S161" i="45"/>
  <c r="BC165" i="43" s="1"/>
  <c r="G163" i="45"/>
  <c r="I163" i="45"/>
  <c r="Z167" i="43" s="1"/>
  <c r="G166" i="45"/>
  <c r="I166" i="45"/>
  <c r="Z170" i="43" s="1"/>
  <c r="AN188" i="45"/>
  <c r="AJ188" i="45"/>
  <c r="AF188" i="45"/>
  <c r="AB188" i="45"/>
  <c r="AQ188" i="45"/>
  <c r="AL188" i="45"/>
  <c r="AG188" i="45"/>
  <c r="AA188" i="45"/>
  <c r="Z188" i="45"/>
  <c r="AH188" i="45"/>
  <c r="AO188" i="45"/>
  <c r="AP190" i="45"/>
  <c r="AL190" i="45"/>
  <c r="AH190" i="45"/>
  <c r="AD190" i="45"/>
  <c r="Z190" i="45"/>
  <c r="AQ190" i="45"/>
  <c r="AK190" i="45"/>
  <c r="AF190" i="45"/>
  <c r="AA190" i="45"/>
  <c r="Y190" i="45"/>
  <c r="AG190" i="45"/>
  <c r="AN190" i="45"/>
  <c r="AO195" i="45"/>
  <c r="AK195" i="45"/>
  <c r="AG195" i="45"/>
  <c r="AC195" i="45"/>
  <c r="Y195" i="45"/>
  <c r="AQ195" i="45"/>
  <c r="AL195" i="45"/>
  <c r="AF195" i="45"/>
  <c r="AA195" i="45"/>
  <c r="AP195" i="45"/>
  <c r="AJ195" i="45"/>
  <c r="AE195" i="45"/>
  <c r="Z195" i="45"/>
  <c r="AD195" i="45"/>
  <c r="AN195" i="45"/>
  <c r="AQ201" i="45"/>
  <c r="AM201" i="45"/>
  <c r="AI201" i="45"/>
  <c r="AE201" i="45"/>
  <c r="AA201" i="45"/>
  <c r="AO201" i="45"/>
  <c r="AJ201" i="45"/>
  <c r="AD201" i="45"/>
  <c r="Y201" i="45"/>
  <c r="AN201" i="45"/>
  <c r="AH201" i="45"/>
  <c r="AC201" i="45"/>
  <c r="AF201" i="45"/>
  <c r="AP201" i="45"/>
  <c r="G206" i="45"/>
  <c r="I221" i="45"/>
  <c r="Z225" i="43" s="1"/>
  <c r="G221" i="45"/>
  <c r="AN222" i="45"/>
  <c r="AJ222" i="45"/>
  <c r="AF222" i="45"/>
  <c r="AB222" i="45"/>
  <c r="AQ222" i="45"/>
  <c r="AL222" i="45"/>
  <c r="AG222" i="45"/>
  <c r="AA222" i="45"/>
  <c r="AM222" i="45"/>
  <c r="AE222" i="45"/>
  <c r="Y222" i="45"/>
  <c r="AK222" i="45"/>
  <c r="AD222" i="45"/>
  <c r="AH222" i="45"/>
  <c r="AO225" i="45"/>
  <c r="AK225" i="45"/>
  <c r="AG225" i="45"/>
  <c r="AC225" i="45"/>
  <c r="Y225" i="45"/>
  <c r="AP225" i="45"/>
  <c r="AJ225" i="45"/>
  <c r="AE225" i="45"/>
  <c r="Z225" i="45"/>
  <c r="AN225" i="45"/>
  <c r="AH225" i="45"/>
  <c r="AA225" i="45"/>
  <c r="AM225" i="45"/>
  <c r="AF225" i="45"/>
  <c r="AB225" i="45"/>
  <c r="AQ225" i="45"/>
  <c r="AQ231" i="45"/>
  <c r="AM231" i="45"/>
  <c r="AI231" i="45"/>
  <c r="AE231" i="45"/>
  <c r="AA231" i="45"/>
  <c r="AN231" i="45"/>
  <c r="AH231" i="45"/>
  <c r="AC231" i="45"/>
  <c r="AL231" i="45"/>
  <c r="AF231" i="45"/>
  <c r="Y231" i="45"/>
  <c r="AK231" i="45"/>
  <c r="AD231" i="45"/>
  <c r="Z231" i="45"/>
  <c r="AO231" i="45"/>
  <c r="AO238" i="45"/>
  <c r="AK238" i="45"/>
  <c r="AG238" i="45"/>
  <c r="AC238" i="45"/>
  <c r="Y238" i="45"/>
  <c r="AQ238" i="45"/>
  <c r="AL238" i="45"/>
  <c r="AF238" i="45"/>
  <c r="AA238" i="45"/>
  <c r="AJ238" i="45"/>
  <c r="AD238" i="45"/>
  <c r="AP238" i="45"/>
  <c r="AI238" i="45"/>
  <c r="AB238" i="45"/>
  <c r="AN238" i="45"/>
  <c r="Z238" i="45"/>
  <c r="AM238" i="45"/>
  <c r="AB141" i="45"/>
  <c r="AF141" i="45"/>
  <c r="AJ141" i="45"/>
  <c r="Z147" i="45"/>
  <c r="AE147" i="45"/>
  <c r="AK147" i="45"/>
  <c r="AP147" i="45"/>
  <c r="S149" i="45"/>
  <c r="BC153" i="43" s="1"/>
  <c r="AQ152" i="45"/>
  <c r="AM152" i="45"/>
  <c r="AI152" i="45"/>
  <c r="AE152" i="45"/>
  <c r="AA152" i="45"/>
  <c r="Z152" i="45"/>
  <c r="AF152" i="45"/>
  <c r="AK152" i="45"/>
  <c r="AP152" i="45"/>
  <c r="AN165" i="45"/>
  <c r="AJ165" i="45"/>
  <c r="AF165" i="45"/>
  <c r="AB165" i="45"/>
  <c r="Y165" i="45"/>
  <c r="AD165" i="45"/>
  <c r="AI165" i="45"/>
  <c r="AO165" i="45"/>
  <c r="AQ168" i="45"/>
  <c r="AM168" i="45"/>
  <c r="AI168" i="45"/>
  <c r="AE168" i="45"/>
  <c r="AA168" i="45"/>
  <c r="Z168" i="45"/>
  <c r="AF168" i="45"/>
  <c r="AK168" i="45"/>
  <c r="AP168" i="45"/>
  <c r="G171" i="45"/>
  <c r="G177" i="45"/>
  <c r="G185" i="45"/>
  <c r="AC188" i="45"/>
  <c r="AI188" i="45"/>
  <c r="AP188" i="45"/>
  <c r="G190" i="45"/>
  <c r="S190" i="45"/>
  <c r="BC194" i="43" s="1"/>
  <c r="AB190" i="45"/>
  <c r="AI190" i="45"/>
  <c r="AO190" i="45"/>
  <c r="I195" i="45"/>
  <c r="Z199" i="43" s="1"/>
  <c r="G195" i="45"/>
  <c r="AH195" i="45"/>
  <c r="AQ197" i="45"/>
  <c r="AM197" i="45"/>
  <c r="AI197" i="45"/>
  <c r="AE197" i="45"/>
  <c r="AA197" i="45"/>
  <c r="AN197" i="45"/>
  <c r="AH197" i="45"/>
  <c r="AC197" i="45"/>
  <c r="AL197" i="45"/>
  <c r="AG197" i="45"/>
  <c r="AB197" i="45"/>
  <c r="Y197" i="45"/>
  <c r="AJ197" i="45"/>
  <c r="AP198" i="45"/>
  <c r="AL198" i="45"/>
  <c r="AH198" i="45"/>
  <c r="AD198" i="45"/>
  <c r="Z198" i="45"/>
  <c r="AN198" i="45"/>
  <c r="AI198" i="45"/>
  <c r="AC198" i="45"/>
  <c r="AM198" i="45"/>
  <c r="AG198" i="45"/>
  <c r="AB198" i="45"/>
  <c r="AA198" i="45"/>
  <c r="AK198" i="45"/>
  <c r="AG201" i="45"/>
  <c r="AN204" i="45"/>
  <c r="AJ204" i="45"/>
  <c r="AF204" i="45"/>
  <c r="AB204" i="45"/>
  <c r="AQ204" i="45"/>
  <c r="AL204" i="45"/>
  <c r="AG204" i="45"/>
  <c r="AA204" i="45"/>
  <c r="AP204" i="45"/>
  <c r="AK204" i="45"/>
  <c r="AE204" i="45"/>
  <c r="Z204" i="45"/>
  <c r="AD204" i="45"/>
  <c r="AO204" i="45"/>
  <c r="AO209" i="45"/>
  <c r="AK209" i="45"/>
  <c r="AG209" i="45"/>
  <c r="AC209" i="45"/>
  <c r="Y209" i="45"/>
  <c r="AP209" i="45"/>
  <c r="AJ209" i="45"/>
  <c r="AE209" i="45"/>
  <c r="Z209" i="45"/>
  <c r="AL209" i="45"/>
  <c r="AD209" i="45"/>
  <c r="AQ209" i="45"/>
  <c r="AI209" i="45"/>
  <c r="AB209" i="45"/>
  <c r="AH209" i="45"/>
  <c r="AN210" i="45"/>
  <c r="AJ210" i="45"/>
  <c r="AF210" i="45"/>
  <c r="AB210" i="45"/>
  <c r="AM210" i="45"/>
  <c r="AH210" i="45"/>
  <c r="AC210" i="45"/>
  <c r="AL210" i="45"/>
  <c r="AE210" i="45"/>
  <c r="Y210" i="45"/>
  <c r="AQ210" i="45"/>
  <c r="AK210" i="45"/>
  <c r="AD210" i="45"/>
  <c r="AG210" i="45"/>
  <c r="AQ211" i="45"/>
  <c r="AM211" i="45"/>
  <c r="AI211" i="45"/>
  <c r="AE211" i="45"/>
  <c r="AA211" i="45"/>
  <c r="AL211" i="45"/>
  <c r="AG211" i="45"/>
  <c r="AB211" i="45"/>
  <c r="AO211" i="45"/>
  <c r="AH211" i="45"/>
  <c r="Z211" i="45"/>
  <c r="AN211" i="45"/>
  <c r="AF211" i="45"/>
  <c r="Y211" i="45"/>
  <c r="AK211" i="45"/>
  <c r="G215" i="45"/>
  <c r="AP220" i="45"/>
  <c r="AL220" i="45"/>
  <c r="AH220" i="45"/>
  <c r="AD220" i="45"/>
  <c r="Z220" i="45"/>
  <c r="AO220" i="45"/>
  <c r="AJ220" i="45"/>
  <c r="AE220" i="45"/>
  <c r="Y220" i="45"/>
  <c r="AK220" i="45"/>
  <c r="AC220" i="45"/>
  <c r="AQ220" i="45"/>
  <c r="AI220" i="45"/>
  <c r="AB220" i="45"/>
  <c r="AG220" i="45"/>
  <c r="AI222" i="45"/>
  <c r="AD225" i="45"/>
  <c r="I229" i="45"/>
  <c r="Z233" i="43" s="1"/>
  <c r="G229" i="45"/>
  <c r="AB231" i="45"/>
  <c r="AP231" i="45"/>
  <c r="AE238" i="45"/>
  <c r="Q241" i="45"/>
  <c r="X241" i="45" s="1"/>
  <c r="S241" i="45"/>
  <c r="BC245" i="43" s="1"/>
  <c r="AO242" i="45"/>
  <c r="AK242" i="45"/>
  <c r="AG242" i="45"/>
  <c r="AC242" i="45"/>
  <c r="Y242" i="45"/>
  <c r="AM242" i="45"/>
  <c r="AH242" i="45"/>
  <c r="AB242" i="45"/>
  <c r="AP242" i="45"/>
  <c r="AI242" i="45"/>
  <c r="AA242" i="45"/>
  <c r="AN242" i="45"/>
  <c r="AF242" i="45"/>
  <c r="Z242" i="45"/>
  <c r="AQ242" i="45"/>
  <c r="AD242" i="45"/>
  <c r="AL242" i="45"/>
  <c r="AQ253" i="45"/>
  <c r="AM253" i="45"/>
  <c r="AI253" i="45"/>
  <c r="AE253" i="45"/>
  <c r="AA253" i="45"/>
  <c r="AN253" i="45"/>
  <c r="AH253" i="45"/>
  <c r="AC253" i="45"/>
  <c r="AL253" i="45"/>
  <c r="AF253" i="45"/>
  <c r="Y253" i="45"/>
  <c r="AJ253" i="45"/>
  <c r="Z253" i="45"/>
  <c r="AP253" i="45"/>
  <c r="AG253" i="45"/>
  <c r="AO253" i="45"/>
  <c r="AK253" i="45"/>
  <c r="AD253" i="45"/>
  <c r="G197" i="45"/>
  <c r="I197" i="45"/>
  <c r="Z201" i="43" s="1"/>
  <c r="AN200" i="45"/>
  <c r="AJ200" i="45"/>
  <c r="AF200" i="45"/>
  <c r="AB200" i="45"/>
  <c r="Y200" i="45"/>
  <c r="AD200" i="45"/>
  <c r="AI200" i="45"/>
  <c r="AO200" i="45"/>
  <c r="S206" i="45"/>
  <c r="BC210" i="43" s="1"/>
  <c r="AP208" i="45"/>
  <c r="AL208" i="45"/>
  <c r="AH208" i="45"/>
  <c r="AD208" i="45"/>
  <c r="Z208" i="45"/>
  <c r="AQ208" i="45"/>
  <c r="AK208" i="45"/>
  <c r="AF208" i="45"/>
  <c r="AA208" i="45"/>
  <c r="Y208" i="45"/>
  <c r="AG208" i="45"/>
  <c r="AN208" i="45"/>
  <c r="I213" i="45"/>
  <c r="Z217" i="43" s="1"/>
  <c r="G213" i="45"/>
  <c r="AO213" i="45"/>
  <c r="AK213" i="45"/>
  <c r="AG213" i="45"/>
  <c r="AC213" i="45"/>
  <c r="Y213" i="45"/>
  <c r="AQ213" i="45"/>
  <c r="AL213" i="45"/>
  <c r="AF213" i="45"/>
  <c r="AA213" i="45"/>
  <c r="Z213" i="45"/>
  <c r="AH213" i="45"/>
  <c r="AN213" i="45"/>
  <c r="AP216" i="45"/>
  <c r="AL216" i="45"/>
  <c r="AH216" i="45"/>
  <c r="AD216" i="45"/>
  <c r="Z216" i="45"/>
  <c r="AN216" i="45"/>
  <c r="AI216" i="45"/>
  <c r="AC216" i="45"/>
  <c r="AE216" i="45"/>
  <c r="AK216" i="45"/>
  <c r="AO221" i="45"/>
  <c r="AK221" i="45"/>
  <c r="AG221" i="45"/>
  <c r="AC221" i="45"/>
  <c r="Y221" i="45"/>
  <c r="AN221" i="45"/>
  <c r="AI221" i="45"/>
  <c r="AD221" i="45"/>
  <c r="AE221" i="45"/>
  <c r="AL221" i="45"/>
  <c r="G223" i="45"/>
  <c r="AN226" i="45"/>
  <c r="AJ226" i="45"/>
  <c r="AF226" i="45"/>
  <c r="AB226" i="45"/>
  <c r="AM226" i="45"/>
  <c r="AH226" i="45"/>
  <c r="AC226" i="45"/>
  <c r="Z226" i="45"/>
  <c r="AG226" i="45"/>
  <c r="AO226" i="45"/>
  <c r="AQ236" i="45"/>
  <c r="AM236" i="45"/>
  <c r="AI236" i="45"/>
  <c r="AE236" i="45"/>
  <c r="AA236" i="45"/>
  <c r="AL236" i="45"/>
  <c r="AG236" i="45"/>
  <c r="AB236" i="45"/>
  <c r="AP236" i="45"/>
  <c r="AJ236" i="45"/>
  <c r="AC236" i="45"/>
  <c r="AO236" i="45"/>
  <c r="AH236" i="45"/>
  <c r="Z236" i="45"/>
  <c r="Y236" i="45"/>
  <c r="AN236" i="45"/>
  <c r="AP237" i="45"/>
  <c r="AL237" i="45"/>
  <c r="AH237" i="45"/>
  <c r="AD237" i="45"/>
  <c r="Z237" i="45"/>
  <c r="AM237" i="45"/>
  <c r="AG237" i="45"/>
  <c r="AB237" i="45"/>
  <c r="AO237" i="45"/>
  <c r="AI237" i="45"/>
  <c r="AA237" i="45"/>
  <c r="AN237" i="45"/>
  <c r="AF237" i="45"/>
  <c r="Y237" i="45"/>
  <c r="AE237" i="45"/>
  <c r="I238" i="45"/>
  <c r="Z242" i="43" s="1"/>
  <c r="G238" i="45"/>
  <c r="AQ245" i="45"/>
  <c r="AP245" i="45"/>
  <c r="AL245" i="45"/>
  <c r="AH245" i="45"/>
  <c r="AD245" i="45"/>
  <c r="Z245" i="45"/>
  <c r="AO245" i="45"/>
  <c r="AJ245" i="45"/>
  <c r="AE245" i="45"/>
  <c r="Y245" i="45"/>
  <c r="AM245" i="45"/>
  <c r="AF245" i="45"/>
  <c r="AK245" i="45"/>
  <c r="AC245" i="45"/>
  <c r="AB245" i="45"/>
  <c r="AO247" i="45"/>
  <c r="AK247" i="45"/>
  <c r="AG247" i="45"/>
  <c r="AC247" i="45"/>
  <c r="Y247" i="45"/>
  <c r="AP247" i="45"/>
  <c r="AJ247" i="45"/>
  <c r="AE247" i="45"/>
  <c r="Z247" i="45"/>
  <c r="AN247" i="45"/>
  <c r="AH247" i="45"/>
  <c r="AA247" i="45"/>
  <c r="AQ247" i="45"/>
  <c r="AF247" i="45"/>
  <c r="AM247" i="45"/>
  <c r="AD247" i="45"/>
  <c r="AI247" i="45"/>
  <c r="Q251" i="45"/>
  <c r="X251" i="45" s="1"/>
  <c r="S251" i="45"/>
  <c r="BC255" i="43" s="1"/>
  <c r="S172" i="45"/>
  <c r="BC176" i="43" s="1"/>
  <c r="G173" i="45"/>
  <c r="I173" i="45"/>
  <c r="Z177" i="43" s="1"/>
  <c r="G175" i="45"/>
  <c r="I175" i="45"/>
  <c r="Z179" i="43" s="1"/>
  <c r="S186" i="45"/>
  <c r="BC190" i="43" s="1"/>
  <c r="AQ189" i="45"/>
  <c r="AM189" i="45"/>
  <c r="AI189" i="45"/>
  <c r="AE189" i="45"/>
  <c r="AA189" i="45"/>
  <c r="Z189" i="45"/>
  <c r="AF189" i="45"/>
  <c r="AK189" i="45"/>
  <c r="AP189" i="45"/>
  <c r="G193" i="45"/>
  <c r="I193" i="45"/>
  <c r="Z197" i="43" s="1"/>
  <c r="AN196" i="45"/>
  <c r="AJ196" i="45"/>
  <c r="AF196" i="45"/>
  <c r="AB196" i="45"/>
  <c r="Y196" i="45"/>
  <c r="AD196" i="45"/>
  <c r="AI196" i="45"/>
  <c r="AO196" i="45"/>
  <c r="Z200" i="45"/>
  <c r="AE200" i="45"/>
  <c r="AK200" i="45"/>
  <c r="AP200" i="45"/>
  <c r="S202" i="45"/>
  <c r="BC206" i="43" s="1"/>
  <c r="AQ205" i="45"/>
  <c r="AM205" i="45"/>
  <c r="AI205" i="45"/>
  <c r="AE205" i="45"/>
  <c r="AA205" i="45"/>
  <c r="Z205" i="45"/>
  <c r="AF205" i="45"/>
  <c r="AK205" i="45"/>
  <c r="AP205" i="45"/>
  <c r="G208" i="45"/>
  <c r="S208" i="45"/>
  <c r="BC212" i="43" s="1"/>
  <c r="AB208" i="45"/>
  <c r="AI208" i="45"/>
  <c r="AO208" i="45"/>
  <c r="AB213" i="45"/>
  <c r="AI213" i="45"/>
  <c r="AP213" i="45"/>
  <c r="AQ215" i="45"/>
  <c r="AM215" i="45"/>
  <c r="AI215" i="45"/>
  <c r="AE215" i="45"/>
  <c r="AA215" i="45"/>
  <c r="AN215" i="45"/>
  <c r="AH215" i="45"/>
  <c r="AC215" i="45"/>
  <c r="AB215" i="45"/>
  <c r="AJ215" i="45"/>
  <c r="AP215" i="45"/>
  <c r="Y216" i="45"/>
  <c r="AF216" i="45"/>
  <c r="AM216" i="45"/>
  <c r="AN218" i="45"/>
  <c r="AJ218" i="45"/>
  <c r="AF218" i="45"/>
  <c r="AB218" i="45"/>
  <c r="AP218" i="45"/>
  <c r="AK218" i="45"/>
  <c r="AE218" i="45"/>
  <c r="Z218" i="45"/>
  <c r="AA218" i="45"/>
  <c r="AH218" i="45"/>
  <c r="AO218" i="45"/>
  <c r="AQ219" i="45"/>
  <c r="AM219" i="45"/>
  <c r="AI219" i="45"/>
  <c r="AE219" i="45"/>
  <c r="AA219" i="45"/>
  <c r="AO219" i="45"/>
  <c r="AJ219" i="45"/>
  <c r="AD219" i="45"/>
  <c r="Y219" i="45"/>
  <c r="AB219" i="45"/>
  <c r="AH219" i="45"/>
  <c r="AP219" i="45"/>
  <c r="Z221" i="45"/>
  <c r="AF221" i="45"/>
  <c r="AM221" i="45"/>
  <c r="S226" i="45"/>
  <c r="BC230" i="43" s="1"/>
  <c r="Q226" i="45"/>
  <c r="X226" i="45" s="1"/>
  <c r="AA226" i="45"/>
  <c r="AI226" i="45"/>
  <c r="AP226" i="45"/>
  <c r="AQ227" i="45"/>
  <c r="AM227" i="45"/>
  <c r="AI227" i="45"/>
  <c r="AE227" i="45"/>
  <c r="AA227" i="45"/>
  <c r="AL227" i="45"/>
  <c r="AG227" i="45"/>
  <c r="AB227" i="45"/>
  <c r="AD227" i="45"/>
  <c r="AK227" i="45"/>
  <c r="G231" i="45"/>
  <c r="I231" i="45"/>
  <c r="Z235" i="43" s="1"/>
  <c r="AQ232" i="45"/>
  <c r="AP232" i="45"/>
  <c r="AL232" i="45"/>
  <c r="AH232" i="45"/>
  <c r="AD232" i="45"/>
  <c r="Z232" i="45"/>
  <c r="AN232" i="45"/>
  <c r="AI232" i="45"/>
  <c r="AC232" i="45"/>
  <c r="AM232" i="45"/>
  <c r="AG232" i="45"/>
  <c r="AB232" i="45"/>
  <c r="AA232" i="45"/>
  <c r="AK232" i="45"/>
  <c r="AO234" i="45"/>
  <c r="AK234" i="45"/>
  <c r="AG234" i="45"/>
  <c r="AC234" i="45"/>
  <c r="Y234" i="45"/>
  <c r="AP234" i="45"/>
  <c r="AJ234" i="45"/>
  <c r="AE234" i="45"/>
  <c r="Z234" i="45"/>
  <c r="AM234" i="45"/>
  <c r="AF234" i="45"/>
  <c r="AL234" i="45"/>
  <c r="AD234" i="45"/>
  <c r="AH234" i="45"/>
  <c r="S235" i="45"/>
  <c r="BC239" i="43" s="1"/>
  <c r="Q235" i="45"/>
  <c r="X235" i="45" s="1"/>
  <c r="AD236" i="45"/>
  <c r="I237" i="45"/>
  <c r="Z241" i="43" s="1"/>
  <c r="G237" i="45"/>
  <c r="AJ237" i="45"/>
  <c r="Q242" i="45"/>
  <c r="X242" i="45" s="1"/>
  <c r="S242" i="45"/>
  <c r="BC246" i="43" s="1"/>
  <c r="G244" i="45"/>
  <c r="I244" i="45"/>
  <c r="Z248" i="43" s="1"/>
  <c r="AG245" i="45"/>
  <c r="AL247" i="45"/>
  <c r="AP250" i="45"/>
  <c r="AL250" i="45"/>
  <c r="AH250" i="45"/>
  <c r="AD250" i="45"/>
  <c r="Z250" i="45"/>
  <c r="AM250" i="45"/>
  <c r="AG250" i="45"/>
  <c r="AB250" i="45"/>
  <c r="AQ250" i="45"/>
  <c r="AJ250" i="45"/>
  <c r="AC250" i="45"/>
  <c r="AI250" i="45"/>
  <c r="Y250" i="45"/>
  <c r="AO250" i="45"/>
  <c r="AF250" i="45"/>
  <c r="AE250" i="45"/>
  <c r="AP254" i="45"/>
  <c r="AL254" i="45"/>
  <c r="AH254" i="45"/>
  <c r="AD254" i="45"/>
  <c r="Z254" i="45"/>
  <c r="AN254" i="45"/>
  <c r="AI254" i="45"/>
  <c r="AC254" i="45"/>
  <c r="AQ254" i="45"/>
  <c r="AJ254" i="45"/>
  <c r="AB254" i="45"/>
  <c r="AM254" i="45"/>
  <c r="AE254" i="45"/>
  <c r="AK254" i="45"/>
  <c r="AA254" i="45"/>
  <c r="AF254" i="45"/>
  <c r="G233" i="45"/>
  <c r="S233" i="45"/>
  <c r="BC237" i="43" s="1"/>
  <c r="AQ240" i="45"/>
  <c r="AM240" i="45"/>
  <c r="AI240" i="45"/>
  <c r="AE240" i="45"/>
  <c r="AA240" i="45"/>
  <c r="AN240" i="45"/>
  <c r="AH240" i="45"/>
  <c r="AC240" i="45"/>
  <c r="AB240" i="45"/>
  <c r="AJ240" i="45"/>
  <c r="AP240" i="45"/>
  <c r="AN243" i="45"/>
  <c r="AJ243" i="45"/>
  <c r="AF243" i="45"/>
  <c r="AB243" i="45"/>
  <c r="AP243" i="45"/>
  <c r="AK243" i="45"/>
  <c r="AE243" i="45"/>
  <c r="Z243" i="45"/>
  <c r="AA243" i="45"/>
  <c r="AH243" i="45"/>
  <c r="AO243" i="45"/>
  <c r="AQ244" i="45"/>
  <c r="AM244" i="45"/>
  <c r="AI244" i="45"/>
  <c r="AE244" i="45"/>
  <c r="AA244" i="45"/>
  <c r="AO244" i="45"/>
  <c r="AJ244" i="45"/>
  <c r="AD244" i="45"/>
  <c r="Y244" i="45"/>
  <c r="AB244" i="45"/>
  <c r="AH244" i="45"/>
  <c r="AP244" i="45"/>
  <c r="G246" i="45"/>
  <c r="AO251" i="45"/>
  <c r="AK251" i="45"/>
  <c r="AG251" i="45"/>
  <c r="AC251" i="45"/>
  <c r="Y251" i="45"/>
  <c r="AQ251" i="45"/>
  <c r="AL251" i="45"/>
  <c r="AF251" i="45"/>
  <c r="AA251" i="45"/>
  <c r="AM251" i="45"/>
  <c r="AE251" i="45"/>
  <c r="AB251" i="45"/>
  <c r="AJ251" i="45"/>
  <c r="AQ207" i="45"/>
  <c r="AM207" i="45"/>
  <c r="AI207" i="45"/>
  <c r="AE207" i="45"/>
  <c r="AA207" i="45"/>
  <c r="Z207" i="45"/>
  <c r="AF207" i="45"/>
  <c r="AK207" i="45"/>
  <c r="AP207" i="45"/>
  <c r="G211" i="45"/>
  <c r="I211" i="45"/>
  <c r="Z215" i="43" s="1"/>
  <c r="AN214" i="45"/>
  <c r="AJ214" i="45"/>
  <c r="AF214" i="45"/>
  <c r="AB214" i="45"/>
  <c r="Y214" i="45"/>
  <c r="AD214" i="45"/>
  <c r="AI214" i="45"/>
  <c r="AO214" i="45"/>
  <c r="S220" i="45"/>
  <c r="BC224" i="43" s="1"/>
  <c r="AQ223" i="45"/>
  <c r="AM223" i="45"/>
  <c r="AI223" i="45"/>
  <c r="AE223" i="45"/>
  <c r="AA223" i="45"/>
  <c r="Z223" i="45"/>
  <c r="AF223" i="45"/>
  <c r="AK223" i="45"/>
  <c r="AP223" i="45"/>
  <c r="G227" i="45"/>
  <c r="I227" i="45"/>
  <c r="Z231" i="43" s="1"/>
  <c r="AN230" i="45"/>
  <c r="AJ230" i="45"/>
  <c r="AF230" i="45"/>
  <c r="AB230" i="45"/>
  <c r="Y230" i="45"/>
  <c r="AD230" i="45"/>
  <c r="AI230" i="45"/>
  <c r="AO230" i="45"/>
  <c r="AN235" i="45"/>
  <c r="AJ235" i="45"/>
  <c r="AF235" i="45"/>
  <c r="AB235" i="45"/>
  <c r="AM235" i="45"/>
  <c r="AH235" i="45"/>
  <c r="AC235" i="45"/>
  <c r="Z235" i="45"/>
  <c r="AG235" i="45"/>
  <c r="AO235" i="45"/>
  <c r="AD240" i="45"/>
  <c r="AK240" i="45"/>
  <c r="AC243" i="45"/>
  <c r="AI243" i="45"/>
  <c r="AQ243" i="45"/>
  <c r="AC244" i="45"/>
  <c r="AK244" i="45"/>
  <c r="AP246" i="45"/>
  <c r="AL246" i="45"/>
  <c r="AH246" i="45"/>
  <c r="AD246" i="45"/>
  <c r="Z246" i="45"/>
  <c r="AQ246" i="45"/>
  <c r="AK246" i="45"/>
  <c r="AF246" i="45"/>
  <c r="AA246" i="45"/>
  <c r="AM246" i="45"/>
  <c r="AE246" i="45"/>
  <c r="AB246" i="45"/>
  <c r="AJ246" i="45"/>
  <c r="I251" i="45"/>
  <c r="Z255" i="43" s="1"/>
  <c r="G251" i="45"/>
  <c r="AD251" i="45"/>
  <c r="AN251" i="45"/>
  <c r="G236" i="45"/>
  <c r="I236" i="45"/>
  <c r="Z240" i="43" s="1"/>
  <c r="AN239" i="45"/>
  <c r="AJ239" i="45"/>
  <c r="AF239" i="45"/>
  <c r="AB239" i="45"/>
  <c r="Y239" i="45"/>
  <c r="AD239" i="45"/>
  <c r="AI239" i="45"/>
  <c r="AO239" i="45"/>
  <c r="S245" i="45"/>
  <c r="BC249" i="43" s="1"/>
  <c r="S248" i="45"/>
  <c r="BC252" i="43" s="1"/>
  <c r="Q248" i="45"/>
  <c r="X248" i="45" s="1"/>
  <c r="AQ249" i="45"/>
  <c r="AM249" i="45"/>
  <c r="AI249" i="45"/>
  <c r="AE249" i="45"/>
  <c r="AA249" i="45"/>
  <c r="AL249" i="45"/>
  <c r="AG249" i="45"/>
  <c r="AB249" i="45"/>
  <c r="AD249" i="45"/>
  <c r="AK249" i="45"/>
  <c r="G253" i="45"/>
  <c r="I253" i="45"/>
  <c r="Z257" i="43" s="1"/>
  <c r="G249" i="45"/>
  <c r="I249" i="45"/>
  <c r="Z253" i="43" s="1"/>
  <c r="AN252" i="45"/>
  <c r="AJ252" i="45"/>
  <c r="AF252" i="45"/>
  <c r="AB252" i="45"/>
  <c r="Y252" i="45"/>
  <c r="AD252" i="45"/>
  <c r="AI252" i="45"/>
  <c r="AO252" i="45"/>
  <c r="P58" i="42" l="1"/>
  <c r="K3" i="44" s="1"/>
  <c r="W57" i="45"/>
  <c r="V57" i="45"/>
  <c r="F57" i="45"/>
  <c r="U57" i="45"/>
  <c r="W34" i="45"/>
  <c r="G34" i="45"/>
  <c r="V34" i="45"/>
  <c r="F34" i="45"/>
  <c r="U34" i="45"/>
  <c r="U22" i="45"/>
  <c r="W22" i="45"/>
  <c r="G22" i="45"/>
  <c r="V22" i="45"/>
  <c r="F22" i="45"/>
  <c r="V17" i="45"/>
  <c r="W17" i="45"/>
  <c r="G17" i="45"/>
  <c r="U17" i="45"/>
  <c r="F17" i="45"/>
  <c r="W53" i="45"/>
  <c r="V53" i="45"/>
  <c r="F53" i="45"/>
  <c r="U53" i="45"/>
  <c r="AX156" i="45"/>
  <c r="AV158" i="45"/>
  <c r="G53" i="45"/>
  <c r="U101" i="45"/>
  <c r="F101" i="45"/>
  <c r="W101" i="45"/>
  <c r="V101" i="45"/>
  <c r="G101" i="45"/>
  <c r="U93" i="45"/>
  <c r="W93" i="45"/>
  <c r="V93" i="45"/>
  <c r="G93" i="45"/>
  <c r="F93" i="45"/>
  <c r="U85" i="45"/>
  <c r="F85" i="45"/>
  <c r="W85" i="45"/>
  <c r="V85" i="45"/>
  <c r="U81" i="45"/>
  <c r="W81" i="45"/>
  <c r="G81" i="45"/>
  <c r="F81" i="45"/>
  <c r="V81" i="45"/>
  <c r="U77" i="45"/>
  <c r="W77" i="45"/>
  <c r="V77" i="45"/>
  <c r="G77" i="45"/>
  <c r="F77" i="45"/>
  <c r="W50" i="45"/>
  <c r="G50" i="45"/>
  <c r="V50" i="45"/>
  <c r="F50" i="45"/>
  <c r="U50" i="45"/>
  <c r="W45" i="45"/>
  <c r="G45" i="45"/>
  <c r="U45" i="45"/>
  <c r="F45" i="45"/>
  <c r="V45" i="45"/>
  <c r="G85" i="45"/>
  <c r="V121" i="45"/>
  <c r="F121" i="45"/>
  <c r="W121" i="45"/>
  <c r="U121" i="45"/>
  <c r="G121" i="45"/>
  <c r="W119" i="45"/>
  <c r="U119" i="45"/>
  <c r="V119" i="45"/>
  <c r="G119" i="45"/>
  <c r="F119" i="45"/>
  <c r="W116" i="45"/>
  <c r="U116" i="45"/>
  <c r="F116" i="45"/>
  <c r="V116" i="45"/>
  <c r="W112" i="45"/>
  <c r="F112" i="45"/>
  <c r="U112" i="45"/>
  <c r="V112" i="45"/>
  <c r="V109" i="45"/>
  <c r="F109" i="45"/>
  <c r="G109" i="45"/>
  <c r="W109" i="45"/>
  <c r="U109" i="45"/>
  <c r="U106" i="45"/>
  <c r="V106" i="45"/>
  <c r="F106" i="45"/>
  <c r="G106" i="45"/>
  <c r="W106" i="45"/>
  <c r="W102" i="45"/>
  <c r="V102" i="45"/>
  <c r="U102" i="45"/>
  <c r="G102" i="45"/>
  <c r="F102" i="45"/>
  <c r="W70" i="45"/>
  <c r="V70" i="45"/>
  <c r="F70" i="45"/>
  <c r="U70" i="45"/>
  <c r="G70" i="45"/>
  <c r="W62" i="45"/>
  <c r="G62" i="45"/>
  <c r="U62" i="45"/>
  <c r="F62" i="45"/>
  <c r="V62" i="45"/>
  <c r="U33" i="45"/>
  <c r="V33" i="45"/>
  <c r="G33" i="45"/>
  <c r="W33" i="45"/>
  <c r="F33" i="45"/>
  <c r="AV49" i="45"/>
  <c r="AX49" i="45" s="1"/>
  <c r="G57" i="45"/>
  <c r="AV51" i="45"/>
  <c r="AX51" i="45" s="1"/>
  <c r="AV170" i="45"/>
  <c r="AX170" i="45" s="1"/>
  <c r="W124" i="45"/>
  <c r="V124" i="45"/>
  <c r="U124" i="45"/>
  <c r="F124" i="45"/>
  <c r="F90" i="45"/>
  <c r="W90" i="45"/>
  <c r="V90" i="45"/>
  <c r="G90" i="45"/>
  <c r="U90" i="45"/>
  <c r="AV167" i="45"/>
  <c r="V42" i="45"/>
  <c r="F42" i="45"/>
  <c r="U42" i="45"/>
  <c r="W42" i="45"/>
  <c r="G42" i="45"/>
  <c r="W37" i="45"/>
  <c r="V37" i="45"/>
  <c r="F37" i="45"/>
  <c r="U37" i="45"/>
  <c r="U10" i="45"/>
  <c r="V10" i="45"/>
  <c r="W10" i="45"/>
  <c r="F10" i="45"/>
  <c r="F74" i="45"/>
  <c r="W74" i="45"/>
  <c r="U74" i="45"/>
  <c r="G74" i="45"/>
  <c r="V74" i="45"/>
  <c r="U89" i="45"/>
  <c r="V89" i="45"/>
  <c r="F89" i="45"/>
  <c r="W89" i="45"/>
  <c r="V54" i="45"/>
  <c r="F54" i="45"/>
  <c r="U54" i="45"/>
  <c r="W54" i="45"/>
  <c r="W49" i="45"/>
  <c r="V49" i="45"/>
  <c r="F49" i="45"/>
  <c r="U49" i="45"/>
  <c r="U26" i="45"/>
  <c r="G26" i="45"/>
  <c r="W26" i="45"/>
  <c r="F26" i="45"/>
  <c r="V26" i="45"/>
  <c r="U21" i="45"/>
  <c r="G21" i="45"/>
  <c r="V21" i="45"/>
  <c r="F21" i="45"/>
  <c r="W21" i="45"/>
  <c r="U29" i="45"/>
  <c r="V29" i="45"/>
  <c r="F29" i="45"/>
  <c r="G29" i="45"/>
  <c r="W29" i="45"/>
  <c r="AV50" i="45"/>
  <c r="AX50" i="45" s="1"/>
  <c r="U97" i="45"/>
  <c r="W97" i="45"/>
  <c r="F97" i="45"/>
  <c r="V97" i="45"/>
  <c r="G97" i="45"/>
  <c r="V38" i="45"/>
  <c r="F38" i="45"/>
  <c r="U38" i="45"/>
  <c r="W38" i="45"/>
  <c r="W6" i="45"/>
  <c r="G6" i="45"/>
  <c r="I6" i="45" s="1"/>
  <c r="U6" i="45" s="1"/>
  <c r="V6" i="45"/>
  <c r="F6" i="45"/>
  <c r="U61" i="45"/>
  <c r="W61" i="45"/>
  <c r="F61" i="45"/>
  <c r="V61" i="45"/>
  <c r="G61" i="45"/>
  <c r="W41" i="45"/>
  <c r="V41" i="45"/>
  <c r="F41" i="45"/>
  <c r="U41" i="45"/>
  <c r="W30" i="45"/>
  <c r="G30" i="45"/>
  <c r="V30" i="45"/>
  <c r="F30" i="45"/>
  <c r="U30" i="45"/>
  <c r="V58" i="45"/>
  <c r="F58" i="45"/>
  <c r="U58" i="45"/>
  <c r="W58" i="45"/>
  <c r="G38" i="45"/>
  <c r="G41" i="45"/>
  <c r="V98" i="45"/>
  <c r="U98" i="45"/>
  <c r="G98" i="45"/>
  <c r="W98" i="45"/>
  <c r="F98" i="45"/>
  <c r="U94" i="45"/>
  <c r="G94" i="45"/>
  <c r="F94" i="45"/>
  <c r="V94" i="45"/>
  <c r="W94" i="45"/>
  <c r="W86" i="45"/>
  <c r="V86" i="45"/>
  <c r="U86" i="45"/>
  <c r="G86" i="45"/>
  <c r="F86" i="45"/>
  <c r="V82" i="45"/>
  <c r="U82" i="45"/>
  <c r="G82" i="45"/>
  <c r="F82" i="45"/>
  <c r="W82" i="45"/>
  <c r="U78" i="45"/>
  <c r="G78" i="45"/>
  <c r="F78" i="45"/>
  <c r="W78" i="45"/>
  <c r="V78" i="45"/>
  <c r="W66" i="45"/>
  <c r="G66" i="45"/>
  <c r="U66" i="45"/>
  <c r="F66" i="45"/>
  <c r="V66" i="45"/>
  <c r="V46" i="45"/>
  <c r="F46" i="45"/>
  <c r="U46" i="45"/>
  <c r="W46" i="45"/>
  <c r="U18" i="45"/>
  <c r="G18" i="45"/>
  <c r="W18" i="45"/>
  <c r="F18" i="45"/>
  <c r="V18" i="45"/>
  <c r="U14" i="45"/>
  <c r="G14" i="45"/>
  <c r="W14" i="45"/>
  <c r="F14" i="45"/>
  <c r="V14" i="45"/>
  <c r="F9" i="45"/>
  <c r="W9" i="45"/>
  <c r="V9" i="45"/>
  <c r="U9" i="45"/>
  <c r="G9" i="45"/>
  <c r="S256" i="45"/>
  <c r="U122" i="45"/>
  <c r="V122" i="45"/>
  <c r="W122" i="45"/>
  <c r="F122" i="45"/>
  <c r="W120" i="45"/>
  <c r="V120" i="45"/>
  <c r="F120" i="45"/>
  <c r="U120" i="45"/>
  <c r="U118" i="45"/>
  <c r="F118" i="45"/>
  <c r="W118" i="45"/>
  <c r="V118" i="45"/>
  <c r="G118" i="45"/>
  <c r="V115" i="45"/>
  <c r="W115" i="45"/>
  <c r="G115" i="45"/>
  <c r="F115" i="45"/>
  <c r="U115" i="45"/>
  <c r="W108" i="45"/>
  <c r="U108" i="45"/>
  <c r="F108" i="45"/>
  <c r="V108" i="45"/>
  <c r="U105" i="45"/>
  <c r="V105" i="45"/>
  <c r="F105" i="45"/>
  <c r="W105" i="45"/>
  <c r="U73" i="45"/>
  <c r="V73" i="45"/>
  <c r="F73" i="45"/>
  <c r="W73" i="45"/>
  <c r="U69" i="45"/>
  <c r="F69" i="45"/>
  <c r="V69" i="45"/>
  <c r="W69" i="45"/>
  <c r="V25" i="45"/>
  <c r="F25" i="45"/>
  <c r="U25" i="45"/>
  <c r="W25" i="45"/>
  <c r="G25" i="45"/>
  <c r="V13" i="45"/>
  <c r="F13" i="45"/>
  <c r="W13" i="45"/>
  <c r="U13" i="45"/>
  <c r="G54" i="45"/>
  <c r="AX167" i="45" l="1"/>
  <c r="AV172" i="45"/>
  <c r="AX172" i="45" s="1"/>
  <c r="U5" i="45"/>
  <c r="V5" i="45"/>
  <c r="AS60" i="42"/>
  <c r="AV55" i="45"/>
  <c r="AV54" i="45" s="1"/>
  <c r="AX54" i="45" s="1"/>
  <c r="I256" i="45"/>
  <c r="Z10" i="43"/>
  <c r="AX55" i="45"/>
  <c r="W5" i="45"/>
  <c r="AX158" i="45"/>
  <c r="AV160" i="45"/>
  <c r="AX160" i="45" s="1"/>
  <c r="AX162" i="45" l="1"/>
  <c r="AV45" i="45"/>
  <c r="AV36" i="45"/>
  <c r="AX36" i="45" s="1"/>
  <c r="AV12" i="45"/>
  <c r="X5" i="45"/>
  <c r="AS58" i="42"/>
  <c r="AS62" i="42" s="1"/>
  <c r="AV64" i="45"/>
  <c r="AV58" i="45"/>
  <c r="AX58" i="45" s="1"/>
  <c r="AV59" i="45"/>
  <c r="AX59" i="45" s="1"/>
  <c r="AX173" i="45"/>
  <c r="AV182" i="45" l="1"/>
  <c r="AV176" i="45"/>
  <c r="AX176" i="45" s="1"/>
  <c r="AV177" i="45"/>
  <c r="AX177" i="45" s="1"/>
  <c r="AV38" i="45"/>
  <c r="AX38" i="45" s="1"/>
  <c r="AV60" i="45"/>
  <c r="AX60" i="45" s="1"/>
  <c r="AV127" i="45"/>
  <c r="AX127" i="45" s="1"/>
  <c r="AV125" i="45"/>
  <c r="AV9" i="45"/>
  <c r="AX9" i="45" s="1"/>
  <c r="AV6" i="45"/>
  <c r="AX6" i="45" s="1"/>
  <c r="AV126" i="45"/>
  <c r="AX126" i="45" s="1"/>
  <c r="AV8" i="45"/>
  <c r="AX8" i="45" s="1"/>
  <c r="AV7" i="45"/>
  <c r="AX7" i="45" s="1"/>
  <c r="AV11" i="45" l="1"/>
  <c r="AX11" i="45" s="1"/>
  <c r="AX12" i="45" s="1"/>
  <c r="AV178" i="45"/>
  <c r="AX178" i="45" s="1"/>
  <c r="AX125" i="45"/>
  <c r="AV129" i="45"/>
  <c r="AX129" i="45" s="1"/>
  <c r="AV40" i="45"/>
  <c r="AV62" i="45"/>
  <c r="AX62" i="45" s="1"/>
  <c r="AX64" i="45" s="1"/>
  <c r="AV24" i="45" l="1"/>
  <c r="AV16" i="45"/>
  <c r="AX16" i="45" s="1"/>
  <c r="AX40" i="45"/>
  <c r="AV42" i="45"/>
  <c r="AX42" i="45" s="1"/>
  <c r="AV180" i="45"/>
  <c r="AX180" i="45" s="1"/>
  <c r="AX182" i="45" s="1"/>
  <c r="AX130" i="45"/>
  <c r="AV142" i="45" l="1"/>
  <c r="AV134" i="45"/>
  <c r="AX134" i="45" s="1"/>
  <c r="AV17" i="45"/>
  <c r="AX44" i="45"/>
  <c r="AV135" i="45" l="1"/>
  <c r="AX17" i="45"/>
  <c r="AV18" i="45"/>
  <c r="AX135" i="45" l="1"/>
  <c r="AV136" i="45"/>
  <c r="AX18" i="45"/>
  <c r="AV19" i="45"/>
  <c r="AX136" i="45" l="1"/>
  <c r="AV137" i="45"/>
  <c r="AX19" i="45"/>
  <c r="AV20" i="45"/>
  <c r="AX137" i="45" l="1"/>
  <c r="AV138" i="45"/>
  <c r="AX20" i="45"/>
  <c r="AV21" i="45"/>
  <c r="AX138" i="45" l="1"/>
  <c r="AV139" i="45"/>
  <c r="AX21" i="45"/>
  <c r="AV23" i="45"/>
  <c r="AX23" i="45" s="1"/>
  <c r="AX24" i="45" s="1"/>
  <c r="AX26" i="45" s="1"/>
  <c r="AX139" i="45" l="1"/>
  <c r="AV141" i="45"/>
  <c r="AX141" i="45" s="1"/>
  <c r="K4" i="44"/>
  <c r="AJ107" i="42"/>
  <c r="K2" i="44" s="1"/>
  <c r="AX142" i="45" l="1"/>
  <c r="AX144" i="45" s="1"/>
  <c r="DM32" i="33"/>
  <c r="EH6" i="33" l="1"/>
  <c r="EH7" i="33" s="1"/>
  <c r="EH8" i="33" s="1"/>
  <c r="EH14" i="33"/>
  <c r="CS13" i="34"/>
  <c r="CS15" i="34"/>
  <c r="CS17" i="34"/>
  <c r="CS19" i="34"/>
  <c r="CS21" i="34"/>
  <c r="CS23" i="34"/>
  <c r="CS25" i="34"/>
  <c r="CS27" i="34"/>
  <c r="CS29" i="34"/>
  <c r="CS31" i="34"/>
  <c r="CS33" i="34"/>
  <c r="CS35" i="34"/>
  <c r="CS37" i="34"/>
  <c r="CS39" i="34"/>
  <c r="CS41" i="34"/>
  <c r="CS43" i="34"/>
  <c r="CS45" i="34"/>
  <c r="CS47" i="34"/>
  <c r="CS49" i="34"/>
  <c r="CS51" i="34"/>
  <c r="CS11" i="34"/>
  <c r="BC37" i="33"/>
  <c r="P59" i="34"/>
  <c r="EH9" i="33" l="1"/>
  <c r="EH10" i="33" s="1"/>
  <c r="EH11" i="33" s="1"/>
  <c r="CM24" i="33"/>
  <c r="CD51" i="33" l="1"/>
  <c r="CD55" i="33"/>
  <c r="EJ6" i="33" l="1"/>
  <c r="DL13" i="34"/>
  <c r="DL15" i="34"/>
  <c r="DL17" i="34"/>
  <c r="DL19" i="34"/>
  <c r="DL21" i="34"/>
  <c r="DL23" i="34"/>
  <c r="DL25" i="34"/>
  <c r="DL27" i="34"/>
  <c r="DL29" i="34"/>
  <c r="DL31" i="34"/>
  <c r="DL33" i="34"/>
  <c r="DL35" i="34"/>
  <c r="DL37" i="34"/>
  <c r="DL39" i="34"/>
  <c r="DL41" i="34"/>
  <c r="DL43" i="34"/>
  <c r="DL45" i="34"/>
  <c r="DL47" i="34"/>
  <c r="DL49" i="34"/>
  <c r="DL51" i="34"/>
  <c r="DL11" i="34"/>
  <c r="DE63" i="33"/>
  <c r="DE67" i="33"/>
  <c r="DE71" i="33"/>
  <c r="DE75" i="33"/>
  <c r="DE79" i="33"/>
  <c r="DE83" i="33"/>
  <c r="DE87" i="33"/>
  <c r="DE91" i="33"/>
  <c r="DR53" i="34"/>
  <c r="CZ11" i="34"/>
  <c r="DK13" i="34"/>
  <c r="DK15" i="34"/>
  <c r="DK17" i="34"/>
  <c r="DK19" i="34"/>
  <c r="DK21" i="34"/>
  <c r="DK23" i="34"/>
  <c r="DK25" i="34"/>
  <c r="DK27" i="34"/>
  <c r="DK29" i="34"/>
  <c r="DK31" i="34"/>
  <c r="DK33" i="34"/>
  <c r="DK35" i="34"/>
  <c r="DK37" i="34"/>
  <c r="DK39" i="34"/>
  <c r="DK41" i="34"/>
  <c r="DK43" i="34"/>
  <c r="DK45" i="34"/>
  <c r="DK47" i="34"/>
  <c r="DK49" i="34"/>
  <c r="DK51" i="34"/>
  <c r="DK11" i="34"/>
  <c r="CZ43" i="34"/>
  <c r="CZ45" i="34"/>
  <c r="CZ47" i="34"/>
  <c r="CZ49" i="34"/>
  <c r="CZ51" i="34"/>
  <c r="CZ13" i="34"/>
  <c r="CZ15" i="34"/>
  <c r="CZ17" i="34"/>
  <c r="CZ19" i="34"/>
  <c r="CZ21" i="34"/>
  <c r="CZ23" i="34"/>
  <c r="CZ25" i="34"/>
  <c r="CZ27" i="34"/>
  <c r="CZ29" i="34"/>
  <c r="CZ31" i="34"/>
  <c r="CZ33" i="34"/>
  <c r="CZ35" i="34"/>
  <c r="CZ37" i="34"/>
  <c r="CZ39" i="34"/>
  <c r="CZ41" i="34"/>
  <c r="CQ43" i="34"/>
  <c r="CQ45" i="34"/>
  <c r="CQ47" i="34"/>
  <c r="CQ49" i="34"/>
  <c r="CQ51" i="34"/>
  <c r="CQ13" i="34"/>
  <c r="CQ15" i="34"/>
  <c r="CQ17" i="34"/>
  <c r="CQ19" i="34"/>
  <c r="CQ21" i="34"/>
  <c r="CQ23" i="34"/>
  <c r="CQ25" i="34"/>
  <c r="CQ27" i="34"/>
  <c r="CQ29" i="34"/>
  <c r="CQ31" i="34"/>
  <c r="CQ33" i="34"/>
  <c r="CQ35" i="34"/>
  <c r="CQ37" i="34"/>
  <c r="CQ39" i="34"/>
  <c r="CQ41" i="34"/>
  <c r="CQ11" i="34"/>
  <c r="CD59" i="33"/>
  <c r="CO47" i="33"/>
  <c r="DD55" i="33"/>
  <c r="DE55" i="33" s="1"/>
  <c r="CO51" i="33"/>
  <c r="CO55" i="33"/>
  <c r="CO63" i="33"/>
  <c r="CO67" i="33"/>
  <c r="CO71" i="33"/>
  <c r="CO75" i="33"/>
  <c r="CO79" i="33"/>
  <c r="CO83" i="33"/>
  <c r="CO87" i="33"/>
  <c r="CO91" i="33"/>
  <c r="CA59" i="33"/>
  <c r="CA63" i="33"/>
  <c r="CA67" i="33"/>
  <c r="CA71" i="33"/>
  <c r="CA75" i="33"/>
  <c r="CA79" i="33"/>
  <c r="CA83" i="33"/>
  <c r="CA87" i="33"/>
  <c r="CA91" i="33"/>
  <c r="DD47" i="33"/>
  <c r="DD51" i="33"/>
  <c r="DE51" i="33" s="1"/>
  <c r="DR51" i="34"/>
  <c r="DR13" i="34"/>
  <c r="DR15" i="34"/>
  <c r="DR17" i="34"/>
  <c r="DR19" i="34"/>
  <c r="DR21" i="34"/>
  <c r="DR23" i="34"/>
  <c r="DR25" i="34"/>
  <c r="DR27" i="34"/>
  <c r="DR29" i="34"/>
  <c r="DR31" i="34"/>
  <c r="DR33" i="34"/>
  <c r="DR35" i="34"/>
  <c r="DR37" i="34"/>
  <c r="DR39" i="34"/>
  <c r="DR41" i="34"/>
  <c r="DR43" i="34"/>
  <c r="DR45" i="34"/>
  <c r="DR47" i="34"/>
  <c r="DR49" i="34"/>
  <c r="DM63" i="33"/>
  <c r="DM67" i="33"/>
  <c r="DM71" i="33"/>
  <c r="DM75" i="33"/>
  <c r="DM79" i="33"/>
  <c r="DM83" i="33"/>
  <c r="DM87" i="33"/>
  <c r="DM91" i="33"/>
  <c r="CD63" i="33"/>
  <c r="CD67" i="33"/>
  <c r="CD71" i="33"/>
  <c r="CD75" i="33"/>
  <c r="CD79" i="33"/>
  <c r="CD83" i="33"/>
  <c r="CD87" i="33"/>
  <c r="CD91" i="33"/>
  <c r="DD91" i="31"/>
  <c r="DD59" i="31"/>
  <c r="DD63" i="31"/>
  <c r="DD67" i="31"/>
  <c r="DD71" i="31"/>
  <c r="DD75" i="31"/>
  <c r="DD79" i="31"/>
  <c r="DD83" i="31"/>
  <c r="DD87" i="31"/>
  <c r="DD47" i="31"/>
  <c r="DE47" i="31" s="1"/>
  <c r="DD51" i="31"/>
  <c r="DE47" i="33" l="1"/>
  <c r="DM47" i="33" s="1"/>
  <c r="DM55" i="33"/>
  <c r="DM51" i="33"/>
  <c r="EJ7" i="33" l="1"/>
  <c r="B35" i="38"/>
  <c r="B32" i="38"/>
  <c r="AH28" i="38"/>
  <c r="AH27" i="38"/>
  <c r="AH26" i="38"/>
  <c r="AH25" i="38"/>
  <c r="AH24" i="38"/>
  <c r="AH23" i="38"/>
  <c r="AH22" i="38"/>
  <c r="AH21" i="38"/>
  <c r="AH20" i="38"/>
  <c r="AH19" i="38"/>
  <c r="AH18" i="38"/>
  <c r="AH17" i="38"/>
  <c r="AH16" i="38"/>
  <c r="AH15" i="38"/>
  <c r="AH39" i="38" s="1"/>
  <c r="AH28" i="37"/>
  <c r="AH27" i="37"/>
  <c r="AH26" i="37"/>
  <c r="AH25" i="37"/>
  <c r="AH24" i="37"/>
  <c r="AH23" i="37"/>
  <c r="AH22" i="37"/>
  <c r="AH21" i="37"/>
  <c r="AH20" i="37"/>
  <c r="AH19" i="37"/>
  <c r="AH18" i="37"/>
  <c r="AH17" i="37"/>
  <c r="AH16" i="37"/>
  <c r="AH15" i="37"/>
  <c r="AH39" i="37" s="1"/>
  <c r="B32" i="37" s="1"/>
  <c r="B35" i="37"/>
  <c r="EJ8" i="33" l="1"/>
  <c r="P57" i="34"/>
  <c r="DD91" i="33"/>
  <c r="DD87" i="33"/>
  <c r="DD83" i="33"/>
  <c r="DD79" i="33"/>
  <c r="DD75" i="33"/>
  <c r="DD71" i="33"/>
  <c r="DD67" i="33"/>
  <c r="DD63" i="33"/>
  <c r="DD59" i="33"/>
  <c r="CE34" i="33"/>
  <c r="CM32" i="33"/>
  <c r="CM30" i="33"/>
  <c r="CM28" i="33"/>
  <c r="CM26" i="33"/>
  <c r="DE91" i="31"/>
  <c r="DM91" i="31" s="1"/>
  <c r="DE87" i="31"/>
  <c r="DM87" i="31" s="1"/>
  <c r="DE83" i="31"/>
  <c r="DM83" i="31" s="1"/>
  <c r="DE79" i="31"/>
  <c r="DM79" i="31" s="1"/>
  <c r="DE75" i="31"/>
  <c r="DM75" i="31" s="1"/>
  <c r="DE71" i="31"/>
  <c r="DM71" i="31" s="1"/>
  <c r="DE67" i="31"/>
  <c r="DM67" i="31" s="1"/>
  <c r="DE63" i="31"/>
  <c r="DM63" i="31" s="1"/>
  <c r="DE59" i="31"/>
  <c r="DM59" i="31" s="1"/>
  <c r="DD55" i="31"/>
  <c r="DE55" i="31" s="1"/>
  <c r="DM55" i="31" s="1"/>
  <c r="DE51" i="31"/>
  <c r="DM51" i="31" s="1"/>
  <c r="DM47" i="31"/>
  <c r="BC37" i="31"/>
  <c r="BC29" i="31"/>
  <c r="CC17" i="31"/>
  <c r="EJ9" i="33" l="1"/>
  <c r="DE59" i="33"/>
  <c r="DM59" i="33" s="1"/>
  <c r="DM95" i="33" s="1"/>
  <c r="DR11" i="34"/>
  <c r="D11" i="16"/>
  <c r="E11" i="16"/>
  <c r="I18" i="16"/>
  <c r="H18" i="16"/>
  <c r="G18" i="16"/>
  <c r="F18" i="16"/>
  <c r="E18" i="16"/>
  <c r="D18" i="16"/>
  <c r="I17" i="16"/>
  <c r="H17" i="16"/>
  <c r="G17" i="16"/>
  <c r="F17" i="16"/>
  <c r="E17" i="16"/>
  <c r="D17" i="16"/>
  <c r="I15" i="16"/>
  <c r="I16" i="16" s="1"/>
  <c r="H15" i="16"/>
  <c r="H16" i="16" s="1"/>
  <c r="G15" i="16"/>
  <c r="G16" i="16" s="1"/>
  <c r="F15" i="16"/>
  <c r="F16" i="16" s="1"/>
  <c r="E15" i="16"/>
  <c r="E16" i="16" s="1"/>
  <c r="D15" i="16"/>
  <c r="D16" i="16" s="1"/>
  <c r="I12" i="16"/>
  <c r="H12" i="16"/>
  <c r="G12" i="16"/>
  <c r="F12" i="16"/>
  <c r="E12" i="16"/>
  <c r="D12" i="16"/>
  <c r="I11" i="16"/>
  <c r="H11" i="16"/>
  <c r="G11" i="16"/>
  <c r="F11" i="16"/>
  <c r="I9" i="16"/>
  <c r="I10" i="16" s="1"/>
  <c r="H9" i="16"/>
  <c r="H10" i="16" s="1"/>
  <c r="G9" i="16"/>
  <c r="G10" i="16" s="1"/>
  <c r="F9" i="16"/>
  <c r="F10" i="16" s="1"/>
  <c r="E9" i="16"/>
  <c r="E10" i="16" s="1"/>
  <c r="D9" i="16"/>
  <c r="D10" i="16" s="1"/>
  <c r="D13" i="16" s="1"/>
  <c r="DM103" i="33" l="1"/>
  <c r="DM99" i="33"/>
  <c r="EJ10" i="33"/>
  <c r="E13" i="16"/>
  <c r="EJ23" i="31"/>
  <c r="EL23" i="31" s="1"/>
  <c r="E19" i="16"/>
  <c r="G13" i="16"/>
  <c r="I19" i="16"/>
  <c r="G19" i="16"/>
  <c r="I13" i="16"/>
  <c r="F13" i="16"/>
  <c r="D19" i="16"/>
  <c r="H19" i="16"/>
  <c r="F19" i="16"/>
  <c r="H13" i="16"/>
  <c r="EJ23" i="33" l="1"/>
  <c r="EJ24" i="33" s="1"/>
  <c r="EJ25" i="33" s="1"/>
  <c r="EJ26" i="33" s="1"/>
  <c r="EJ27" i="33" s="1"/>
  <c r="EH13" i="33"/>
  <c r="EJ13" i="33" s="1"/>
  <c r="EJ11" i="33"/>
  <c r="CI53" i="34"/>
  <c r="CI57" i="34" s="1"/>
  <c r="EJ24" i="31"/>
  <c r="EJ27" i="31"/>
  <c r="EL27" i="31" s="1"/>
  <c r="EJ14" i="33" l="1"/>
  <c r="EJ16" i="33" s="1"/>
  <c r="CE37" i="33" s="1"/>
  <c r="EL24" i="33"/>
  <c r="EL24" i="31"/>
  <c r="EJ25" i="31"/>
  <c r="EL23" i="33" l="1"/>
  <c r="EL25" i="31"/>
  <c r="EJ26" i="31"/>
  <c r="EL25" i="33" l="1"/>
  <c r="EL26" i="33"/>
  <c r="EL26" i="31"/>
  <c r="EL28" i="31" s="1"/>
  <c r="EL30" i="31" s="1"/>
  <c r="EJ28" i="31"/>
  <c r="EL27" i="33" l="1"/>
  <c r="EL28" i="33" s="1"/>
  <c r="EL30" i="33" s="1"/>
  <c r="BF95" i="33" s="1"/>
  <c r="CG95" i="33" s="1"/>
  <c r="EJ28" i="3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伊藤 亜佐里</author>
  </authors>
  <commentList>
    <comment ref="BC9" authorId="0" shapeId="0" xr:uid="{ECE2135A-179E-44B0-A9BF-78045B6EE1EB}">
      <text>
        <r>
          <rPr>
            <b/>
            <sz val="9"/>
            <color indexed="81"/>
            <rFont val="MS P ゴシック"/>
            <family val="3"/>
            <charset val="128"/>
          </rPr>
          <t>プルダウンより選択</t>
        </r>
      </text>
    </comment>
    <comment ref="CC9" authorId="0" shapeId="0" xr:uid="{3A10A886-CE8A-48FC-8E83-3B2C4C56B467}">
      <text>
        <r>
          <rPr>
            <b/>
            <sz val="9"/>
            <color indexed="81"/>
            <rFont val="MS P ゴシック"/>
            <family val="3"/>
            <charset val="128"/>
          </rPr>
          <t>プルダウンより選択</t>
        </r>
      </text>
    </comment>
    <comment ref="A11" authorId="0" shapeId="0" xr:uid="{7563FC59-3AF9-4FB9-BDE6-036DC5C459E1}">
      <text>
        <r>
          <rPr>
            <b/>
            <sz val="9"/>
            <color indexed="81"/>
            <rFont val="MS P ゴシック"/>
            <family val="3"/>
            <charset val="128"/>
          </rPr>
          <t>プルダウンより選択</t>
        </r>
      </text>
    </comment>
    <comment ref="BC37" authorId="0" shapeId="0" xr:uid="{A1976F98-EC33-42EF-98A7-43EAB26B086C}">
      <text>
        <r>
          <rPr>
            <b/>
            <sz val="9"/>
            <color indexed="81"/>
            <rFont val="MS P ゴシック"/>
            <family val="3"/>
            <charset val="128"/>
          </rPr>
          <t>自動計算</t>
        </r>
      </text>
    </comment>
    <comment ref="CE37" authorId="1" shapeId="0" xr:uid="{293FB47B-1C5F-4A98-B237-871B1C25463F}">
      <text>
        <r>
          <rPr>
            <b/>
            <sz val="9"/>
            <color indexed="81"/>
            <rFont val="MS P ゴシック"/>
            <family val="3"/>
            <charset val="128"/>
          </rPr>
          <t>自動計算</t>
        </r>
        <r>
          <rPr>
            <sz val="9"/>
            <color indexed="81"/>
            <rFont val="MS P ゴシック"/>
            <family val="3"/>
            <charset val="128"/>
          </rPr>
          <t xml:space="preserve">
</t>
        </r>
      </text>
    </comment>
    <comment ref="AW41" authorId="0" shapeId="0" xr:uid="{31D1F3BB-7695-4AC7-AD9A-C233EC731D28}">
      <text>
        <r>
          <rPr>
            <b/>
            <sz val="9"/>
            <color indexed="81"/>
            <rFont val="MS P ゴシック"/>
            <family val="3"/>
            <charset val="128"/>
          </rPr>
          <t>プルダウンより選択</t>
        </r>
      </text>
    </comment>
    <comment ref="BB41" authorId="0" shapeId="0" xr:uid="{44F5D106-BDC4-45B6-B67E-90FD6B5F4985}">
      <text>
        <r>
          <rPr>
            <b/>
            <sz val="9"/>
            <color indexed="81"/>
            <rFont val="MS P ゴシック"/>
            <family val="3"/>
            <charset val="128"/>
          </rPr>
          <t>プルダウンより選択。
コンビネーショントランスの場合は、それぞれ二段に分けて入力ください。</t>
        </r>
      </text>
    </comment>
    <comment ref="A43" authorId="1" shapeId="0" xr:uid="{6D548FAA-6E2A-4C8C-A430-1768D5BFEF63}">
      <text>
        <r>
          <rPr>
            <b/>
            <sz val="9"/>
            <color indexed="81"/>
            <rFont val="MS P ゴシック"/>
            <family val="3"/>
            <charset val="128"/>
          </rPr>
          <t>常用の発電設備がある場合は、記載ください。ある場合は、自家発補給契約の有無について、新増設システムの特記事項に明記お願いします。</t>
        </r>
        <r>
          <rPr>
            <sz val="9"/>
            <color indexed="81"/>
            <rFont val="MS P ゴシック"/>
            <family val="3"/>
            <charset val="128"/>
          </rPr>
          <t xml:space="preserve">
</t>
        </r>
      </text>
    </comment>
    <comment ref="A47" authorId="0" shapeId="0" xr:uid="{7C9E48E5-E099-4AFC-88B0-DEA6A83F2F8B}">
      <text>
        <r>
          <rPr>
            <b/>
            <sz val="9"/>
            <color indexed="81"/>
            <rFont val="MS P ゴシック"/>
            <family val="3"/>
            <charset val="128"/>
          </rPr>
          <t>プルダウンより選択</t>
        </r>
      </text>
    </comment>
    <comment ref="X47" authorId="0" shapeId="0" xr:uid="{EF4C20C1-3C9B-421C-8C0A-ADE8D703BFB2}">
      <text>
        <r>
          <rPr>
            <b/>
            <sz val="9"/>
            <color indexed="81"/>
            <rFont val="MS P ゴシック"/>
            <family val="3"/>
            <charset val="128"/>
          </rPr>
          <t>プルダウンより選択</t>
        </r>
      </text>
    </comment>
    <comment ref="CD47" authorId="0" shapeId="0" xr:uid="{0992F3DC-4C6E-4D0B-ADAF-04BC2198C6C7}">
      <text>
        <r>
          <rPr>
            <b/>
            <sz val="9"/>
            <color indexed="81"/>
            <rFont val="MS P ゴシック"/>
            <family val="3"/>
            <charset val="128"/>
          </rPr>
          <t>V結線（異容量）の場合のみ記載ください。</t>
        </r>
      </text>
    </comment>
    <comment ref="CG95" authorId="0" shapeId="0" xr:uid="{5D1284A7-711B-40D6-82D7-49FA51C2AC09}">
      <text>
        <r>
          <rPr>
            <b/>
            <sz val="9"/>
            <color indexed="81"/>
            <rFont val="MS P ゴシック"/>
            <family val="3"/>
            <charset val="128"/>
          </rPr>
          <t>自動計算</t>
        </r>
      </text>
    </comment>
    <comment ref="X124" authorId="0" shapeId="0" xr:uid="{2E9F3E46-A49D-402A-86ED-3ABB37FCE483}">
      <text>
        <r>
          <rPr>
            <b/>
            <sz val="9"/>
            <color indexed="81"/>
            <rFont val="MS P ゴシック"/>
            <family val="3"/>
            <charset val="128"/>
          </rPr>
          <t>プルダウンにて選択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8" authorId="0" shapeId="0" xr:uid="{49988885-D7A5-49BB-A11E-9C4732C5DC30}">
      <text>
        <r>
          <rPr>
            <b/>
            <sz val="9"/>
            <color indexed="81"/>
            <rFont val="MS P ゴシック"/>
            <family val="3"/>
            <charset val="128"/>
          </rPr>
          <t>プルダウンより選択</t>
        </r>
      </text>
    </comment>
    <comment ref="AO8" authorId="0" shapeId="0" xr:uid="{0DB7C248-CDEA-4C67-B54C-E1C8B5EC803B}">
      <text>
        <r>
          <rPr>
            <b/>
            <sz val="9"/>
            <color indexed="81"/>
            <rFont val="MS P ゴシック"/>
            <family val="3"/>
            <charset val="128"/>
          </rPr>
          <t>プルダウンより選択</t>
        </r>
      </text>
    </comment>
    <comment ref="BS8" authorId="0" shapeId="0" xr:uid="{81C7A2F7-78F7-4B65-82CE-46D0099D0590}">
      <text>
        <r>
          <rPr>
            <b/>
            <sz val="9"/>
            <color indexed="81"/>
            <rFont val="MS P ゴシック"/>
            <family val="3"/>
            <charset val="128"/>
          </rPr>
          <t>プルダウンより選択</t>
        </r>
      </text>
    </comment>
    <comment ref="BW8" authorId="0" shapeId="0" xr:uid="{784E2B6B-EC16-4442-AF3D-0720F0A86BEF}">
      <text>
        <r>
          <rPr>
            <b/>
            <sz val="9"/>
            <color indexed="81"/>
            <rFont val="MS P ゴシック"/>
            <family val="3"/>
            <charset val="128"/>
          </rPr>
          <t>プルダウンより選択
コンビネーショントランスの場合は、それぞれ二段に分けて入力ください。</t>
        </r>
      </text>
    </comment>
    <comment ref="CS11" authorId="0" shapeId="0" xr:uid="{881949F4-5EC8-4517-B94F-8846D5B60D20}">
      <text>
        <r>
          <rPr>
            <b/>
            <sz val="9"/>
            <color indexed="81"/>
            <rFont val="MS P ゴシック"/>
            <family val="3"/>
            <charset val="128"/>
          </rPr>
          <t>V結線（異容量）の場合のみ記載ください。</t>
        </r>
        <r>
          <rPr>
            <sz val="9"/>
            <color indexed="81"/>
            <rFont val="MS P ゴシック"/>
            <family val="3"/>
            <charset val="128"/>
          </rPr>
          <t xml:space="preserve">
</t>
        </r>
      </text>
    </comment>
    <comment ref="P57" authorId="0" shapeId="0" xr:uid="{BC55B39A-34C3-4E3C-93B1-CA28BF6A50EF}">
      <text>
        <r>
          <rPr>
            <b/>
            <sz val="9"/>
            <color indexed="81"/>
            <rFont val="MS P ゴシック"/>
            <family val="3"/>
            <charset val="128"/>
          </rPr>
          <t>自動計算</t>
        </r>
      </text>
    </comment>
    <comment ref="CI57" authorId="0" shapeId="0" xr:uid="{92B2079A-0F20-44E7-973F-95A998BE3FA4}">
      <text>
        <r>
          <rPr>
            <b/>
            <sz val="9"/>
            <color indexed="81"/>
            <rFont val="MS P ゴシック"/>
            <family val="3"/>
            <charset val="128"/>
          </rPr>
          <t>自動計算
使用設備カード（１）（２）の合計</t>
        </r>
      </text>
    </comment>
    <comment ref="P59" authorId="0" shapeId="0" xr:uid="{E3598BD6-7BA8-4966-8E99-906944608164}">
      <text>
        <r>
          <rPr>
            <b/>
            <sz val="9"/>
            <color indexed="81"/>
            <rFont val="MS P ゴシック"/>
            <family val="3"/>
            <charset val="128"/>
          </rPr>
          <t>自動計算
使用設備カード（１）（２）の合計</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伊藤 亜佐里</author>
  </authors>
  <commentList>
    <comment ref="BC9" authorId="0" shapeId="0" xr:uid="{CC54EFAF-E820-4320-96F7-BDB4263D2687}">
      <text>
        <r>
          <rPr>
            <b/>
            <sz val="9"/>
            <color indexed="81"/>
            <rFont val="MS P ゴシック"/>
            <family val="3"/>
            <charset val="128"/>
          </rPr>
          <t>プルダウンより選択</t>
        </r>
      </text>
    </comment>
    <comment ref="CC9" authorId="0" shapeId="0" xr:uid="{5F03F310-0C75-4CE6-8D40-CF75C841CAF4}">
      <text>
        <r>
          <rPr>
            <b/>
            <sz val="9"/>
            <color indexed="81"/>
            <rFont val="MS P ゴシック"/>
            <family val="3"/>
            <charset val="128"/>
          </rPr>
          <t>プルダウンより選択</t>
        </r>
      </text>
    </comment>
    <comment ref="A11" authorId="0" shapeId="0" xr:uid="{5126BDFE-4C78-4EBA-A4CB-F587EEABCCDD}">
      <text>
        <r>
          <rPr>
            <b/>
            <sz val="9"/>
            <color indexed="81"/>
            <rFont val="MS P ゴシック"/>
            <family val="3"/>
            <charset val="128"/>
          </rPr>
          <t>プルダウンより選択</t>
        </r>
      </text>
    </comment>
    <comment ref="BC37" authorId="0" shapeId="0" xr:uid="{4B45388B-3982-44FA-AED8-8DE40C79235D}">
      <text>
        <r>
          <rPr>
            <b/>
            <sz val="9"/>
            <color indexed="81"/>
            <rFont val="MS P ゴシック"/>
            <family val="3"/>
            <charset val="128"/>
          </rPr>
          <t>自動計算</t>
        </r>
      </text>
    </comment>
    <comment ref="CE37" authorId="1" shapeId="0" xr:uid="{9F6BABF4-FFB1-433A-BCED-66A6366C3CB6}">
      <text>
        <r>
          <rPr>
            <b/>
            <sz val="9"/>
            <color indexed="81"/>
            <rFont val="MS P ゴシック"/>
            <family val="3"/>
            <charset val="128"/>
          </rPr>
          <t>自動計算</t>
        </r>
      </text>
    </comment>
    <comment ref="AW41" authorId="0" shapeId="0" xr:uid="{9FD11704-BFDE-47EC-95D5-52CAFE1DE277}">
      <text>
        <r>
          <rPr>
            <b/>
            <sz val="9"/>
            <color indexed="81"/>
            <rFont val="MS P ゴシック"/>
            <family val="3"/>
            <charset val="128"/>
          </rPr>
          <t>プルダウンより選択</t>
        </r>
      </text>
    </comment>
    <comment ref="BB41" authorId="0" shapeId="0" xr:uid="{F5C3AF4F-9FDE-4F6D-84E8-AF41F5D2A925}">
      <text>
        <r>
          <rPr>
            <b/>
            <sz val="9"/>
            <color indexed="81"/>
            <rFont val="MS P ゴシック"/>
            <family val="3"/>
            <charset val="128"/>
          </rPr>
          <t>プルダウンより選択</t>
        </r>
      </text>
    </comment>
    <comment ref="A43" authorId="1" shapeId="0" xr:uid="{D7579028-E10F-468D-A030-323BE3FCFC58}">
      <text>
        <r>
          <rPr>
            <b/>
            <sz val="9"/>
            <color indexed="81"/>
            <rFont val="MS P ゴシック"/>
            <family val="3"/>
            <charset val="128"/>
          </rPr>
          <t>常用の発電設備がある場合は、記載ください。ある場合は、自家発補給契約の有無について、新増設システムの特記事項に明記お願いします。</t>
        </r>
      </text>
    </comment>
    <comment ref="A47" authorId="0" shapeId="0" xr:uid="{FA92B904-0FA1-4AF8-9258-BC894FDA28F8}">
      <text>
        <r>
          <rPr>
            <b/>
            <sz val="9"/>
            <color indexed="81"/>
            <rFont val="MS P ゴシック"/>
            <family val="3"/>
            <charset val="128"/>
          </rPr>
          <t>プルダウンより選択</t>
        </r>
      </text>
    </comment>
    <comment ref="X47" authorId="0" shapeId="0" xr:uid="{19DB0608-337D-487F-AF14-6940CCC5AAE7}">
      <text>
        <r>
          <rPr>
            <b/>
            <sz val="9"/>
            <color indexed="81"/>
            <rFont val="MS P ゴシック"/>
            <family val="3"/>
            <charset val="128"/>
          </rPr>
          <t>プルダウンより選択</t>
        </r>
      </text>
    </comment>
    <comment ref="CD47" authorId="0" shapeId="0" xr:uid="{2C9E1B1D-E3DC-4EC8-9661-80659FF01430}">
      <text>
        <r>
          <rPr>
            <b/>
            <sz val="9"/>
            <color indexed="81"/>
            <rFont val="MS P ゴシック"/>
            <family val="3"/>
            <charset val="128"/>
          </rPr>
          <t>V結線（異容量）の場合のみ記載ください。</t>
        </r>
      </text>
    </comment>
    <comment ref="CG95" authorId="0" shapeId="0" xr:uid="{5E0A388B-47B2-4883-B4BC-10C3078EA7F6}">
      <text>
        <r>
          <rPr>
            <b/>
            <sz val="9"/>
            <color indexed="81"/>
            <rFont val="MS P ゴシック"/>
            <family val="3"/>
            <charset val="128"/>
          </rPr>
          <t>自動計算</t>
        </r>
      </text>
    </comment>
    <comment ref="X124" authorId="0" shapeId="0" xr:uid="{2A0D78BE-D9AB-4425-BA21-C622556DDA0D}">
      <text>
        <r>
          <rPr>
            <b/>
            <sz val="9"/>
            <color indexed="81"/>
            <rFont val="MS P ゴシック"/>
            <family val="3"/>
            <charset val="128"/>
          </rPr>
          <t>プルダウンにて選択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伊藤 亜佐里</author>
  </authors>
  <commentList>
    <comment ref="P9" authorId="0" shapeId="0" xr:uid="{B86E736C-39B1-4DFE-81A5-600263826CF6}">
      <text>
        <r>
          <rPr>
            <b/>
            <sz val="9"/>
            <color indexed="81"/>
            <rFont val="MS P ゴシック"/>
            <family val="3"/>
            <charset val="128"/>
          </rPr>
          <t>「◆注意事項シート」参照ください。
Ｖ結線同容量の場合、「V・V」を選択。50kVAトランス2台1組の場合、単位容量欄に「50」、台数欄に「2」と入力ください。
Ｖ結線異容量の場合、2段に分けて入力ください。大きいトランス分は、結線方法「Ｖ異容量　大」を選択し、トランス容量を単位容量に入力ください。小さい方のトランス分は、結線方法「Ｖ異容量　小」を選択し、トランス容量を単位容量に入力ください。</t>
        </r>
      </text>
    </comment>
    <comment ref="P12" authorId="0" shapeId="0" xr:uid="{125FB689-4384-40B5-8D37-890587A53BC3}">
      <text>
        <r>
          <rPr>
            <b/>
            <sz val="9"/>
            <color indexed="81"/>
            <rFont val="MS P ゴシック"/>
            <family val="3"/>
            <charset val="128"/>
          </rPr>
          <t>「◆注意事項シート」参照ください。
Ｖ結線同容量の場合、「V・V」を選択。50kVAトランス2台1組の場合、単位容量欄に「50」、台数欄に「2」と入力ください。
Ｖ結線異容量の場合、2段に分けて入力ください。大きいトランス分は、結線方法「Ｖ異容量　大」を選択し、トランス容量を単位容量に入力ください。小さい方のトランス分は、結線方法「Ｖ異容量　小」を選択し、トランス容量を単位容量に入力ください。</t>
        </r>
        <r>
          <rPr>
            <sz val="9"/>
            <color indexed="81"/>
            <rFont val="MS P ゴシック"/>
            <family val="3"/>
            <charset val="128"/>
          </rPr>
          <t xml:space="preserve">
</t>
        </r>
      </text>
    </comment>
    <comment ref="P15" authorId="0" shapeId="0" xr:uid="{84424754-A5C5-4948-B987-A52210D51E86}">
      <text>
        <r>
          <rPr>
            <sz val="9"/>
            <color indexed="81"/>
            <rFont val="MS P ゴシック"/>
            <family val="3"/>
            <charset val="128"/>
          </rPr>
          <t>「◆注意事項シート」参照ください。
Ｖ結線同容量の場合、「V・V」を選択。50kVAトランス2台1組の場合、単位容量欄に「50」、台数欄に「2」と入力ください。
Ｖ結線異容量の場合、2段に分けて入力ください。大きいトランス分は、結線方法「Ｖ異容量　大」を選択し、トランス容量を単位容量に入力ください。小さい方のトランス分は、結線方法「Ｖ異容量　小」を選択し、トランス容量を単位容量に入力ください。量に入力ください。</t>
        </r>
      </text>
    </comment>
    <comment ref="P18" authorId="0" shapeId="0" xr:uid="{301FFBD0-D23E-4AD0-87EF-AACB6CA61A31}">
      <text>
        <r>
          <rPr>
            <b/>
            <sz val="9"/>
            <color indexed="81"/>
            <rFont val="MS P ゴシック"/>
            <family val="3"/>
            <charset val="128"/>
          </rPr>
          <t>「◆注意事項シート」参照ください。
Ｖ結線同容量の場合、「V・V」を選択。50kVAトランス2台1組の場合、単位容量欄に「50」、台数欄に「2」と入力ください。
Ｖ結線異容量の場合、2段に分けて入力ください。大きいトランス分は、結線方法「Ｖ異容量　大」を選択し、トランス容量を単位容量に入力ください。小さい方のトランス分は、結線方法「Ｖ異容量　小」を選択し、トランス容量を単位容量に入力ください。</t>
        </r>
      </text>
    </comment>
    <comment ref="P21" authorId="0" shapeId="0" xr:uid="{E941D6F6-808F-41D3-A5AA-B9BF232EC973}">
      <text>
        <r>
          <rPr>
            <b/>
            <sz val="9"/>
            <color indexed="81"/>
            <rFont val="MS P ゴシック"/>
            <family val="3"/>
            <charset val="128"/>
          </rPr>
          <t>「◆注意事項シート」参照ください。
Ｖ結線同容量の場合、「V・V」を選択。50kVAトランス2台1組の場合、単位容量欄に「50」、台数欄に「2」と入力ください。
Ｖ結線異容量の場合、2段に分けて入力ください。大きいトランス分は、結線方法「Ｖ異容量　大」を選択し、トランス容量を単位容量に入力ください。小さい方のトランス分は、結線方法「Ｖ異容量　小」を選択し、トランス容量を単位容量に入力ください。</t>
        </r>
      </text>
    </comment>
    <comment ref="P24" authorId="0" shapeId="0" xr:uid="{5D6F60D0-DAD8-43E7-9DD2-38E82F88A344}">
      <text>
        <r>
          <rPr>
            <b/>
            <sz val="9"/>
            <color indexed="81"/>
            <rFont val="MS P ゴシック"/>
            <family val="3"/>
            <charset val="128"/>
          </rPr>
          <t>「◆注意事項シート」参照ください。
Ｖ結線同容量の場合、「V・V」を選択。50kVAトランス2台1組の場合、単位容量欄に「50」、台数欄に「2」と入力ください。
Ｖ結線異容量の場合、2段に分けて入力ください。大きいトランス分は、結線方法「Ｖ異容量　大」を選択し、トランス容量を単位容量に入力ください。小さい方のトランス分は、結線方法「Ｖ異容量　小」を選択し、トランス容量を単位容量に入力ください。</t>
        </r>
      </text>
    </comment>
    <comment ref="P27" authorId="0" shapeId="0" xr:uid="{69F98CFC-4F4E-4484-A9BC-8572AC1164E5}">
      <text>
        <r>
          <rPr>
            <b/>
            <sz val="9"/>
            <color indexed="81"/>
            <rFont val="MS P ゴシック"/>
            <family val="3"/>
            <charset val="128"/>
          </rPr>
          <t>「◆注意事項シート」参照ください。
Ｖ結線同容量の場合、「V・V」を選択。50kVAトランス2台1組の場合、単位容量欄に「50」、台数欄に「2」と入力ください。
Ｖ結線異容量の場合、2段に分けて入力ください。大きいトランス分は、結線方法「Ｖ異容量　大」を選択し、トランス容量を単位容量に入力ください。小さい方のトランス分は、結線方法「Ｖ異容量　小」を選択し、トランス容量を単位容量に入力ください。</t>
        </r>
      </text>
    </comment>
    <comment ref="P30" authorId="0" shapeId="0" xr:uid="{8986BFBC-1FBF-4BBD-96F2-E5E26AC5B746}">
      <text>
        <r>
          <rPr>
            <b/>
            <sz val="9"/>
            <color indexed="81"/>
            <rFont val="MS P ゴシック"/>
            <family val="3"/>
            <charset val="128"/>
          </rPr>
          <t>「◆注意事項シート」参照ください。
Ｖ結線同容量の場合、「V・V」を選択。50kVAトランス2台1組の場合、単位容量欄に「50」、台数欄に「2」と入力ください。
Ｖ結線異容量の場合、2段に分けて入力ください。大きいトランス分は、結線方法「Ｖ異容量　大」を選択し、トランス容量を単位容量に入力ください。小さい方のトランス分は、結線方法「Ｖ異容量　小」を選択し、トランス容量を単位容量に入力ください。</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zikayoudenkikousakubutsu" type="4" refreshedVersion="0" background="1">
    <webPr xml="1" sourceData="1" parsePre="1" consecutive="1" url="C:\Users\ZA93071\Downloads\zikayoudenkikousakubutsu.xml" htmlTables="1"/>
  </connection>
  <connection id="2" xr16:uid="{00000000-0015-0000-FFFF-FFFF01000000}" name="zikayoudenkikousakubutsu1" type="4" refreshedVersion="0" background="1">
    <webPr xml="1" sourceData="1" parsePre="1" consecutive="1" url="C:\Users\ZA93071\Downloads\zikayoudenkikousakubutsu.xml" htmlTables="1"/>
  </connection>
</connections>
</file>

<file path=xl/sharedStrings.xml><?xml version="1.0" encoding="utf-8"?>
<sst xmlns="http://schemas.openxmlformats.org/spreadsheetml/2006/main" count="2325" uniqueCount="1043">
  <si>
    <t>書類名</t>
    <rPh sb="0" eb="2">
      <t>ショルイ</t>
    </rPh>
    <rPh sb="2" eb="3">
      <t>メイ</t>
    </rPh>
    <phoneticPr fontId="5"/>
  </si>
  <si>
    <t>お申込み種別</t>
    <rPh sb="1" eb="3">
      <t>モウシコ</t>
    </rPh>
    <rPh sb="4" eb="6">
      <t>シュベツ</t>
    </rPh>
    <phoneticPr fontId="5"/>
  </si>
  <si>
    <t>新設</t>
    <rPh sb="0" eb="2">
      <t>シンセツ</t>
    </rPh>
    <phoneticPr fontId="5"/>
  </si>
  <si>
    <t>高圧での電力供給のお申込みに必要となる書類をご案内いたします。</t>
    <rPh sb="0" eb="2">
      <t>コウアツ</t>
    </rPh>
    <rPh sb="4" eb="6">
      <t>デンリョク</t>
    </rPh>
    <rPh sb="6" eb="8">
      <t>キョウキュウ</t>
    </rPh>
    <rPh sb="10" eb="12">
      <t>モウシコ</t>
    </rPh>
    <rPh sb="14" eb="16">
      <t>ヒツヨウ</t>
    </rPh>
    <rPh sb="19" eb="21">
      <t>ショルイ</t>
    </rPh>
    <rPh sb="23" eb="25">
      <t>アンナイ</t>
    </rPh>
    <phoneticPr fontId="5"/>
  </si>
  <si>
    <t>接続供給兼基本契約申込書</t>
    <rPh sb="0" eb="2">
      <t>セツゾク</t>
    </rPh>
    <rPh sb="2" eb="4">
      <t>キョウキュウ</t>
    </rPh>
    <rPh sb="4" eb="5">
      <t>ケン</t>
    </rPh>
    <rPh sb="5" eb="7">
      <t>キホン</t>
    </rPh>
    <rPh sb="7" eb="9">
      <t>ケイヤク</t>
    </rPh>
    <rPh sb="9" eb="12">
      <t>モウシコミショ</t>
    </rPh>
    <phoneticPr fontId="5"/>
  </si>
  <si>
    <t>◎</t>
    <phoneticPr fontId="5"/>
  </si>
  <si>
    <t>備考</t>
    <rPh sb="0" eb="2">
      <t>ビコウ</t>
    </rPh>
    <phoneticPr fontId="5"/>
  </si>
  <si>
    <t>減設</t>
    <rPh sb="0" eb="2">
      <t>ゲンセツ</t>
    </rPh>
    <phoneticPr fontId="5"/>
  </si>
  <si>
    <t>増設</t>
    <rPh sb="0" eb="2">
      <t>ゾウセツ</t>
    </rPh>
    <phoneticPr fontId="5"/>
  </si>
  <si>
    <t>〇</t>
    <phoneticPr fontId="5"/>
  </si>
  <si>
    <t>〇</t>
    <phoneticPr fontId="5"/>
  </si>
  <si>
    <t>-</t>
    <phoneticPr fontId="5"/>
  </si>
  <si>
    <t>〇</t>
    <phoneticPr fontId="5"/>
  </si>
  <si>
    <t>〇</t>
    <phoneticPr fontId="5"/>
  </si>
  <si>
    <t>〇</t>
    <phoneticPr fontId="5"/>
  </si>
  <si>
    <t>電力監視用パルス検出器
取付/取外申込書</t>
    <rPh sb="0" eb="2">
      <t>デンリョク</t>
    </rPh>
    <rPh sb="2" eb="4">
      <t>カンシ</t>
    </rPh>
    <rPh sb="4" eb="5">
      <t>ヨウ</t>
    </rPh>
    <rPh sb="8" eb="11">
      <t>ケンシュツキ</t>
    </rPh>
    <rPh sb="12" eb="14">
      <t>トリツケ</t>
    </rPh>
    <rPh sb="15" eb="16">
      <t>ト</t>
    </rPh>
    <rPh sb="16" eb="17">
      <t>ハズ</t>
    </rPh>
    <rPh sb="17" eb="20">
      <t>モウシコミショ</t>
    </rPh>
    <phoneticPr fontId="5"/>
  </si>
  <si>
    <t>〇</t>
    <phoneticPr fontId="5"/>
  </si>
  <si>
    <t>自家用発電設備を設置される場合</t>
    <rPh sb="0" eb="3">
      <t>ジカヨウ</t>
    </rPh>
    <rPh sb="3" eb="5">
      <t>ハツデン</t>
    </rPh>
    <rPh sb="5" eb="7">
      <t>セツビ</t>
    </rPh>
    <rPh sb="8" eb="10">
      <t>セッチ</t>
    </rPh>
    <rPh sb="13" eb="15">
      <t>バアイ</t>
    </rPh>
    <phoneticPr fontId="5"/>
  </si>
  <si>
    <t>フリッカ発生の恐れがある場合</t>
    <rPh sb="4" eb="6">
      <t>ハッセイ</t>
    </rPh>
    <rPh sb="7" eb="8">
      <t>オソ</t>
    </rPh>
    <rPh sb="12" eb="14">
      <t>バアイ</t>
    </rPh>
    <phoneticPr fontId="5"/>
  </si>
  <si>
    <t>任意</t>
    <rPh sb="0" eb="2">
      <t>ニンイ</t>
    </rPh>
    <phoneticPr fontId="5"/>
  </si>
  <si>
    <t>協議制</t>
    <rPh sb="0" eb="2">
      <t>キョウギ</t>
    </rPh>
    <rPh sb="2" eb="3">
      <t>セイ</t>
    </rPh>
    <phoneticPr fontId="5"/>
  </si>
  <si>
    <t>実量制</t>
    <rPh sb="0" eb="1">
      <t>ジツ</t>
    </rPh>
    <rPh sb="1" eb="2">
      <t>リョウ</t>
    </rPh>
    <rPh sb="2" eb="3">
      <t>セイ</t>
    </rPh>
    <phoneticPr fontId="5"/>
  </si>
  <si>
    <t>時間帯/標準
変更</t>
    <rPh sb="0" eb="3">
      <t>ジカンタイ</t>
    </rPh>
    <rPh sb="4" eb="6">
      <t>ヒョウジュン</t>
    </rPh>
    <rPh sb="7" eb="9">
      <t>ヘンコウ</t>
    </rPh>
    <phoneticPr fontId="5"/>
  </si>
  <si>
    <t>パルス</t>
    <phoneticPr fontId="5"/>
  </si>
  <si>
    <t>Bルート</t>
    <phoneticPr fontId="5"/>
  </si>
  <si>
    <t>指定様式
/サンプル様式</t>
    <rPh sb="0" eb="2">
      <t>シテイ</t>
    </rPh>
    <rPh sb="2" eb="4">
      <t>ヨウシキ</t>
    </rPh>
    <rPh sb="10" eb="12">
      <t>ヨウシキ</t>
    </rPh>
    <phoneticPr fontId="5"/>
  </si>
  <si>
    <t>&lt;様式-1&gt;</t>
    <rPh sb="1" eb="3">
      <t>ヨウシキ</t>
    </rPh>
    <phoneticPr fontId="14"/>
  </si>
  <si>
    <t>高調波流出電流計算書（その１）</t>
    <phoneticPr fontId="14"/>
  </si>
  <si>
    <t>　　申込年月日</t>
    <phoneticPr fontId="14"/>
  </si>
  <si>
    <t>　　年　　月　　日</t>
    <rPh sb="2" eb="3">
      <t>ネン</t>
    </rPh>
    <rPh sb="5" eb="6">
      <t>ツキ</t>
    </rPh>
    <rPh sb="8" eb="9">
      <t>ヒ</t>
    </rPh>
    <phoneticPr fontId="14"/>
  </si>
  <si>
    <t>　　受付№</t>
    <phoneticPr fontId="14"/>
  </si>
  <si>
    <t>お客さま名</t>
    <phoneticPr fontId="14"/>
  </si>
  <si>
    <t>業　種</t>
  </si>
  <si>
    <t>受電電圧</t>
  </si>
  <si>
    <t>kV</t>
    <phoneticPr fontId="14"/>
  </si>
  <si>
    <t>契約電力相当値</t>
    <rPh sb="4" eb="6">
      <t>ソウトウ</t>
    </rPh>
    <rPh sb="6" eb="7">
      <t>アタイ</t>
    </rPh>
    <phoneticPr fontId="14"/>
  </si>
  <si>
    <t>kW</t>
    <phoneticPr fontId="14"/>
  </si>
  <si>
    <t>補正率β</t>
    <rPh sb="0" eb="2">
      <t>ホセイ</t>
    </rPh>
    <rPh sb="2" eb="3">
      <t>リツ</t>
    </rPh>
    <phoneticPr fontId="14"/>
  </si>
  <si>
    <t>※1</t>
    <phoneticPr fontId="14"/>
  </si>
  <si>
    <t>　　受付年月日</t>
    <phoneticPr fontId="14"/>
  </si>
  <si>
    <t>第１ステップ</t>
    <rPh sb="0" eb="1">
      <t>ダイ</t>
    </rPh>
    <phoneticPr fontId="14"/>
  </si>
  <si>
    <t>第２ステップ</t>
    <rPh sb="0" eb="1">
      <t>ダイ</t>
    </rPh>
    <phoneticPr fontId="14"/>
  </si>
  <si>
    <t>　　　高　調　波　発　生　機　器</t>
    <phoneticPr fontId="14"/>
  </si>
  <si>
    <t>②　※2</t>
    <phoneticPr fontId="14"/>
  </si>
  <si>
    <t>③</t>
  </si>
  <si>
    <t>④=②×③</t>
    <phoneticPr fontId="14"/>
  </si>
  <si>
    <t>⑤</t>
  </si>
  <si>
    <t>⑥</t>
  </si>
  <si>
    <t>⑦=④×⑥</t>
    <phoneticPr fontId="14"/>
  </si>
  <si>
    <t>⑨　※2</t>
    <phoneticPr fontId="14"/>
  </si>
  <si>
    <t>⑩</t>
    <phoneticPr fontId="14"/>
  </si>
  <si>
    <t>⑪=⑨×高調波発生量×⑩</t>
    <rPh sb="9" eb="10">
      <t>リョウ</t>
    </rPh>
    <phoneticPr fontId="14"/>
  </si>
  <si>
    <t>定格入力</t>
    <phoneticPr fontId="14"/>
  </si>
  <si>
    <t>回路</t>
    <phoneticPr fontId="14"/>
  </si>
  <si>
    <t>換算</t>
    <phoneticPr fontId="14"/>
  </si>
  <si>
    <t>等価</t>
    <phoneticPr fontId="14"/>
  </si>
  <si>
    <t>最大</t>
    <phoneticPr fontId="14"/>
  </si>
  <si>
    <t>容量</t>
    <phoneticPr fontId="14"/>
  </si>
  <si>
    <t>台数</t>
    <phoneticPr fontId="14"/>
  </si>
  <si>
    <t>種別№</t>
    <rPh sb="0" eb="2">
      <t>シュベツ</t>
    </rPh>
    <phoneticPr fontId="14"/>
  </si>
  <si>
    <t>係数</t>
    <phoneticPr fontId="14"/>
  </si>
  <si>
    <t>電流</t>
    <phoneticPr fontId="14"/>
  </si>
  <si>
    <t>稼働率</t>
    <phoneticPr fontId="14"/>
  </si>
  <si>
    <t>高調波流出電流[mA]</t>
    <phoneticPr fontId="14"/>
  </si>
  <si>
    <t>№</t>
  </si>
  <si>
    <t>機器名称</t>
    <phoneticPr fontId="14"/>
  </si>
  <si>
    <t>製造業者</t>
    <phoneticPr fontId="14"/>
  </si>
  <si>
    <t>型式</t>
    <phoneticPr fontId="14"/>
  </si>
  <si>
    <t>相数</t>
    <rPh sb="0" eb="2">
      <t>ソウスウ</t>
    </rPh>
    <phoneticPr fontId="14"/>
  </si>
  <si>
    <t>（合計）</t>
    <phoneticPr fontId="14"/>
  </si>
  <si>
    <t>(受電電圧</t>
    <phoneticPr fontId="14"/>
  </si>
  <si>
    <t>Pi</t>
    <phoneticPr fontId="14"/>
  </si>
  <si>
    <t>Ki</t>
    <phoneticPr fontId="14"/>
  </si>
  <si>
    <t>Ki×Pi</t>
    <phoneticPr fontId="14"/>
  </si>
  <si>
    <t>換算値)</t>
    <phoneticPr fontId="14"/>
  </si>
  <si>
    <t>k</t>
    <phoneticPr fontId="14"/>
  </si>
  <si>
    <t>[kVA]</t>
    <phoneticPr fontId="14"/>
  </si>
  <si>
    <t>[kVA]</t>
    <phoneticPr fontId="14"/>
  </si>
  <si>
    <t>[kVA]</t>
    <phoneticPr fontId="14"/>
  </si>
  <si>
    <t>[mA]</t>
    <phoneticPr fontId="14"/>
  </si>
  <si>
    <t>[％]</t>
    <phoneticPr fontId="14"/>
  </si>
  <si>
    <t xml:space="preserve">5次 </t>
    <phoneticPr fontId="14"/>
  </si>
  <si>
    <t xml:space="preserve">7次 </t>
    <phoneticPr fontId="14"/>
  </si>
  <si>
    <t xml:space="preserve">11次 </t>
  </si>
  <si>
    <t xml:space="preserve">13次 </t>
  </si>
  <si>
    <t xml:space="preserve">17次 </t>
  </si>
  <si>
    <t xml:space="preserve">19次 </t>
  </si>
  <si>
    <t xml:space="preserve">23次 </t>
  </si>
  <si>
    <t xml:space="preserve">25次 </t>
  </si>
  <si>
    <t>※該当機器なし</t>
    <phoneticPr fontId="14"/>
  </si>
  <si>
    <t>&lt;記入方法&gt;</t>
    <rPh sb="1" eb="3">
      <t>キニュウ</t>
    </rPh>
    <rPh sb="3" eb="5">
      <t>ホウホウ</t>
    </rPh>
    <phoneticPr fontId="14"/>
  </si>
  <si>
    <r>
      <t>⑧ =∑⑦　　　　　　　　合計 P</t>
    </r>
    <r>
      <rPr>
        <vertAlign val="subscript"/>
        <sz val="9"/>
        <rFont val="ＭＳ Ｐ明朝"/>
        <family val="1"/>
        <charset val="128"/>
      </rPr>
      <t>0</t>
    </r>
    <rPh sb="13" eb="15">
      <t>ゴウケイ</t>
    </rPh>
    <phoneticPr fontId="14"/>
  </si>
  <si>
    <t>⑫　　合計 In</t>
    <rPh sb="3" eb="5">
      <t>ゴウケイ</t>
    </rPh>
    <phoneticPr fontId="14"/>
  </si>
  <si>
    <r>
      <t xml:space="preserve">⑧'=⑧×0.9 </t>
    </r>
    <r>
      <rPr>
        <sz val="8"/>
        <rFont val="ＭＳ Ｐ明朝"/>
        <family val="1"/>
        <charset val="128"/>
      </rPr>
      <t>（ⅠかつⅢに該当する場合）</t>
    </r>
    <phoneticPr fontId="14"/>
  </si>
  <si>
    <t>⑬=⑫×β</t>
    <phoneticPr fontId="14"/>
  </si>
  <si>
    <t>○</t>
    <phoneticPr fontId="14"/>
  </si>
  <si>
    <t>高調波発生機器を全て抽出し，必要事項を記入する。</t>
    <rPh sb="0" eb="3">
      <t>コウチョウハ</t>
    </rPh>
    <rPh sb="3" eb="5">
      <t>ハッセイ</t>
    </rPh>
    <rPh sb="5" eb="7">
      <t>キキ</t>
    </rPh>
    <rPh sb="8" eb="9">
      <t>スベ</t>
    </rPh>
    <rPh sb="10" eb="12">
      <t>チュウシュツ</t>
    </rPh>
    <rPh sb="14" eb="16">
      <t>ヒツヨウ</t>
    </rPh>
    <rPh sb="16" eb="18">
      <t>ジコウ</t>
    </rPh>
    <rPh sb="19" eb="21">
      <t>キニュウ</t>
    </rPh>
    <phoneticPr fontId="14"/>
  </si>
  <si>
    <t>限度値 [kVA]</t>
    <phoneticPr fontId="14"/>
  </si>
  <si>
    <r>
      <t>⑭=⑬×γ</t>
    </r>
    <r>
      <rPr>
        <vertAlign val="subscript"/>
        <sz val="9"/>
        <rFont val="ＭＳ Ｐ明朝"/>
        <family val="1"/>
        <charset val="128"/>
      </rPr>
      <t>n</t>
    </r>
    <phoneticPr fontId="14"/>
  </si>
  <si>
    <t>回路種別No.10の機器は，当該機器の製造業者が作成する&lt;様式-3&gt;，</t>
    <rPh sb="0" eb="2">
      <t>カイロ</t>
    </rPh>
    <rPh sb="2" eb="4">
      <t>シュベツ</t>
    </rPh>
    <rPh sb="10" eb="12">
      <t>キキ</t>
    </rPh>
    <rPh sb="14" eb="16">
      <t>トウガイ</t>
    </rPh>
    <rPh sb="16" eb="18">
      <t>キキ</t>
    </rPh>
    <rPh sb="19" eb="21">
      <t>セイゾウ</t>
    </rPh>
    <rPh sb="21" eb="23">
      <t>ギョウシャ</t>
    </rPh>
    <rPh sb="24" eb="26">
      <t>サクセイ</t>
    </rPh>
    <rPh sb="29" eb="31">
      <t>ヨウシキ</t>
    </rPh>
    <phoneticPr fontId="14"/>
  </si>
  <si>
    <t>第2ステップの検討要否判定</t>
    <rPh sb="0" eb="1">
      <t>ダイ</t>
    </rPh>
    <rPh sb="7" eb="9">
      <t>ケントウ</t>
    </rPh>
    <rPh sb="9" eb="11">
      <t>ヨウヒ</t>
    </rPh>
    <rPh sb="11" eb="13">
      <t>ハンテイ</t>
    </rPh>
    <phoneticPr fontId="14"/>
  </si>
  <si>
    <t>対策要否判定</t>
    <phoneticPr fontId="14"/>
  </si>
  <si>
    <t>カタログ，仕様書等により，換算係数，高調波電流発生量を確認する。</t>
    <phoneticPr fontId="14"/>
  </si>
  <si>
    <t>次のⅠ～Ⅳのうち，該当条件にチェックマークを記入する。</t>
    <rPh sb="0" eb="1">
      <t>ツギ</t>
    </rPh>
    <rPh sb="9" eb="11">
      <t>ガイトウ</t>
    </rPh>
    <rPh sb="22" eb="24">
      <t>キニュウ</t>
    </rPh>
    <phoneticPr fontId="14"/>
  </si>
  <si>
    <t>高調波流出電流の上限値</t>
    <phoneticPr fontId="14"/>
  </si>
  <si>
    <t>□　Ⅰ．高圧受電　　　□　Ⅲ．進相コンデンサが全て直列リアクトル付</t>
    <phoneticPr fontId="14"/>
  </si>
  <si>
    <t>⑮=契約電力相当値1kW当たりの高調波流出電流の上限値×①</t>
    <rPh sb="21" eb="23">
      <t>デンリュウ</t>
    </rPh>
    <phoneticPr fontId="14"/>
  </si>
  <si>
    <r>
      <t>□　Ⅱ．ビル　　　　</t>
    </r>
    <r>
      <rPr>
        <sz val="4"/>
        <rFont val="ＭＳ Ｐ明朝"/>
        <family val="1"/>
        <charset val="128"/>
      </rPr>
      <t xml:space="preserve"> </t>
    </r>
    <r>
      <rPr>
        <sz val="8"/>
        <rFont val="ＭＳ Ｐ明朝"/>
        <family val="1"/>
        <charset val="128"/>
      </rPr>
      <t>　　□　Ⅳ．換算係数Ki=1.8を超過する機器なし 　　</t>
    </r>
    <phoneticPr fontId="14"/>
  </si>
  <si>
    <t>次  数</t>
    <phoneticPr fontId="14"/>
  </si>
  <si>
    <t xml:space="preserve">5次 </t>
    <phoneticPr fontId="14"/>
  </si>
  <si>
    <t xml:space="preserve">7次 </t>
    <phoneticPr fontId="14"/>
  </si>
  <si>
    <t>　　→　Ⅰ～Ⅳ全て該当する場合は，⑦以降の検討は不要。</t>
    <phoneticPr fontId="14"/>
  </si>
  <si>
    <t>上限値 [mA]</t>
    <phoneticPr fontId="14"/>
  </si>
  <si>
    <t>　　→　ⅠかつⅢに該当する場合は，低減係数0.9を適用し，⑧’を計算する。</t>
    <rPh sb="9" eb="11">
      <t>ガイトウ</t>
    </rPh>
    <rPh sb="13" eb="15">
      <t>バアイ</t>
    </rPh>
    <rPh sb="17" eb="19">
      <t>テイゲン</t>
    </rPh>
    <rPh sb="19" eb="21">
      <t>ケイスウ</t>
    </rPh>
    <rPh sb="25" eb="27">
      <t>テキヨウ</t>
    </rPh>
    <rPh sb="32" eb="34">
      <t>ケイサン</t>
    </rPh>
    <phoneticPr fontId="14"/>
  </si>
  <si>
    <t>※1 「ビルの規模による補正率」をいう。</t>
    <rPh sb="7" eb="9">
      <t>キボ</t>
    </rPh>
    <rPh sb="12" eb="14">
      <t>ホセイ</t>
    </rPh>
    <rPh sb="14" eb="15">
      <t>リツ</t>
    </rPh>
    <phoneticPr fontId="14"/>
  </si>
  <si>
    <t>限度値 50kVA(6.6kV受電)，300kVA(22,33kV受電)，2,000kVA(66kV以上受電)　により判定する。</t>
    <rPh sb="15" eb="17">
      <t>ジュデン</t>
    </rPh>
    <rPh sb="50" eb="52">
      <t>イジョウ</t>
    </rPh>
    <rPh sb="59" eb="61">
      <t>ハンテイ</t>
    </rPh>
    <phoneticPr fontId="14"/>
  </si>
  <si>
    <t xml:space="preserve">　　　高圧受電のビルであって契約電力相当値が2,000kW以下の場合は，βに表202-3-3の値を適用する。 </t>
    <phoneticPr fontId="14"/>
  </si>
  <si>
    <r>
      <t>→　P</t>
    </r>
    <r>
      <rPr>
        <vertAlign val="subscript"/>
        <sz val="8"/>
        <rFont val="ＭＳ Ｐ明朝"/>
        <family val="1"/>
        <charset val="128"/>
      </rPr>
      <t>０</t>
    </r>
    <r>
      <rPr>
        <sz val="8"/>
        <rFont val="ＭＳ Ｐ明朝"/>
        <family val="1"/>
        <charset val="128"/>
      </rPr>
      <t>（⑧又は⑧’） ＞ 限度値　となる場合は，第２ステップへ</t>
    </r>
    <rPh sb="6" eb="7">
      <t>マタ</t>
    </rPh>
    <rPh sb="14" eb="16">
      <t>ゲンド</t>
    </rPh>
    <rPh sb="16" eb="17">
      <t>アタイ</t>
    </rPh>
    <rPh sb="21" eb="23">
      <t>バアイ</t>
    </rPh>
    <rPh sb="25" eb="26">
      <t>ダイ</t>
    </rPh>
    <phoneticPr fontId="14"/>
  </si>
  <si>
    <t xml:space="preserve">　　　これ以外のビルは電力会社との協議によりβを決定する。また，ビル以外の場合は，1を適用する。 </t>
    <phoneticPr fontId="14"/>
  </si>
  <si>
    <t>※2 厳密には，②に基本波入力容量，⑨に基本波入力電流を用いて計算することが望ましいが，</t>
    <rPh sb="28" eb="29">
      <t>モチ</t>
    </rPh>
    <phoneticPr fontId="14"/>
  </si>
  <si>
    <t>対象次数：高次の高調波が特段の支障とならない場合は，第5次および第7次とする。</t>
    <rPh sb="0" eb="2">
      <t>タイショウ</t>
    </rPh>
    <rPh sb="2" eb="4">
      <t>ジスウ</t>
    </rPh>
    <rPh sb="5" eb="7">
      <t>コウジ</t>
    </rPh>
    <rPh sb="8" eb="11">
      <t>コウチョウハ</t>
    </rPh>
    <rPh sb="12" eb="14">
      <t>トクダン</t>
    </rPh>
    <rPh sb="15" eb="17">
      <t>シショウ</t>
    </rPh>
    <rPh sb="22" eb="24">
      <t>バアイ</t>
    </rPh>
    <rPh sb="26" eb="27">
      <t>ダイ</t>
    </rPh>
    <rPh sb="28" eb="29">
      <t>ジ</t>
    </rPh>
    <rPh sb="32" eb="33">
      <t>ダイ</t>
    </rPh>
    <rPh sb="34" eb="35">
      <t>ジ</t>
    </rPh>
    <phoneticPr fontId="14"/>
  </si>
  <si>
    <t>　　　定格入力容量，定格入力電流を用いて計算してもよい。</t>
    <rPh sb="20" eb="22">
      <t>ケイサン</t>
    </rPh>
    <phoneticPr fontId="14"/>
  </si>
  <si>
    <r>
      <t>ⅠかつⅢに該当する場合は，低減係数γ</t>
    </r>
    <r>
      <rPr>
        <vertAlign val="subscript"/>
        <sz val="8"/>
        <rFont val="ＭＳ Ｐ明朝"/>
        <family val="1"/>
        <charset val="128"/>
      </rPr>
      <t>n</t>
    </r>
    <r>
      <rPr>
        <sz val="8"/>
        <rFont val="ＭＳ Ｐ明朝"/>
        <family val="1"/>
        <charset val="128"/>
      </rPr>
      <t>　(γ</t>
    </r>
    <r>
      <rPr>
        <vertAlign val="subscript"/>
        <sz val="8"/>
        <rFont val="ＭＳ Ｐ明朝"/>
        <family val="1"/>
        <charset val="128"/>
      </rPr>
      <t>5</t>
    </r>
    <r>
      <rPr>
        <sz val="8"/>
        <rFont val="ＭＳ Ｐ明朝"/>
        <family val="1"/>
        <charset val="128"/>
      </rPr>
      <t>=0.7，γ</t>
    </r>
    <r>
      <rPr>
        <vertAlign val="subscript"/>
        <sz val="8"/>
        <rFont val="ＭＳ Ｐ明朝"/>
        <family val="1"/>
        <charset val="128"/>
      </rPr>
      <t>7</t>
    </r>
    <r>
      <rPr>
        <sz val="8"/>
        <rFont val="ＭＳ Ｐ明朝"/>
        <family val="1"/>
        <charset val="128"/>
      </rPr>
      <t>=0.9，γ</t>
    </r>
    <r>
      <rPr>
        <vertAlign val="subscript"/>
        <sz val="8"/>
        <rFont val="ＭＳ Ｐ明朝"/>
        <family val="1"/>
        <charset val="128"/>
      </rPr>
      <t>11</t>
    </r>
    <r>
      <rPr>
        <sz val="8"/>
        <rFont val="ＭＳ Ｐ明朝"/>
        <family val="1"/>
        <charset val="128"/>
      </rPr>
      <t>以上は1.0)を適用し，⑭を計算する。</t>
    </r>
    <rPh sb="5" eb="7">
      <t>ガイトウ</t>
    </rPh>
    <rPh sb="9" eb="11">
      <t>バアイ</t>
    </rPh>
    <rPh sb="13" eb="15">
      <t>テイゲン</t>
    </rPh>
    <rPh sb="15" eb="17">
      <t>ケイスウ</t>
    </rPh>
    <rPh sb="46" eb="48">
      <t>テキヨウ</t>
    </rPh>
    <rPh sb="52" eb="54">
      <t>ケイサン</t>
    </rPh>
    <phoneticPr fontId="14"/>
  </si>
  <si>
    <t>作成者</t>
    <rPh sb="0" eb="3">
      <t>サクセイシャ</t>
    </rPh>
    <phoneticPr fontId="14"/>
  </si>
  <si>
    <t>高調波流出電流（⑬又は⑭） ＞ 高調波流出電流の上限値(⑮)　となる場合は，</t>
    <rPh sb="0" eb="3">
      <t>コウチョウハ</t>
    </rPh>
    <rPh sb="3" eb="5">
      <t>リュウシュツ</t>
    </rPh>
    <rPh sb="5" eb="7">
      <t>デンリュウ</t>
    </rPh>
    <rPh sb="9" eb="10">
      <t>マタ</t>
    </rPh>
    <rPh sb="16" eb="19">
      <t>コウチョウハ</t>
    </rPh>
    <rPh sb="19" eb="21">
      <t>リュウシュツ</t>
    </rPh>
    <rPh sb="21" eb="23">
      <t>デンリュウ</t>
    </rPh>
    <rPh sb="24" eb="27">
      <t>ジョウゲンチ</t>
    </rPh>
    <rPh sb="34" eb="36">
      <t>バアイ</t>
    </rPh>
    <phoneticPr fontId="14"/>
  </si>
  <si>
    <t>指針202-1の2.の「(4) 高調波流出電流の詳細計算と抑制対策の検討」を実施し，この内容を計算書（その２）に記載する。</t>
    <rPh sb="16" eb="17">
      <t>コウ</t>
    </rPh>
    <rPh sb="17" eb="19">
      <t>チョウハ</t>
    </rPh>
    <rPh sb="19" eb="21">
      <t>リュウシュツ</t>
    </rPh>
    <rPh sb="21" eb="23">
      <t>デンリュウ</t>
    </rPh>
    <rPh sb="24" eb="26">
      <t>ショウサイ</t>
    </rPh>
    <rPh sb="26" eb="28">
      <t>ケイサン</t>
    </rPh>
    <rPh sb="29" eb="31">
      <t>ヨクセイ</t>
    </rPh>
    <rPh sb="31" eb="33">
      <t>タイサク</t>
    </rPh>
    <rPh sb="34" eb="36">
      <t>ケントウ</t>
    </rPh>
    <rPh sb="38" eb="40">
      <t>ジッシ</t>
    </rPh>
    <rPh sb="44" eb="46">
      <t>ナイヨウ</t>
    </rPh>
    <rPh sb="47" eb="50">
      <t>ケイサンショ</t>
    </rPh>
    <rPh sb="56" eb="58">
      <t>キサイ</t>
    </rPh>
    <phoneticPr fontId="14"/>
  </si>
  <si>
    <r>
      <t>詳細計算では，低減係数γ</t>
    </r>
    <r>
      <rPr>
        <vertAlign val="subscript"/>
        <sz val="8"/>
        <rFont val="ＭＳ Ｐ明朝"/>
        <family val="1"/>
        <charset val="128"/>
      </rPr>
      <t>n</t>
    </r>
    <r>
      <rPr>
        <sz val="8"/>
        <rFont val="ＭＳ Ｐ明朝"/>
        <family val="1"/>
        <charset val="128"/>
      </rPr>
      <t>を適用できないため，⑭ではなく⑬の値をもとにして検討する。</t>
    </r>
    <rPh sb="0" eb="2">
      <t>ショウサイ</t>
    </rPh>
    <rPh sb="2" eb="4">
      <t>ケイサン</t>
    </rPh>
    <rPh sb="7" eb="9">
      <t>テイゲン</t>
    </rPh>
    <rPh sb="14" eb="16">
      <t>テキヨウ</t>
    </rPh>
    <rPh sb="30" eb="31">
      <t>アタイ</t>
    </rPh>
    <rPh sb="37" eb="39">
      <t>ケントウ</t>
    </rPh>
    <phoneticPr fontId="14"/>
  </si>
  <si>
    <t>　</t>
    <phoneticPr fontId="14"/>
  </si>
  <si>
    <t>高調波流出電流計算書（その２）</t>
    <phoneticPr fontId="14"/>
  </si>
  <si>
    <t>&lt;様式-2&gt;</t>
    <rPh sb="1" eb="3">
      <t>ヨウシキ</t>
    </rPh>
    <phoneticPr fontId="14"/>
  </si>
  <si>
    <t>　　受付№</t>
    <phoneticPr fontId="14"/>
  </si>
  <si>
    <t>お客さま名</t>
    <phoneticPr fontId="14"/>
  </si>
  <si>
    <t>kV</t>
    <phoneticPr fontId="14"/>
  </si>
  <si>
    <t>kW</t>
    <phoneticPr fontId="14"/>
  </si>
  <si>
    <t>補正係数β</t>
    <rPh sb="0" eb="2">
      <t>ホセイ</t>
    </rPh>
    <rPh sb="2" eb="4">
      <t>ケイスウ</t>
    </rPh>
    <phoneticPr fontId="14"/>
  </si>
  <si>
    <t>　　受付年月日</t>
    <phoneticPr fontId="14"/>
  </si>
  <si>
    <t>構内単線結線図</t>
    <rPh sb="0" eb="2">
      <t>コウナイ</t>
    </rPh>
    <rPh sb="2" eb="4">
      <t>タンセン</t>
    </rPh>
    <rPh sb="4" eb="6">
      <t>ケッセン</t>
    </rPh>
    <rPh sb="6" eb="7">
      <t>ズ</t>
    </rPh>
    <phoneticPr fontId="14"/>
  </si>
  <si>
    <t>　　　高調波発生機器，受電用変圧器，高調波を低減する機器の設置位置・諸元・</t>
    <rPh sb="3" eb="6">
      <t>コウチョウハ</t>
    </rPh>
    <rPh sb="6" eb="8">
      <t>ハッセイ</t>
    </rPh>
    <rPh sb="8" eb="10">
      <t>キキ</t>
    </rPh>
    <rPh sb="11" eb="13">
      <t>ジュデン</t>
    </rPh>
    <rPh sb="13" eb="14">
      <t>ヨウ</t>
    </rPh>
    <rPh sb="14" eb="17">
      <t>ヘンアツキ</t>
    </rPh>
    <rPh sb="18" eb="21">
      <t>コウチョウハ</t>
    </rPh>
    <rPh sb="22" eb="24">
      <t>テイゲン</t>
    </rPh>
    <phoneticPr fontId="14"/>
  </si>
  <si>
    <t>高調波流出電流の詳細計算
と抑制対策の検討</t>
    <rPh sb="0" eb="3">
      <t>コウチョウハ</t>
    </rPh>
    <rPh sb="3" eb="5">
      <t>リュウシュツ</t>
    </rPh>
    <rPh sb="5" eb="7">
      <t>デンリュウ</t>
    </rPh>
    <rPh sb="8" eb="10">
      <t>ショウサイ</t>
    </rPh>
    <rPh sb="10" eb="11">
      <t>ケイ</t>
    </rPh>
    <rPh sb="11" eb="12">
      <t>サン</t>
    </rPh>
    <rPh sb="14" eb="16">
      <t>ヨクセイ</t>
    </rPh>
    <rPh sb="16" eb="18">
      <t>タイサク</t>
    </rPh>
    <rPh sb="19" eb="21">
      <t>ケントウ</t>
    </rPh>
    <phoneticPr fontId="14"/>
  </si>
  <si>
    <t>　　指針202-1の2.の「(4) 高調波流出電流の詳細計算と抑制対策の検討」の実施結果として，</t>
    <rPh sb="28" eb="30">
      <t>ケイサン</t>
    </rPh>
    <rPh sb="40" eb="42">
      <t>ジッシ</t>
    </rPh>
    <rPh sb="42" eb="44">
      <t>ケッカ</t>
    </rPh>
    <phoneticPr fontId="14"/>
  </si>
  <si>
    <t>　　　電気定数等，計算に必要な情報を必ず記載する。</t>
    <rPh sb="9" eb="11">
      <t>ケイサン</t>
    </rPh>
    <rPh sb="12" eb="14">
      <t>ヒツヨウ</t>
    </rPh>
    <rPh sb="15" eb="17">
      <t>ジョウホウ</t>
    </rPh>
    <rPh sb="18" eb="19">
      <t>カナラ</t>
    </rPh>
    <rPh sb="20" eb="22">
      <t>キサイ</t>
    </rPh>
    <phoneticPr fontId="14"/>
  </si>
  <si>
    <t>　　高調波流出電流の計算過程を具体的に記載する。</t>
    <rPh sb="19" eb="21">
      <t>キサイ</t>
    </rPh>
    <phoneticPr fontId="14"/>
  </si>
  <si>
    <t>　記載情報例</t>
    <rPh sb="1" eb="3">
      <t>キサイ</t>
    </rPh>
    <rPh sb="3" eb="5">
      <t>ジョウホウ</t>
    </rPh>
    <rPh sb="5" eb="6">
      <t>レイ</t>
    </rPh>
    <phoneticPr fontId="14"/>
  </si>
  <si>
    <t>　　受電点短絡容量，電圧，三相・単相別，周波数，変圧器 (容量，台数，1次・2次電圧，%インピーダンス)，</t>
    <rPh sb="2" eb="4">
      <t>ジュデン</t>
    </rPh>
    <rPh sb="4" eb="5">
      <t>テン</t>
    </rPh>
    <rPh sb="5" eb="7">
      <t>タンラク</t>
    </rPh>
    <rPh sb="7" eb="9">
      <t>ヨウリョウ</t>
    </rPh>
    <rPh sb="32" eb="34">
      <t>ダイスウ</t>
    </rPh>
    <phoneticPr fontId="14"/>
  </si>
  <si>
    <t>　　進相コンデンサ(容量，台数，直列リアクトル容量)，自家用発電機 (容量，台数，%インピーダンス)</t>
    <rPh sb="38" eb="39">
      <t>ダイ</t>
    </rPh>
    <rPh sb="39" eb="40">
      <t>スウ</t>
    </rPh>
    <phoneticPr fontId="14"/>
  </si>
  <si>
    <t xml:space="preserve">5次 </t>
  </si>
  <si>
    <t xml:space="preserve">7次 </t>
  </si>
  <si>
    <t>計算書(その1)の高調波流出電流 [mA]</t>
    <rPh sb="0" eb="2">
      <t>ケイサン</t>
    </rPh>
    <rPh sb="2" eb="3">
      <t>ショ</t>
    </rPh>
    <rPh sb="9" eb="12">
      <t>コウチョウハ</t>
    </rPh>
    <rPh sb="12" eb="14">
      <t>リュウシュツ</t>
    </rPh>
    <rPh sb="14" eb="16">
      <t>デンリュウ</t>
    </rPh>
    <phoneticPr fontId="13"/>
  </si>
  <si>
    <t>低減後の高調波流出電流 [mA]</t>
    <rPh sb="0" eb="2">
      <t>テイゲン</t>
    </rPh>
    <rPh sb="2" eb="3">
      <t>ゴ</t>
    </rPh>
    <rPh sb="4" eb="7">
      <t>コウチョウハ</t>
    </rPh>
    <rPh sb="7" eb="9">
      <t>リュウシュツ</t>
    </rPh>
    <rPh sb="9" eb="11">
      <t>デンリュウ</t>
    </rPh>
    <phoneticPr fontId="13"/>
  </si>
  <si>
    <t>高調波流出電流の上限値 [mA]</t>
    <rPh sb="0" eb="3">
      <t>コウチョウハ</t>
    </rPh>
    <rPh sb="3" eb="5">
      <t>リュウシュツ</t>
    </rPh>
    <rPh sb="5" eb="7">
      <t>デンリュウ</t>
    </rPh>
    <rPh sb="8" eb="10">
      <t>ジョウゲン</t>
    </rPh>
    <rPh sb="10" eb="11">
      <t>チ</t>
    </rPh>
    <phoneticPr fontId="13"/>
  </si>
  <si>
    <t>対策要否判定</t>
    <rPh sb="0" eb="2">
      <t>タイサク</t>
    </rPh>
    <rPh sb="2" eb="4">
      <t>ヨウヒ</t>
    </rPh>
    <rPh sb="4" eb="6">
      <t>ハンテイ</t>
    </rPh>
    <phoneticPr fontId="13"/>
  </si>
  <si>
    <t>（注）本様式により難い場合は，別の様式を用いてもよい。</t>
    <rPh sb="1" eb="2">
      <t>チュウ</t>
    </rPh>
    <rPh sb="3" eb="4">
      <t>ホン</t>
    </rPh>
    <rPh sb="4" eb="6">
      <t>ヨウシキ</t>
    </rPh>
    <rPh sb="9" eb="10">
      <t>ガタ</t>
    </rPh>
    <rPh sb="11" eb="13">
      <t>バアイ</t>
    </rPh>
    <rPh sb="15" eb="16">
      <t>ベツ</t>
    </rPh>
    <rPh sb="17" eb="19">
      <t>ヨウシキ</t>
    </rPh>
    <rPh sb="20" eb="21">
      <t>モチ</t>
    </rPh>
    <phoneticPr fontId="14"/>
  </si>
  <si>
    <t>高調波発生機器製造業者申請書</t>
    <rPh sb="7" eb="9">
      <t>セイゾウ</t>
    </rPh>
    <rPh sb="9" eb="11">
      <t>ギョウシャ</t>
    </rPh>
    <rPh sb="11" eb="14">
      <t>シンセイショ</t>
    </rPh>
    <phoneticPr fontId="14"/>
  </si>
  <si>
    <t>&lt;様式-3&gt;</t>
    <rPh sb="1" eb="3">
      <t>ヨウシキ</t>
    </rPh>
    <phoneticPr fontId="14"/>
  </si>
  <si>
    <t>お客さま名</t>
    <rPh sb="1" eb="2">
      <t>キャク</t>
    </rPh>
    <rPh sb="4" eb="5">
      <t>メイ</t>
    </rPh>
    <phoneticPr fontId="14"/>
  </si>
  <si>
    <t>高調波発生機器の名称</t>
    <rPh sb="0" eb="3">
      <t>コウチョウハ</t>
    </rPh>
    <rPh sb="3" eb="5">
      <t>ハッセイ</t>
    </rPh>
    <rPh sb="5" eb="7">
      <t>キキ</t>
    </rPh>
    <rPh sb="8" eb="10">
      <t>メイショウ</t>
    </rPh>
    <phoneticPr fontId="14"/>
  </si>
  <si>
    <t>計算書（その１）の機器No.</t>
    <rPh sb="0" eb="3">
      <t>ケイサンショ</t>
    </rPh>
    <rPh sb="9" eb="11">
      <t>キキ</t>
    </rPh>
    <phoneticPr fontId="14"/>
  </si>
  <si>
    <t>業　　種</t>
    <rPh sb="0" eb="1">
      <t>ギョウ</t>
    </rPh>
    <rPh sb="3" eb="4">
      <t>タネ</t>
    </rPh>
    <phoneticPr fontId="14"/>
  </si>
  <si>
    <t>　　受付年月日</t>
    <phoneticPr fontId="14"/>
  </si>
  <si>
    <t>高調波発生機器諸元</t>
    <rPh sb="0" eb="3">
      <t>コウチョウハ</t>
    </rPh>
    <rPh sb="3" eb="5">
      <t>ハッセイ</t>
    </rPh>
    <rPh sb="5" eb="7">
      <t>キキ</t>
    </rPh>
    <rPh sb="7" eb="9">
      <t>ショゲン</t>
    </rPh>
    <phoneticPr fontId="14"/>
  </si>
  <si>
    <t>基本波入力電流に対する高調波電流発生量 [％]</t>
    <rPh sb="0" eb="2">
      <t>キホン</t>
    </rPh>
    <rPh sb="2" eb="3">
      <t>ハ</t>
    </rPh>
    <rPh sb="3" eb="5">
      <t>ニュウリョク</t>
    </rPh>
    <rPh sb="5" eb="7">
      <t>デンリュウ</t>
    </rPh>
    <rPh sb="8" eb="9">
      <t>タイ</t>
    </rPh>
    <rPh sb="11" eb="14">
      <t>コウチョウハ</t>
    </rPh>
    <rPh sb="14" eb="16">
      <t>デンリュウ</t>
    </rPh>
    <rPh sb="16" eb="18">
      <t>ハッセイ</t>
    </rPh>
    <rPh sb="18" eb="19">
      <t>リョウ</t>
    </rPh>
    <phoneticPr fontId="14"/>
  </si>
  <si>
    <r>
      <t>換算係数K</t>
    </r>
    <r>
      <rPr>
        <vertAlign val="subscript"/>
        <sz val="10"/>
        <rFont val="ＭＳ Ｐ明朝"/>
        <family val="1"/>
        <charset val="128"/>
      </rPr>
      <t>i</t>
    </r>
    <rPh sb="0" eb="2">
      <t>カンザン</t>
    </rPh>
    <rPh sb="2" eb="4">
      <t>ケイスウ</t>
    </rPh>
    <phoneticPr fontId="14"/>
  </si>
  <si>
    <t>製造業者名</t>
    <rPh sb="0" eb="2">
      <t>セイゾウ</t>
    </rPh>
    <rPh sb="2" eb="4">
      <t>ギョウシャ</t>
    </rPh>
    <rPh sb="4" eb="5">
      <t>メイ</t>
    </rPh>
    <phoneticPr fontId="14"/>
  </si>
  <si>
    <t>型　　式</t>
    <rPh sb="0" eb="1">
      <t>カタ</t>
    </rPh>
    <rPh sb="3" eb="4">
      <t>シキ</t>
    </rPh>
    <phoneticPr fontId="14"/>
  </si>
  <si>
    <t>定格入力容量 [kVA]</t>
    <rPh sb="0" eb="2">
      <t>テイカク</t>
    </rPh>
    <rPh sb="4" eb="6">
      <t>ヨウリョウ</t>
    </rPh>
    <phoneticPr fontId="14"/>
  </si>
  <si>
    <t>回路電圧 [V]</t>
    <rPh sb="0" eb="2">
      <t>カイロ</t>
    </rPh>
    <rPh sb="2" eb="4">
      <t>デンアツ</t>
    </rPh>
    <phoneticPr fontId="14"/>
  </si>
  <si>
    <t>次数(n)</t>
    <rPh sb="0" eb="2">
      <t>ジスウ</t>
    </rPh>
    <phoneticPr fontId="14"/>
  </si>
  <si>
    <r>
      <t>高調波電流発生量(%I</t>
    </r>
    <r>
      <rPr>
        <vertAlign val="subscript"/>
        <sz val="9"/>
        <rFont val="ＭＳ Ｐ明朝"/>
        <family val="1"/>
        <charset val="128"/>
      </rPr>
      <t>n</t>
    </r>
    <r>
      <rPr>
        <sz val="9"/>
        <rFont val="ＭＳ Ｐ明朝"/>
        <family val="1"/>
        <charset val="128"/>
      </rPr>
      <t>)</t>
    </r>
    <rPh sb="0" eb="3">
      <t>コウチョウハ</t>
    </rPh>
    <rPh sb="3" eb="5">
      <t>デンリュウ</t>
    </rPh>
    <rPh sb="5" eb="7">
      <t>ハッセイ</t>
    </rPh>
    <rPh sb="7" eb="8">
      <t>リョウ</t>
    </rPh>
    <phoneticPr fontId="14"/>
  </si>
  <si>
    <t>機器の基本回路図</t>
    <rPh sb="0" eb="2">
      <t>キキ</t>
    </rPh>
    <rPh sb="3" eb="5">
      <t>キホン</t>
    </rPh>
    <rPh sb="5" eb="7">
      <t>カイロ</t>
    </rPh>
    <rPh sb="7" eb="8">
      <t>ズ</t>
    </rPh>
    <phoneticPr fontId="14"/>
  </si>
  <si>
    <t>　</t>
    <phoneticPr fontId="14"/>
  </si>
  <si>
    <t>（高調波発生回路を中心に記載する）</t>
    <rPh sb="1" eb="4">
      <t>コウチョウハ</t>
    </rPh>
    <rPh sb="4" eb="6">
      <t>ハッセイ</t>
    </rPh>
    <rPh sb="6" eb="8">
      <t>カイロ</t>
    </rPh>
    <rPh sb="9" eb="11">
      <t>チュウシン</t>
    </rPh>
    <rPh sb="12" eb="14">
      <t>キサイ</t>
    </rPh>
    <phoneticPr fontId="14"/>
  </si>
  <si>
    <r>
      <t>換算係数K</t>
    </r>
    <r>
      <rPr>
        <vertAlign val="subscript"/>
        <sz val="9"/>
        <rFont val="ＭＳ Ｐ明朝"/>
        <family val="1"/>
        <charset val="128"/>
      </rPr>
      <t>i</t>
    </r>
    <r>
      <rPr>
        <sz val="9"/>
        <rFont val="ＭＳ Ｐ明朝"/>
        <family val="1"/>
        <charset val="128"/>
      </rPr>
      <t>は，次式により求める。</t>
    </r>
    <rPh sb="0" eb="2">
      <t>カンザン</t>
    </rPh>
    <rPh sb="2" eb="4">
      <t>ケイスウ</t>
    </rPh>
    <rPh sb="8" eb="10">
      <t>ジシキ</t>
    </rPh>
    <rPh sb="13" eb="14">
      <t>モト</t>
    </rPh>
    <phoneticPr fontId="14"/>
  </si>
  <si>
    <t>高調波成分の発生量を表したスペクトラム図</t>
    <rPh sb="0" eb="3">
      <t>コウチョウハ</t>
    </rPh>
    <rPh sb="3" eb="5">
      <t>セイブン</t>
    </rPh>
    <rPh sb="6" eb="8">
      <t>ハッセイ</t>
    </rPh>
    <rPh sb="8" eb="9">
      <t>リョウ</t>
    </rPh>
    <rPh sb="10" eb="11">
      <t>アラワ</t>
    </rPh>
    <rPh sb="19" eb="20">
      <t>ズ</t>
    </rPh>
    <phoneticPr fontId="14"/>
  </si>
  <si>
    <t>必須：◎，必要に応じて：〇</t>
    <rPh sb="0" eb="2">
      <t>ヒッス</t>
    </rPh>
    <rPh sb="5" eb="7">
      <t>ヒツヨウ</t>
    </rPh>
    <rPh sb="8" eb="9">
      <t>オウ</t>
    </rPh>
    <phoneticPr fontId="5"/>
  </si>
  <si>
    <t>主任技術者</t>
    <rPh sb="0" eb="2">
      <t>シュニン</t>
    </rPh>
    <rPh sb="2" eb="5">
      <t>ギジュツシャ</t>
    </rPh>
    <phoneticPr fontId="16"/>
  </si>
  <si>
    <t>【年負荷】</t>
    <rPh sb="1" eb="2">
      <t>ネン</t>
    </rPh>
    <rPh sb="2" eb="4">
      <t>フカ</t>
    </rPh>
    <phoneticPr fontId="16"/>
  </si>
  <si>
    <t>（単位 ； ｋＷ，ｋＷｈ）</t>
    <rPh sb="1" eb="3">
      <t>タンイ</t>
    </rPh>
    <phoneticPr fontId="16"/>
  </si>
  <si>
    <t>最大需要電力</t>
  </si>
  <si>
    <t>使用電力量</t>
    <rPh sb="0" eb="2">
      <t>シヨウ</t>
    </rPh>
    <rPh sb="2" eb="4">
      <t>デンリョク</t>
    </rPh>
    <rPh sb="4" eb="5">
      <t>リョウ</t>
    </rPh>
    <phoneticPr fontId="16"/>
  </si>
  <si>
    <t>最大需要電力が，最大年月の日負荷(kW)を入力してください。</t>
    <rPh sb="0" eb="2">
      <t>サイダイ</t>
    </rPh>
    <rPh sb="2" eb="4">
      <t>ジュヨウ</t>
    </rPh>
    <rPh sb="4" eb="6">
      <t>デンリョク</t>
    </rPh>
    <rPh sb="8" eb="10">
      <t>サイダイ</t>
    </rPh>
    <rPh sb="10" eb="11">
      <t>ネン</t>
    </rPh>
    <rPh sb="11" eb="12">
      <t>ツキ</t>
    </rPh>
    <rPh sb="13" eb="14">
      <t>ヒ</t>
    </rPh>
    <rPh sb="14" eb="16">
      <t>フカ</t>
    </rPh>
    <rPh sb="21" eb="23">
      <t>ニュウリョク</t>
    </rPh>
    <phoneticPr fontId="16"/>
  </si>
  <si>
    <t>【日負荷】</t>
    <rPh sb="1" eb="2">
      <t>ニチ</t>
    </rPh>
    <rPh sb="2" eb="4">
      <t>フカ</t>
    </rPh>
    <phoneticPr fontId="16"/>
  </si>
  <si>
    <t>（単位 ； ｋＷ）</t>
    <rPh sb="1" eb="3">
      <t>タンイ</t>
    </rPh>
    <phoneticPr fontId="16"/>
  </si>
  <si>
    <t>時</t>
    <rPh sb="0" eb="1">
      <t>トキ</t>
    </rPh>
    <phoneticPr fontId="16"/>
  </si>
  <si>
    <t>1時</t>
    <rPh sb="1" eb="2">
      <t>トキ</t>
    </rPh>
    <phoneticPr fontId="16"/>
  </si>
  <si>
    <t>2時</t>
    <rPh sb="1" eb="2">
      <t>トキ</t>
    </rPh>
    <phoneticPr fontId="16"/>
  </si>
  <si>
    <t>3時</t>
    <rPh sb="1" eb="2">
      <t>トキ</t>
    </rPh>
    <phoneticPr fontId="16"/>
  </si>
  <si>
    <t>4時</t>
    <rPh sb="1" eb="2">
      <t>トキ</t>
    </rPh>
    <phoneticPr fontId="16"/>
  </si>
  <si>
    <t>5時</t>
    <rPh sb="1" eb="2">
      <t>トキ</t>
    </rPh>
    <phoneticPr fontId="16"/>
  </si>
  <si>
    <t>6時</t>
    <rPh sb="1" eb="2">
      <t>トキ</t>
    </rPh>
    <phoneticPr fontId="16"/>
  </si>
  <si>
    <t>7時</t>
    <rPh sb="1" eb="2">
      <t>トキ</t>
    </rPh>
    <phoneticPr fontId="16"/>
  </si>
  <si>
    <t>8時</t>
    <rPh sb="1" eb="2">
      <t>トキ</t>
    </rPh>
    <phoneticPr fontId="16"/>
  </si>
  <si>
    <t>9時</t>
    <rPh sb="1" eb="2">
      <t>トキ</t>
    </rPh>
    <phoneticPr fontId="16"/>
  </si>
  <si>
    <t>10時</t>
    <rPh sb="2" eb="3">
      <t>トキ</t>
    </rPh>
    <phoneticPr fontId="16"/>
  </si>
  <si>
    <t>11時</t>
    <rPh sb="2" eb="3">
      <t>トキ</t>
    </rPh>
    <phoneticPr fontId="16"/>
  </si>
  <si>
    <t>12時</t>
    <rPh sb="2" eb="3">
      <t>トキ</t>
    </rPh>
    <phoneticPr fontId="16"/>
  </si>
  <si>
    <t>13時</t>
    <rPh sb="2" eb="3">
      <t>トキ</t>
    </rPh>
    <phoneticPr fontId="16"/>
  </si>
  <si>
    <t>14時</t>
    <rPh sb="2" eb="3">
      <t>トキ</t>
    </rPh>
    <phoneticPr fontId="16"/>
  </si>
  <si>
    <t>15時</t>
    <rPh sb="2" eb="3">
      <t>トキ</t>
    </rPh>
    <phoneticPr fontId="16"/>
  </si>
  <si>
    <t>16時</t>
    <rPh sb="2" eb="3">
      <t>トキ</t>
    </rPh>
    <phoneticPr fontId="16"/>
  </si>
  <si>
    <t>17時</t>
    <rPh sb="2" eb="3">
      <t>トキ</t>
    </rPh>
    <phoneticPr fontId="16"/>
  </si>
  <si>
    <t>18時</t>
    <rPh sb="2" eb="3">
      <t>トキ</t>
    </rPh>
    <phoneticPr fontId="16"/>
  </si>
  <si>
    <t>19時</t>
    <rPh sb="2" eb="3">
      <t>トキ</t>
    </rPh>
    <phoneticPr fontId="16"/>
  </si>
  <si>
    <t>20時</t>
    <rPh sb="2" eb="3">
      <t>トキ</t>
    </rPh>
    <phoneticPr fontId="16"/>
  </si>
  <si>
    <t>21時</t>
    <rPh sb="2" eb="3">
      <t>トキ</t>
    </rPh>
    <phoneticPr fontId="16"/>
  </si>
  <si>
    <t>22時</t>
    <rPh sb="2" eb="3">
      <t>トキ</t>
    </rPh>
    <phoneticPr fontId="16"/>
  </si>
  <si>
    <t>23時</t>
    <rPh sb="2" eb="3">
      <t>トキ</t>
    </rPh>
    <phoneticPr fontId="16"/>
  </si>
  <si>
    <t>24時</t>
    <rPh sb="2" eb="3">
      <t>トキ</t>
    </rPh>
    <phoneticPr fontId="16"/>
  </si>
  <si>
    <t>電力申込書添付書（３）</t>
  </si>
  <si>
    <t xml:space="preserve"> </t>
  </si>
  <si>
    <t>　</t>
  </si>
  <si>
    <t>〇受電開始後１年間の予想最大需要電力，使用電力量，負荷率</t>
  </si>
  <si>
    <t>年 　月</t>
  </si>
  <si>
    <t>暦日数</t>
    <rPh sb="0" eb="1">
      <t>レキ</t>
    </rPh>
    <rPh sb="1" eb="3">
      <t>ニッスウ</t>
    </rPh>
    <phoneticPr fontId="16"/>
  </si>
  <si>
    <t>使用電力量</t>
  </si>
  <si>
    <t>負 荷 率</t>
  </si>
  <si>
    <t>電力申込書添付書（４）</t>
  </si>
  <si>
    <t>電力申込書添付書（５）</t>
  </si>
  <si>
    <t>暦日</t>
    <rPh sb="0" eb="1">
      <t>レキ</t>
    </rPh>
    <rPh sb="1" eb="2">
      <t>ジツ</t>
    </rPh>
    <phoneticPr fontId="16"/>
  </si>
  <si>
    <t>協議/実量制変更</t>
    <rPh sb="0" eb="2">
      <t>キョウギ</t>
    </rPh>
    <rPh sb="3" eb="4">
      <t>ジツ</t>
    </rPh>
    <rPh sb="4" eb="5">
      <t>リョウ</t>
    </rPh>
    <rPh sb="5" eb="6">
      <t>セイ</t>
    </rPh>
    <rPh sb="6" eb="8">
      <t>ヘンコウ</t>
    </rPh>
    <phoneticPr fontId="5"/>
  </si>
  <si>
    <t>◎
協議制化</t>
    <rPh sb="2" eb="4">
      <t>キョウギ</t>
    </rPh>
    <rPh sb="4" eb="5">
      <t>セイ</t>
    </rPh>
    <rPh sb="5" eb="6">
      <t>カ</t>
    </rPh>
    <phoneticPr fontId="5"/>
  </si>
  <si>
    <t>-</t>
    <phoneticPr fontId="5"/>
  </si>
  <si>
    <t>対象機器なしであれば”対象機器なし”と記入し提出要</t>
    <rPh sb="0" eb="2">
      <t>タイショウ</t>
    </rPh>
    <rPh sb="2" eb="4">
      <t>キキ</t>
    </rPh>
    <rPh sb="11" eb="13">
      <t>タイショウ</t>
    </rPh>
    <rPh sb="13" eb="15">
      <t>キキ</t>
    </rPh>
    <rPh sb="19" eb="21">
      <t>キニュウ</t>
    </rPh>
    <rPh sb="22" eb="24">
      <t>テイシュツ</t>
    </rPh>
    <rPh sb="24" eb="25">
      <t>ヨウ</t>
    </rPh>
    <phoneticPr fontId="5"/>
  </si>
  <si>
    <t>お客さま名</t>
    <rPh sb="1" eb="2">
      <t>キャク</t>
    </rPh>
    <rPh sb="4" eb="5">
      <t>メイ</t>
    </rPh>
    <phoneticPr fontId="16"/>
  </si>
  <si>
    <t>年　月</t>
    <phoneticPr fontId="16"/>
  </si>
  <si>
    <t>※　負荷率（％）の算出方法（月負荷率）</t>
    <phoneticPr fontId="16"/>
  </si>
  <si>
    <t>　負荷率（％）＝（当該月使用電力量(kWh)／最大需要電力(kW)×暦日数(日)×２４Ｈ）×１００</t>
    <rPh sb="34" eb="35">
      <t>コヨミ</t>
    </rPh>
    <phoneticPr fontId="16"/>
  </si>
  <si>
    <t>弊社ホームページのURL
「高圧以上の需要に係る申し込み方法」による</t>
    <rPh sb="0" eb="2">
      <t>ヘイシャ</t>
    </rPh>
    <rPh sb="14" eb="16">
      <t>コウアツ</t>
    </rPh>
    <rPh sb="16" eb="18">
      <t>イジョウ</t>
    </rPh>
    <rPh sb="19" eb="21">
      <t>ジュヨウ</t>
    </rPh>
    <rPh sb="22" eb="23">
      <t>カカ</t>
    </rPh>
    <rPh sb="24" eb="25">
      <t>モウ</t>
    </rPh>
    <rPh sb="26" eb="27">
      <t>コ</t>
    </rPh>
    <rPh sb="28" eb="30">
      <t>ホウホウ</t>
    </rPh>
    <phoneticPr fontId="5"/>
  </si>
  <si>
    <t>http://www.rikuden.co.jp/nw_soden/setsuzokukaisinagare.html</t>
    <phoneticPr fontId="5"/>
  </si>
  <si>
    <t>お申込みに必要となる書類のご紹介（高圧以上）</t>
    <rPh sb="1" eb="3">
      <t>モウシコ</t>
    </rPh>
    <rPh sb="5" eb="7">
      <t>ヒツヨウ</t>
    </rPh>
    <rPh sb="10" eb="12">
      <t>ショルイ</t>
    </rPh>
    <rPh sb="14" eb="16">
      <t>ショウカイ</t>
    </rPh>
    <rPh sb="17" eb="19">
      <t>コウアツ</t>
    </rPh>
    <rPh sb="19" eb="21">
      <t>イジョウ</t>
    </rPh>
    <phoneticPr fontId="5"/>
  </si>
  <si>
    <t>（申込先）</t>
    <phoneticPr fontId="14"/>
  </si>
  <si>
    <t>年　 月　 日</t>
    <phoneticPr fontId="14"/>
  </si>
  <si>
    <t>北陸電力送配電株式会社</t>
    <rPh sb="0" eb="4">
      <t>ホクリクデンリョク</t>
    </rPh>
    <rPh sb="4" eb="7">
      <t>ソウハイデン</t>
    </rPh>
    <rPh sb="7" eb="11">
      <t>カブシキカイシャ</t>
    </rPh>
    <phoneticPr fontId="14"/>
  </si>
  <si>
    <t>住　　　所：</t>
    <phoneticPr fontId="14"/>
  </si>
  <si>
    <t>名　　　称：</t>
    <rPh sb="4" eb="5">
      <t>ショウ</t>
    </rPh>
    <phoneticPr fontId="14"/>
  </si>
  <si>
    <t>代　表　者：　</t>
    <rPh sb="0" eb="1">
      <t>ダイ</t>
    </rPh>
    <rPh sb="2" eb="3">
      <t>ヒョウ</t>
    </rPh>
    <rPh sb="4" eb="5">
      <t>シャ</t>
    </rPh>
    <phoneticPr fontId="14"/>
  </si>
  <si>
    <t>契約電力５０ｋＷ未満高圧受電願い書</t>
    <rPh sb="0" eb="1">
      <t>ケイ</t>
    </rPh>
    <rPh sb="1" eb="2">
      <t>ヤク</t>
    </rPh>
    <rPh sb="2" eb="3">
      <t>デン</t>
    </rPh>
    <rPh sb="3" eb="4">
      <t>チカラ</t>
    </rPh>
    <rPh sb="8" eb="9">
      <t>ミ</t>
    </rPh>
    <rPh sb="9" eb="10">
      <t>ミツル</t>
    </rPh>
    <rPh sb="10" eb="11">
      <t>コウ</t>
    </rPh>
    <rPh sb="11" eb="12">
      <t>アツ</t>
    </rPh>
    <rPh sb="12" eb="13">
      <t>ウケ</t>
    </rPh>
    <rPh sb="13" eb="14">
      <t>デン</t>
    </rPh>
    <rPh sb="14" eb="15">
      <t>ネガ</t>
    </rPh>
    <rPh sb="16" eb="17">
      <t>ショ</t>
    </rPh>
    <phoneticPr fontId="14"/>
  </si>
  <si>
    <t>下記の事情により、契約電力が５０ｋＷ未満での高圧受電を希望します。</t>
    <phoneticPr fontId="14"/>
  </si>
  <si>
    <t>　需　要　場　所　：</t>
    <rPh sb="1" eb="2">
      <t>ジュ</t>
    </rPh>
    <rPh sb="3" eb="4">
      <t>ヨウ</t>
    </rPh>
    <rPh sb="5" eb="6">
      <t>バ</t>
    </rPh>
    <rPh sb="7" eb="8">
      <t>トコロ</t>
    </rPh>
    <phoneticPr fontId="14"/>
  </si>
  <si>
    <t>（供給地点特定番号）</t>
    <rPh sb="1" eb="9">
      <t>キョウキュウチテントクテイバンゴウ</t>
    </rPh>
    <phoneticPr fontId="14"/>
  </si>
  <si>
    <t>記</t>
    <rPh sb="0" eb="1">
      <t>キ</t>
    </rPh>
    <phoneticPr fontId="14"/>
  </si>
  <si>
    <t>１．</t>
    <phoneticPr fontId="14"/>
  </si>
  <si>
    <t>近い将来において具体的な契約負荷設備の増設計画があるため</t>
  </si>
  <si>
    <t>２．</t>
  </si>
  <si>
    <t>高圧で電気の供給を受けている契約負荷設備を減少したため</t>
    <phoneticPr fontId="14"/>
  </si>
  <si>
    <t>３．</t>
  </si>
  <si>
    <t>契約負荷設備中に高圧で使用する負荷設備があるため</t>
    <phoneticPr fontId="14"/>
  </si>
  <si>
    <t>４．</t>
  </si>
  <si>
    <t>需給地点以降の電圧降下値が大きいため</t>
    <phoneticPr fontId="14"/>
  </si>
  <si>
    <t>添付資料：増設計画の契約負荷設備内訳・機器カタログ等</t>
  </si>
  <si>
    <t>　　　　　：電圧降下値が確認できる根拠資料等</t>
  </si>
  <si>
    <t>【注】該当する番号を○で囲んでください。</t>
  </si>
  <si>
    <t>以　上</t>
  </si>
  <si>
    <t>2040年以降は各自でカレンダ－追加してください。</t>
    <rPh sb="4" eb="5">
      <t>ネン</t>
    </rPh>
    <rPh sb="5" eb="7">
      <t>イコウ</t>
    </rPh>
    <rPh sb="8" eb="10">
      <t>カクジ</t>
    </rPh>
    <rPh sb="16" eb="18">
      <t>ツイカ</t>
    </rPh>
    <phoneticPr fontId="16"/>
  </si>
  <si>
    <t>記</t>
  </si>
  <si>
    <t>【注意】既設自家用お客さまが非常用予備発電装置を設置または変更する場合もこの通知書を提出する。</t>
  </si>
  <si>
    <t>契約電力・容量</t>
  </si>
  <si>
    <t>竣工検査年月日</t>
  </si>
  <si>
    <t>電気設備点検結果</t>
  </si>
  <si>
    <r>
      <t xml:space="preserve">     </t>
    </r>
    <r>
      <rPr>
        <sz val="12"/>
        <color theme="1"/>
        <rFont val="ＭＳ 明朝"/>
        <family val="1"/>
        <charset val="128"/>
      </rPr>
      <t>年</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月</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日</t>
    </r>
    <phoneticPr fontId="5"/>
  </si>
  <si>
    <r>
      <t>北陸電力送配電株式会社</t>
    </r>
    <r>
      <rPr>
        <sz val="12"/>
        <color theme="1"/>
        <rFont val="Century"/>
        <family val="1"/>
      </rPr>
      <t xml:space="preserve"> </t>
    </r>
    <r>
      <rPr>
        <sz val="12"/>
        <color theme="1"/>
        <rFont val="ＭＳ 明朝"/>
        <family val="1"/>
        <charset val="128"/>
      </rPr>
      <t>殿</t>
    </r>
  </si>
  <si>
    <t>　　　　　　　電気主任技術者</t>
    <phoneticPr fontId="5"/>
  </si>
  <si>
    <r>
      <rPr>
        <sz val="12"/>
        <color theme="1"/>
        <rFont val="ＭＳ 明朝"/>
        <family val="1"/>
        <charset val="128"/>
      </rPr>
      <t>　　　　　　　住</t>
    </r>
    <r>
      <rPr>
        <sz val="12"/>
        <color theme="1"/>
        <rFont val="Century"/>
        <family val="1"/>
      </rPr>
      <t xml:space="preserve">  </t>
    </r>
    <r>
      <rPr>
        <sz val="12"/>
        <color theme="1"/>
        <rFont val="ＭＳ 明朝"/>
        <family val="1"/>
        <charset val="128"/>
      </rPr>
      <t>所</t>
    </r>
    <phoneticPr fontId="5"/>
  </si>
  <si>
    <r>
      <rPr>
        <sz val="12"/>
        <color theme="1"/>
        <rFont val="ＭＳ 明朝"/>
        <family val="1"/>
        <charset val="128"/>
      </rPr>
      <t>　　　　　　　氏</t>
    </r>
    <r>
      <rPr>
        <sz val="12"/>
        <color theme="1"/>
        <rFont val="Century"/>
        <family val="1"/>
      </rPr>
      <t xml:space="preserve">  </t>
    </r>
    <r>
      <rPr>
        <sz val="12"/>
        <color theme="1"/>
        <rFont val="ＭＳ 明朝"/>
        <family val="1"/>
        <charset val="128"/>
      </rPr>
      <t>名</t>
    </r>
    <phoneticPr fontId="5"/>
  </si>
  <si>
    <t>　　　　　　　ＴＥＬ</t>
    <phoneticPr fontId="5"/>
  </si>
  <si>
    <t>自家用電気工作物の検査結果通知書</t>
    <phoneticPr fontId="5"/>
  </si>
  <si>
    <r>
      <t xml:space="preserve">  </t>
    </r>
    <r>
      <rPr>
        <sz val="12"/>
        <color theme="1"/>
        <rFont val="ＭＳ 明朝"/>
        <family val="1"/>
        <charset val="128"/>
      </rPr>
      <t>下記のお客さまの工事が竣工しましたので、送電を依頼します。</t>
    </r>
  </si>
  <si>
    <r>
      <t>お</t>
    </r>
    <r>
      <rPr>
        <sz val="12"/>
        <color theme="1"/>
        <rFont val="Century"/>
        <family val="1"/>
      </rPr>
      <t xml:space="preserve"> </t>
    </r>
    <r>
      <rPr>
        <sz val="12"/>
        <color theme="1"/>
        <rFont val="ＭＳ 明朝"/>
        <family val="1"/>
        <charset val="128"/>
      </rPr>
      <t>客</t>
    </r>
    <r>
      <rPr>
        <sz val="12"/>
        <color theme="1"/>
        <rFont val="Century"/>
        <family val="1"/>
      </rPr>
      <t xml:space="preserve"> </t>
    </r>
    <r>
      <rPr>
        <sz val="12"/>
        <color theme="1"/>
        <rFont val="ＭＳ 明朝"/>
        <family val="1"/>
        <charset val="128"/>
      </rPr>
      <t>さ</t>
    </r>
    <r>
      <rPr>
        <sz val="12"/>
        <color theme="1"/>
        <rFont val="Century"/>
        <family val="1"/>
      </rPr>
      <t xml:space="preserve"> </t>
    </r>
    <r>
      <rPr>
        <sz val="12"/>
        <color theme="1"/>
        <rFont val="ＭＳ 明朝"/>
        <family val="1"/>
        <charset val="128"/>
      </rPr>
      <t>ま</t>
    </r>
    <r>
      <rPr>
        <sz val="12"/>
        <color theme="1"/>
        <rFont val="Century"/>
        <family val="1"/>
      </rPr>
      <t xml:space="preserve"> </t>
    </r>
    <r>
      <rPr>
        <sz val="12"/>
        <color theme="1"/>
        <rFont val="ＭＳ 明朝"/>
        <family val="1"/>
        <charset val="128"/>
      </rPr>
      <t>名
（供給地点特定番号）</t>
    </r>
    <rPh sb="11" eb="13">
      <t>キョウキュウ</t>
    </rPh>
    <rPh sb="13" eb="15">
      <t>チテン</t>
    </rPh>
    <rPh sb="15" eb="17">
      <t>トクテイ</t>
    </rPh>
    <rPh sb="17" eb="19">
      <t>バンゴウ</t>
    </rPh>
    <phoneticPr fontId="5"/>
  </si>
  <si>
    <r>
      <t xml:space="preserve">
</t>
    </r>
    <r>
      <rPr>
        <sz val="12"/>
        <color theme="1"/>
        <rFont val="ＭＳ Ｐ明朝"/>
        <family val="1"/>
        <charset val="128"/>
      </rPr>
      <t>（　　　　　　　　　　　　　　　　　　　　　　）</t>
    </r>
    <phoneticPr fontId="5"/>
  </si>
  <si>
    <r>
      <t>需</t>
    </r>
    <r>
      <rPr>
        <sz val="12"/>
        <color theme="1"/>
        <rFont val="Century"/>
        <family val="1"/>
      </rPr>
      <t xml:space="preserve">  </t>
    </r>
    <r>
      <rPr>
        <sz val="12"/>
        <color theme="1"/>
        <rFont val="ＭＳ 明朝"/>
        <family val="1"/>
        <charset val="128"/>
      </rPr>
      <t>要</t>
    </r>
    <r>
      <rPr>
        <sz val="12"/>
        <color theme="1"/>
        <rFont val="Century"/>
        <family val="1"/>
      </rPr>
      <t xml:space="preserve">  </t>
    </r>
    <r>
      <rPr>
        <sz val="12"/>
        <color theme="1"/>
        <rFont val="ＭＳ 明朝"/>
        <family val="1"/>
        <charset val="128"/>
      </rPr>
      <t>場</t>
    </r>
    <r>
      <rPr>
        <sz val="12"/>
        <color theme="1"/>
        <rFont val="Century"/>
        <family val="1"/>
      </rPr>
      <t xml:space="preserve">  </t>
    </r>
    <r>
      <rPr>
        <sz val="12"/>
        <color theme="1"/>
        <rFont val="ＭＳ 明朝"/>
        <family val="1"/>
        <charset val="128"/>
      </rPr>
      <t>所</t>
    </r>
  </si>
  <si>
    <r>
      <t>受</t>
    </r>
    <r>
      <rPr>
        <sz val="12"/>
        <color theme="1"/>
        <rFont val="Century"/>
        <family val="1"/>
      </rPr>
      <t xml:space="preserve"> </t>
    </r>
    <r>
      <rPr>
        <sz val="12"/>
        <color theme="1"/>
        <rFont val="ＭＳ 明朝"/>
        <family val="1"/>
        <charset val="128"/>
      </rPr>
      <t>電</t>
    </r>
    <r>
      <rPr>
        <sz val="12"/>
        <color theme="1"/>
        <rFont val="Century"/>
        <family val="1"/>
      </rPr>
      <t xml:space="preserve"> </t>
    </r>
    <r>
      <rPr>
        <sz val="12"/>
        <color theme="1"/>
        <rFont val="ＭＳ 明朝"/>
        <family val="1"/>
        <charset val="128"/>
      </rPr>
      <t>希</t>
    </r>
    <r>
      <rPr>
        <sz val="12"/>
        <color theme="1"/>
        <rFont val="Century"/>
        <family val="1"/>
      </rPr>
      <t xml:space="preserve"> </t>
    </r>
    <r>
      <rPr>
        <sz val="12"/>
        <color theme="1"/>
        <rFont val="ＭＳ 明朝"/>
        <family val="1"/>
        <charset val="128"/>
      </rPr>
      <t>望</t>
    </r>
    <r>
      <rPr>
        <sz val="12"/>
        <color theme="1"/>
        <rFont val="Century"/>
        <family val="1"/>
      </rPr>
      <t xml:space="preserve"> </t>
    </r>
    <r>
      <rPr>
        <sz val="12"/>
        <color theme="1"/>
        <rFont val="ＭＳ 明朝"/>
        <family val="1"/>
        <charset val="128"/>
      </rPr>
      <t>日</t>
    </r>
    <r>
      <rPr>
        <sz val="12"/>
        <color theme="1"/>
        <rFont val="Century"/>
        <family val="1"/>
      </rPr>
      <t xml:space="preserve"> </t>
    </r>
    <r>
      <rPr>
        <sz val="12"/>
        <color theme="1"/>
        <rFont val="ＭＳ 明朝"/>
        <family val="1"/>
        <charset val="128"/>
      </rPr>
      <t>時</t>
    </r>
  </si>
  <si>
    <r>
      <t>　　</t>
    </r>
    <r>
      <rPr>
        <sz val="12"/>
        <color theme="1"/>
        <rFont val="Century"/>
        <family val="1"/>
      </rPr>
      <t xml:space="preserve">      </t>
    </r>
    <r>
      <rPr>
        <sz val="12"/>
        <color theme="1"/>
        <rFont val="ＭＳ 明朝"/>
        <family val="1"/>
        <charset val="128"/>
      </rPr>
      <t>年</t>
    </r>
    <r>
      <rPr>
        <sz val="12"/>
        <color theme="1"/>
        <rFont val="Century"/>
        <family val="1"/>
      </rPr>
      <t xml:space="preserve">      </t>
    </r>
    <r>
      <rPr>
        <sz val="12"/>
        <color theme="1"/>
        <rFont val="ＭＳ 明朝"/>
        <family val="1"/>
        <charset val="128"/>
      </rPr>
      <t>月</t>
    </r>
    <r>
      <rPr>
        <sz val="12"/>
        <color theme="1"/>
        <rFont val="Century"/>
        <family val="1"/>
      </rPr>
      <t xml:space="preserve">      </t>
    </r>
    <r>
      <rPr>
        <sz val="12"/>
        <color theme="1"/>
        <rFont val="ＭＳ 明朝"/>
        <family val="1"/>
        <charset val="128"/>
      </rPr>
      <t>日</t>
    </r>
    <r>
      <rPr>
        <sz val="12"/>
        <color theme="1"/>
        <rFont val="Century"/>
        <family val="1"/>
      </rPr>
      <t xml:space="preserve">      </t>
    </r>
    <r>
      <rPr>
        <sz val="12"/>
        <color theme="1"/>
        <rFont val="ＭＳ 明朝"/>
        <family val="1"/>
        <charset val="128"/>
      </rPr>
      <t>時</t>
    </r>
    <r>
      <rPr>
        <sz val="12"/>
        <color theme="1"/>
        <rFont val="Century"/>
        <family val="1"/>
      </rPr>
      <t xml:space="preserve">      </t>
    </r>
    <r>
      <rPr>
        <sz val="12"/>
        <color theme="1"/>
        <rFont val="ＭＳ 明朝"/>
        <family val="1"/>
        <charset val="128"/>
      </rPr>
      <t>分</t>
    </r>
  </si>
  <si>
    <t>検　査　内　容</t>
    <rPh sb="0" eb="1">
      <t>ケン</t>
    </rPh>
    <rPh sb="2" eb="3">
      <t>サ</t>
    </rPh>
    <rPh sb="4" eb="5">
      <t>ナイ</t>
    </rPh>
    <rPh sb="6" eb="7">
      <t>カタチ</t>
    </rPh>
    <phoneticPr fontId="5"/>
  </si>
  <si>
    <r>
      <t>　　</t>
    </r>
    <r>
      <rPr>
        <sz val="12"/>
        <color theme="1"/>
        <rFont val="Century"/>
        <family val="1"/>
      </rPr>
      <t xml:space="preserve">      </t>
    </r>
    <r>
      <rPr>
        <sz val="12"/>
        <color theme="1"/>
        <rFont val="ＭＳ 明朝"/>
        <family val="1"/>
        <charset val="128"/>
      </rPr>
      <t>年</t>
    </r>
    <r>
      <rPr>
        <sz val="12"/>
        <color theme="1"/>
        <rFont val="Century"/>
        <family val="1"/>
      </rPr>
      <t xml:space="preserve">      </t>
    </r>
    <r>
      <rPr>
        <sz val="12"/>
        <color theme="1"/>
        <rFont val="ＭＳ 明朝"/>
        <family val="1"/>
        <charset val="128"/>
      </rPr>
      <t>月</t>
    </r>
    <r>
      <rPr>
        <sz val="12"/>
        <color theme="1"/>
        <rFont val="Century"/>
        <family val="1"/>
      </rPr>
      <t xml:space="preserve">      </t>
    </r>
    <r>
      <rPr>
        <sz val="12"/>
        <color theme="1"/>
        <rFont val="ＭＳ 明朝"/>
        <family val="1"/>
        <charset val="128"/>
      </rPr>
      <t>日</t>
    </r>
  </si>
  <si>
    <r>
      <t>検</t>
    </r>
    <r>
      <rPr>
        <sz val="12"/>
        <color theme="1"/>
        <rFont val="Century"/>
        <family val="1"/>
      </rPr>
      <t xml:space="preserve">  </t>
    </r>
    <r>
      <rPr>
        <sz val="12"/>
        <color theme="1"/>
        <rFont val="ＭＳ 明朝"/>
        <family val="1"/>
        <charset val="128"/>
      </rPr>
      <t>査</t>
    </r>
    <r>
      <rPr>
        <sz val="12"/>
        <color theme="1"/>
        <rFont val="Century"/>
        <family val="1"/>
      </rPr>
      <t xml:space="preserve">  </t>
    </r>
    <r>
      <rPr>
        <sz val="12"/>
        <color theme="1"/>
        <rFont val="ＭＳ 明朝"/>
        <family val="1"/>
        <charset val="128"/>
      </rPr>
      <t>者</t>
    </r>
  </si>
  <si>
    <t>非常用予備発電機
切替装置点検結果</t>
    <phoneticPr fontId="5"/>
  </si>
  <si>
    <r>
      <t>添</t>
    </r>
    <r>
      <rPr>
        <sz val="12"/>
        <color theme="1"/>
        <rFont val="Century"/>
        <family val="1"/>
      </rPr>
      <t xml:space="preserve"> </t>
    </r>
    <r>
      <rPr>
        <sz val="12"/>
        <color theme="1"/>
        <rFont val="ＭＳ 明朝"/>
        <family val="1"/>
        <charset val="128"/>
      </rPr>
      <t>付</t>
    </r>
    <r>
      <rPr>
        <sz val="12"/>
        <color theme="1"/>
        <rFont val="Century"/>
        <family val="1"/>
      </rPr>
      <t xml:space="preserve"> </t>
    </r>
    <r>
      <rPr>
        <sz val="12"/>
        <color theme="1"/>
        <rFont val="ＭＳ 明朝"/>
        <family val="1"/>
        <charset val="128"/>
      </rPr>
      <t>書</t>
    </r>
    <r>
      <rPr>
        <sz val="12"/>
        <color theme="1"/>
        <rFont val="Century"/>
        <family val="1"/>
      </rPr>
      <t xml:space="preserve"> </t>
    </r>
    <r>
      <rPr>
        <sz val="12"/>
        <color theme="1"/>
        <rFont val="ＭＳ 明朝"/>
        <family val="1"/>
        <charset val="128"/>
      </rPr>
      <t>類</t>
    </r>
  </si>
  <si>
    <r>
      <t>送電日</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年</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月</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日</t>
    </r>
    <phoneticPr fontId="5"/>
  </si>
  <si>
    <r>
      <t>　　立会者</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印</t>
    </r>
    <phoneticPr fontId="5"/>
  </si>
  <si>
    <r>
      <t>【参</t>
    </r>
    <r>
      <rPr>
        <sz val="12"/>
        <color theme="1"/>
        <rFont val="Century"/>
        <family val="1"/>
      </rPr>
      <t xml:space="preserve">  </t>
    </r>
    <r>
      <rPr>
        <sz val="12"/>
        <color theme="1"/>
        <rFont val="ＭＳ 明朝"/>
        <family val="1"/>
        <charset val="128"/>
      </rPr>
      <t>考：官庁手続状況】</t>
    </r>
  </si>
  <si>
    <r>
      <t xml:space="preserve">主任技術者
</t>
    </r>
    <r>
      <rPr>
        <sz val="12"/>
        <color theme="1"/>
        <rFont val="Century"/>
        <family val="1"/>
      </rPr>
      <t xml:space="preserve"> </t>
    </r>
    <r>
      <rPr>
        <sz val="12"/>
        <color theme="1"/>
        <rFont val="ＭＳ 明朝"/>
        <family val="1"/>
        <charset val="128"/>
      </rPr>
      <t xml:space="preserve">選任・不選任
</t>
    </r>
    <r>
      <rPr>
        <sz val="12"/>
        <color theme="1"/>
        <rFont val="Century"/>
        <family val="1"/>
      </rPr>
      <t xml:space="preserve"> </t>
    </r>
    <r>
      <rPr>
        <sz val="12"/>
        <color theme="1"/>
        <rFont val="ＭＳ 明朝"/>
        <family val="1"/>
        <charset val="128"/>
      </rPr>
      <t>許可申請</t>
    </r>
    <phoneticPr fontId="5"/>
  </si>
  <si>
    <r>
      <t>承認日　</t>
    </r>
    <r>
      <rPr>
        <sz val="12"/>
        <color theme="1"/>
        <rFont val="Century"/>
        <family val="1"/>
      </rPr>
      <t xml:space="preserve">    </t>
    </r>
    <r>
      <rPr>
        <sz val="12"/>
        <color theme="1"/>
        <rFont val="ＭＳ 明朝"/>
        <family val="1"/>
        <charset val="128"/>
      </rPr>
      <t>年</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月</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日</t>
    </r>
    <phoneticPr fontId="5"/>
  </si>
  <si>
    <r>
      <t xml:space="preserve">                      </t>
    </r>
    <r>
      <rPr>
        <sz val="12"/>
        <color theme="1"/>
        <rFont val="ＭＳ 明朝"/>
        <family val="1"/>
        <charset val="128"/>
      </rPr>
      <t>号</t>
    </r>
  </si>
  <si>
    <r>
      <t>保</t>
    </r>
    <r>
      <rPr>
        <sz val="12"/>
        <color theme="1"/>
        <rFont val="Century"/>
        <family val="1"/>
      </rPr>
      <t xml:space="preserve">  </t>
    </r>
    <r>
      <rPr>
        <sz val="12"/>
        <color theme="1"/>
        <rFont val="ＭＳ 明朝"/>
        <family val="1"/>
        <charset val="128"/>
      </rPr>
      <t>安</t>
    </r>
    <r>
      <rPr>
        <sz val="12"/>
        <color theme="1"/>
        <rFont val="Century"/>
        <family val="1"/>
      </rPr>
      <t xml:space="preserve">  </t>
    </r>
    <r>
      <rPr>
        <sz val="12"/>
        <color theme="1"/>
        <rFont val="ＭＳ 明朝"/>
        <family val="1"/>
        <charset val="128"/>
      </rPr>
      <t>規</t>
    </r>
    <r>
      <rPr>
        <sz val="12"/>
        <color theme="1"/>
        <rFont val="Century"/>
        <family val="1"/>
      </rPr>
      <t xml:space="preserve">  </t>
    </r>
    <r>
      <rPr>
        <sz val="12"/>
        <color theme="1"/>
        <rFont val="ＭＳ 明朝"/>
        <family val="1"/>
        <charset val="128"/>
      </rPr>
      <t>程</t>
    </r>
    <r>
      <rPr>
        <sz val="12"/>
        <color theme="1"/>
        <rFont val="Century"/>
        <family val="1"/>
      </rPr>
      <t xml:space="preserve">  </t>
    </r>
    <r>
      <rPr>
        <sz val="12"/>
        <color theme="1"/>
        <rFont val="ＭＳ 明朝"/>
        <family val="1"/>
        <charset val="128"/>
      </rPr>
      <t>届</t>
    </r>
    <r>
      <rPr>
        <sz val="12"/>
        <color theme="1"/>
        <rFont val="Century"/>
        <family val="1"/>
      </rPr>
      <t xml:space="preserve">  </t>
    </r>
    <r>
      <rPr>
        <sz val="12"/>
        <color theme="1"/>
        <rFont val="ＭＳ 明朝"/>
        <family val="1"/>
        <charset val="128"/>
      </rPr>
      <t>出</t>
    </r>
  </si>
  <si>
    <r>
      <t>届出日　</t>
    </r>
    <r>
      <rPr>
        <sz val="12"/>
        <color theme="1"/>
        <rFont val="Century"/>
        <family val="1"/>
      </rPr>
      <t xml:space="preserve">    </t>
    </r>
    <r>
      <rPr>
        <sz val="12"/>
        <color theme="1"/>
        <rFont val="ＭＳ 明朝"/>
        <family val="1"/>
        <charset val="128"/>
      </rPr>
      <t>年</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月</t>
    </r>
    <r>
      <rPr>
        <sz val="12"/>
        <color theme="1"/>
        <rFont val="Century"/>
        <family val="1"/>
      </rPr>
      <t xml:space="preserve"> </t>
    </r>
    <r>
      <rPr>
        <sz val="12"/>
        <color theme="1"/>
        <rFont val="ＭＳ 明朝"/>
        <family val="1"/>
        <charset val="128"/>
      </rPr>
      <t>　</t>
    </r>
    <r>
      <rPr>
        <sz val="12"/>
        <color theme="1"/>
        <rFont val="Century"/>
        <family val="1"/>
      </rPr>
      <t xml:space="preserve">  </t>
    </r>
    <r>
      <rPr>
        <sz val="12"/>
        <color theme="1"/>
        <rFont val="ＭＳ 明朝"/>
        <family val="1"/>
        <charset val="128"/>
      </rPr>
      <t>日</t>
    </r>
    <phoneticPr fontId="5"/>
  </si>
  <si>
    <r>
      <t xml:space="preserve">立会送電
</t>
    </r>
    <r>
      <rPr>
        <sz val="11"/>
        <color theme="1"/>
        <rFont val="ＭＳ 明朝"/>
        <family val="1"/>
        <charset val="128"/>
      </rPr>
      <t>(北陸電力送配電記入)</t>
    </r>
    <phoneticPr fontId="5"/>
  </si>
  <si>
    <t>特例区域等の適用を受ける場合</t>
    <rPh sb="0" eb="4">
      <t>トクレイクイキ</t>
    </rPh>
    <rPh sb="4" eb="5">
      <t>トウ</t>
    </rPh>
    <rPh sb="6" eb="8">
      <t>テキヨウ</t>
    </rPh>
    <rPh sb="9" eb="10">
      <t>ウ</t>
    </rPh>
    <rPh sb="12" eb="14">
      <t>バアイ</t>
    </rPh>
    <phoneticPr fontId="5"/>
  </si>
  <si>
    <t>需要場所間の電力融通に関する適用を受ける場合</t>
    <rPh sb="0" eb="5">
      <t>ジュヨウバショカン</t>
    </rPh>
    <rPh sb="6" eb="10">
      <t>デンリョクユウヅウ</t>
    </rPh>
    <rPh sb="11" eb="12">
      <t>カン</t>
    </rPh>
    <rPh sb="14" eb="16">
      <t>テキヨウ</t>
    </rPh>
    <rPh sb="17" eb="18">
      <t>ウ</t>
    </rPh>
    <rPh sb="20" eb="22">
      <t>バアイ</t>
    </rPh>
    <phoneticPr fontId="5"/>
  </si>
  <si>
    <t>最終保障電力需給契約廃止申込書</t>
    <rPh sb="0" eb="4">
      <t>サイシュウホショウ</t>
    </rPh>
    <rPh sb="4" eb="6">
      <t>デンリョク</t>
    </rPh>
    <rPh sb="6" eb="8">
      <t>ジュキュウ</t>
    </rPh>
    <rPh sb="8" eb="10">
      <t>ケイヤク</t>
    </rPh>
    <rPh sb="10" eb="12">
      <t>ハイシ</t>
    </rPh>
    <rPh sb="12" eb="15">
      <t>モウシコミショ</t>
    </rPh>
    <phoneticPr fontId="5"/>
  </si>
  <si>
    <t>-</t>
    <phoneticPr fontId="5"/>
  </si>
  <si>
    <t>-</t>
  </si>
  <si>
    <t>※新増設システムに申込の場合は、システムに添付ください。</t>
    <rPh sb="1" eb="4">
      <t>シンゾウセツ</t>
    </rPh>
    <rPh sb="9" eb="11">
      <t>モウシコミ</t>
    </rPh>
    <rPh sb="12" eb="14">
      <t>バアイ</t>
    </rPh>
    <rPh sb="21" eb="23">
      <t>テンプ</t>
    </rPh>
    <phoneticPr fontId="5"/>
  </si>
  <si>
    <t>契    約    設    備    内    訳    表</t>
    <phoneticPr fontId="14"/>
  </si>
  <si>
    <t>申込年月日</t>
    <rPh sb="0" eb="2">
      <t>モウシコ</t>
    </rPh>
    <rPh sb="2" eb="3">
      <t>ネン</t>
    </rPh>
    <rPh sb="3" eb="4">
      <t>ガツ</t>
    </rPh>
    <rPh sb="4" eb="5">
      <t>ヒ</t>
    </rPh>
    <phoneticPr fontId="14"/>
  </si>
  <si>
    <t>お客さま名</t>
    <rPh sb="0" eb="2">
      <t>オキャク</t>
    </rPh>
    <rPh sb="4" eb="5">
      <t>メイ</t>
    </rPh>
    <phoneticPr fontId="14"/>
  </si>
  <si>
    <t>主任技術者氏名</t>
    <rPh sb="0" eb="2">
      <t>シュニン</t>
    </rPh>
    <rPh sb="2" eb="5">
      <t>ギジュツシャ</t>
    </rPh>
    <rPh sb="5" eb="7">
      <t>シメイ</t>
    </rPh>
    <phoneticPr fontId="14"/>
  </si>
  <si>
    <t>機 器コード</t>
    <rPh sb="0" eb="3">
      <t>キキ</t>
    </rPh>
    <phoneticPr fontId="14"/>
  </si>
  <si>
    <t>相</t>
    <rPh sb="0" eb="1">
      <t>ソウ</t>
    </rPh>
    <phoneticPr fontId="14"/>
  </si>
  <si>
    <r>
      <t>単位
容量</t>
    </r>
    <r>
      <rPr>
        <sz val="9"/>
        <rFont val="ＭＳ 明朝"/>
        <family val="1"/>
        <charset val="128"/>
      </rPr>
      <t>（kVA）</t>
    </r>
    <rPh sb="0" eb="2">
      <t>タンイ</t>
    </rPh>
    <rPh sb="3" eb="4">
      <t>ヨウセキ</t>
    </rPh>
    <rPh sb="4" eb="5">
      <t>リョウ</t>
    </rPh>
    <phoneticPr fontId="14"/>
  </si>
  <si>
    <t>新既</t>
    <rPh sb="0" eb="1">
      <t>シンキ</t>
    </rPh>
    <rPh sb="1" eb="2">
      <t>キセツ</t>
    </rPh>
    <phoneticPr fontId="14"/>
  </si>
  <si>
    <t>台数</t>
    <rPh sb="0" eb="2">
      <t>ダイスウ</t>
    </rPh>
    <phoneticPr fontId="14"/>
  </si>
  <si>
    <t>結線方法</t>
    <rPh sb="0" eb="2">
      <t>ケッセン</t>
    </rPh>
    <rPh sb="2" eb="4">
      <t>ホウホウ</t>
    </rPh>
    <phoneticPr fontId="14"/>
  </si>
  <si>
    <t>合計容量</t>
    <rPh sb="0" eb="2">
      <t>ゴウケイ</t>
    </rPh>
    <rPh sb="2" eb="4">
      <t>ヨウリョウ</t>
    </rPh>
    <phoneticPr fontId="14"/>
  </si>
  <si>
    <t>種類</t>
    <rPh sb="0" eb="2">
      <t>シュルイ</t>
    </rPh>
    <phoneticPr fontId="14"/>
  </si>
  <si>
    <t xml:space="preserve">電      圧 </t>
    <rPh sb="0" eb="8">
      <t>デンアツ</t>
    </rPh>
    <phoneticPr fontId="14"/>
  </si>
  <si>
    <t>単  位容  量</t>
    <rPh sb="7" eb="8">
      <t>リョウ</t>
    </rPh>
    <phoneticPr fontId="14"/>
  </si>
  <si>
    <t>換  算 ｋ  Ｗ</t>
    <rPh sb="0" eb="4">
      <t>カンサン</t>
    </rPh>
    <phoneticPr fontId="14"/>
  </si>
  <si>
    <t>合計容量</t>
    <rPh sb="0" eb="4">
      <t>ゴウケイヨウリョウ</t>
    </rPh>
    <phoneticPr fontId="14"/>
  </si>
  <si>
    <t>容量</t>
    <rPh sb="0" eb="2">
      <t>ヨウリョウ</t>
    </rPh>
    <phoneticPr fontId="14"/>
  </si>
  <si>
    <t>受</t>
    <rPh sb="0" eb="1">
      <t>ジュ</t>
    </rPh>
    <phoneticPr fontId="14"/>
  </si>
  <si>
    <t>負</t>
    <rPh sb="0" eb="1">
      <t>フカ</t>
    </rPh>
    <phoneticPr fontId="14"/>
  </si>
  <si>
    <t>電</t>
    <rPh sb="0" eb="1">
      <t>デン</t>
    </rPh>
    <phoneticPr fontId="14"/>
  </si>
  <si>
    <t>荷</t>
    <rPh sb="0" eb="1">
      <t>フカ</t>
    </rPh>
    <phoneticPr fontId="14"/>
  </si>
  <si>
    <t>設</t>
    <rPh sb="0" eb="1">
      <t>セツビ</t>
    </rPh>
    <phoneticPr fontId="14"/>
  </si>
  <si>
    <t>備</t>
    <rPh sb="0" eb="1">
      <t>セツビ</t>
    </rPh>
    <phoneticPr fontId="14"/>
  </si>
  <si>
    <t>計</t>
    <rPh sb="0" eb="1">
      <t>ケイ</t>
    </rPh>
    <phoneticPr fontId="14"/>
  </si>
  <si>
    <t>高圧負荷設備容量</t>
    <rPh sb="0" eb="2">
      <t>コウアツ</t>
    </rPh>
    <rPh sb="2" eb="4">
      <t>フカ</t>
    </rPh>
    <rPh sb="4" eb="6">
      <t>セツビ</t>
    </rPh>
    <rPh sb="6" eb="8">
      <t>ヨウリョウ</t>
    </rPh>
    <phoneticPr fontId="14"/>
  </si>
  <si>
    <t>合   計</t>
    <rPh sb="0" eb="5">
      <t>ゴウケイ</t>
    </rPh>
    <phoneticPr fontId="14"/>
  </si>
  <si>
    <t>容   量 ｋ  Ｗ</t>
    <rPh sb="0" eb="5">
      <t>ヨウリョウ</t>
    </rPh>
    <phoneticPr fontId="14"/>
  </si>
  <si>
    <t>圧縮係数</t>
    <rPh sb="0" eb="2">
      <t>アッシュク</t>
    </rPh>
    <rPh sb="2" eb="4">
      <t>ケイスウ</t>
    </rPh>
    <phoneticPr fontId="14"/>
  </si>
  <si>
    <t>圧縮後 ｋ  Ｗ</t>
    <rPh sb="0" eb="2">
      <t>アッシュク</t>
    </rPh>
    <rPh sb="2" eb="3">
      <t>ゴ</t>
    </rPh>
    <phoneticPr fontId="14"/>
  </si>
  <si>
    <t>最初の50ｋＷに  つ  き</t>
    <rPh sb="0" eb="2">
      <t>サイショ</t>
    </rPh>
    <phoneticPr fontId="14"/>
  </si>
  <si>
    <t>次の 50ｋＷに  つ  き</t>
    <rPh sb="0" eb="1">
      <t>ツギ</t>
    </rPh>
    <phoneticPr fontId="14"/>
  </si>
  <si>
    <t>次の200ｋＷに  つ  き</t>
    <rPh sb="0" eb="1">
      <t>ツギ</t>
    </rPh>
    <phoneticPr fontId="14"/>
  </si>
  <si>
    <t>次の300ｋＷに  つ  き</t>
    <rPh sb="0" eb="1">
      <t>ツギ</t>
    </rPh>
    <phoneticPr fontId="14"/>
  </si>
  <si>
    <t>600ｋＷをこえる部分につき</t>
    <rPh sb="9" eb="11">
      <t>ブブン</t>
    </rPh>
    <phoneticPr fontId="14"/>
  </si>
  <si>
    <t>電       灯       計</t>
    <rPh sb="0" eb="9">
      <t>デントウ</t>
    </rPh>
    <rPh sb="16" eb="17">
      <t>ケイ</t>
    </rPh>
    <phoneticPr fontId="14"/>
  </si>
  <si>
    <t>ｋＷ</t>
    <phoneticPr fontId="14"/>
  </si>
  <si>
    <t>電       力       計</t>
    <rPh sb="0" eb="1">
      <t>デン</t>
    </rPh>
    <rPh sb="8" eb="9">
      <t>チカラ</t>
    </rPh>
    <rPh sb="16" eb="17">
      <t>ケイ</t>
    </rPh>
    <phoneticPr fontId="14"/>
  </si>
  <si>
    <t>・自家用発電設備の設置状況</t>
    <rPh sb="1" eb="4">
      <t>ジカヨウ</t>
    </rPh>
    <rPh sb="4" eb="6">
      <t>ハツデン</t>
    </rPh>
    <rPh sb="6" eb="8">
      <t>セツビ</t>
    </rPh>
    <rPh sb="9" eb="11">
      <t>セッチ</t>
    </rPh>
    <rPh sb="11" eb="13">
      <t>ジョウキョウ</t>
    </rPh>
    <phoneticPr fontId="14"/>
  </si>
  <si>
    <t>電灯・電力計</t>
    <rPh sb="0" eb="2">
      <t>デントウ</t>
    </rPh>
    <rPh sb="3" eb="5">
      <t>デンリョク</t>
    </rPh>
    <rPh sb="5" eb="6">
      <t>ケイ</t>
    </rPh>
    <phoneticPr fontId="14"/>
  </si>
  <si>
    <t>(Ａ)=</t>
    <phoneticPr fontId="14"/>
  </si>
  <si>
    <t>自家用発電設備（予備発電機含む）</t>
    <rPh sb="0" eb="3">
      <t>ジカヨウ</t>
    </rPh>
    <rPh sb="3" eb="5">
      <t>ハツデン</t>
    </rPh>
    <rPh sb="5" eb="7">
      <t>セツビ</t>
    </rPh>
    <rPh sb="8" eb="10">
      <t>ヨビ</t>
    </rPh>
    <rPh sb="10" eb="13">
      <t>ハツデンキ</t>
    </rPh>
    <rPh sb="13" eb="14">
      <t>フク</t>
    </rPh>
    <phoneticPr fontId="14"/>
  </si>
  <si>
    <t>電熱負荷設備（再掲）＝</t>
    <rPh sb="0" eb="2">
      <t>デンネツ</t>
    </rPh>
    <rPh sb="2" eb="4">
      <t>フカ</t>
    </rPh>
    <rPh sb="4" eb="6">
      <t>セツビ</t>
    </rPh>
    <rPh sb="7" eb="8">
      <t>サイ</t>
    </rPh>
    <rPh sb="8" eb="9">
      <t>ケイ</t>
    </rPh>
    <phoneticPr fontId="14"/>
  </si>
  <si>
    <t>ﾀﾞﾌﾞﾙｸﾘｯｸして選択してください</t>
  </si>
  <si>
    <t xml:space="preserve"> ※ホワイトプラン電力Ⅲ，深夜電力Ｂ／Ｃ／Ｄの場合は記載必須。</t>
    <rPh sb="9" eb="11">
      <t>デンリョク</t>
    </rPh>
    <rPh sb="13" eb="15">
      <t>シンヤ</t>
    </rPh>
    <rPh sb="15" eb="17">
      <t>デンリョク</t>
    </rPh>
    <rPh sb="23" eb="25">
      <t>バアイ</t>
    </rPh>
    <rPh sb="26" eb="28">
      <t>キサイ</t>
    </rPh>
    <rPh sb="28" eb="30">
      <t>ヒッス</t>
    </rPh>
    <phoneticPr fontId="14"/>
  </si>
  <si>
    <t>発電機用途</t>
    <rPh sb="0" eb="3">
      <t>ハツデンキ</t>
    </rPh>
    <rPh sb="3" eb="5">
      <t>ヨウト</t>
    </rPh>
    <phoneticPr fontId="14"/>
  </si>
  <si>
    <t>選択してください</t>
  </si>
  <si>
    <t>発電機容量</t>
    <rPh sb="0" eb="3">
      <t>ハツデンキ</t>
    </rPh>
    <rPh sb="3" eb="5">
      <t>ヨウリョウ</t>
    </rPh>
    <phoneticPr fontId="14"/>
  </si>
  <si>
    <t>ｋＶＡ×</t>
    <phoneticPr fontId="14"/>
  </si>
  <si>
    <t>台</t>
    <rPh sb="0" eb="1">
      <t>ダイ</t>
    </rPh>
    <phoneticPr fontId="14"/>
  </si>
  <si>
    <t>発電機出力</t>
    <rPh sb="0" eb="3">
      <t>ハツデンキ</t>
    </rPh>
    <rPh sb="3" eb="5">
      <t>シュツリョク</t>
    </rPh>
    <phoneticPr fontId="14"/>
  </si>
  <si>
    <t>ｋＷ×</t>
    <phoneticPr fontId="14"/>
  </si>
  <si>
    <t>系統連系</t>
    <rPh sb="0" eb="2">
      <t>ケイトウ</t>
    </rPh>
    <rPh sb="2" eb="3">
      <t>レンケイ</t>
    </rPh>
    <rPh sb="3" eb="4">
      <t>ケイ</t>
    </rPh>
    <phoneticPr fontId="14"/>
  </si>
  <si>
    <t>選択してください</t>
    <phoneticPr fontId="14"/>
  </si>
  <si>
    <t>排熱利用</t>
    <rPh sb="0" eb="1">
      <t>ハイシュツ</t>
    </rPh>
    <rPh sb="1" eb="2">
      <t>ハイネツ</t>
    </rPh>
    <rPh sb="2" eb="4">
      <t>リヨウ</t>
    </rPh>
    <phoneticPr fontId="14"/>
  </si>
  <si>
    <t>特定供給</t>
    <rPh sb="0" eb="2">
      <t>トクテイ</t>
    </rPh>
    <rPh sb="2" eb="4">
      <t>キョウキュウ</t>
    </rPh>
    <phoneticPr fontId="14"/>
  </si>
  <si>
    <t>高圧進相器</t>
    <rPh sb="0" eb="2">
      <t>コウアツ</t>
    </rPh>
    <rPh sb="2" eb="3">
      <t>シンソウ</t>
    </rPh>
    <rPh sb="3" eb="4">
      <t>ソウ</t>
    </rPh>
    <rPh sb="4" eb="5">
      <t>キ</t>
    </rPh>
    <phoneticPr fontId="14"/>
  </si>
  <si>
    <t>kVar</t>
    <phoneticPr fontId="14"/>
  </si>
  <si>
    <t>kVar</t>
  </si>
  <si>
    <t>（その他連絡事項）</t>
    <rPh sb="1" eb="4">
      <t>ソノタ</t>
    </rPh>
    <rPh sb="4" eb="6">
      <t>レンラク</t>
    </rPh>
    <rPh sb="6" eb="8">
      <t>ジコウ</t>
    </rPh>
    <phoneticPr fontId="14"/>
  </si>
  <si>
    <r>
      <t>※</t>
    </r>
    <r>
      <rPr>
        <b/>
        <sz val="10"/>
        <color rgb="FFFF0000"/>
        <rFont val="ＭＳ ゴシック"/>
        <family val="3"/>
        <charset val="128"/>
      </rPr>
      <t>色付けセル</t>
    </r>
    <r>
      <rPr>
        <b/>
        <sz val="10"/>
        <rFont val="ＭＳ ゴシック"/>
        <family val="3"/>
        <charset val="128"/>
      </rPr>
      <t>を記入願います。</t>
    </r>
    <rPh sb="1" eb="2">
      <t>イロ</t>
    </rPh>
    <rPh sb="2" eb="3">
      <t>ツ</t>
    </rPh>
    <rPh sb="7" eb="9">
      <t>キニュウ</t>
    </rPh>
    <rPh sb="9" eb="10">
      <t>ネガ</t>
    </rPh>
    <phoneticPr fontId="14"/>
  </si>
  <si>
    <t>・契約設備電力  ＝</t>
    <rPh sb="1" eb="3">
      <t>ケイヤク</t>
    </rPh>
    <rPh sb="3" eb="5">
      <t>セツビ</t>
    </rPh>
    <rPh sb="5" eb="7">
      <t>デンリョク</t>
    </rPh>
    <phoneticPr fontId="14"/>
  </si>
  <si>
    <t>ｋＷ（実量制  ＹＥＳ・ＮＯ）</t>
    <rPh sb="3" eb="4">
      <t>ジツ</t>
    </rPh>
    <rPh sb="4" eb="5">
      <t>リョウ</t>
    </rPh>
    <rPh sb="5" eb="6">
      <t>セイ</t>
    </rPh>
    <phoneticPr fontId="14"/>
  </si>
  <si>
    <t>機器コード</t>
    <rPh sb="0" eb="2">
      <t>キキ</t>
    </rPh>
    <phoneticPr fontId="14"/>
  </si>
  <si>
    <t>契    約    設    備    内    訳    表</t>
  </si>
  <si>
    <t>蛍光灯</t>
  </si>
  <si>
    <t>電灯</t>
    <rPh sb="0" eb="2">
      <t>デントウ</t>
    </rPh>
    <phoneticPr fontId="14"/>
  </si>
  <si>
    <t>動力</t>
    <rPh sb="0" eb="2">
      <t>ドウリョク</t>
    </rPh>
    <phoneticPr fontId="14"/>
  </si>
  <si>
    <t>水銀灯</t>
  </si>
  <si>
    <t>No.</t>
    <phoneticPr fontId="14"/>
  </si>
  <si>
    <t>分類</t>
    <rPh sb="0" eb="2">
      <t>ブンルイ</t>
    </rPh>
    <phoneticPr fontId="14"/>
  </si>
  <si>
    <t>機器名</t>
    <rPh sb="0" eb="3">
      <t>キキメイ</t>
    </rPh>
    <phoneticPr fontId="14"/>
  </si>
  <si>
    <t>単  位容  量（Ｗ）</t>
    <rPh sb="7" eb="8">
      <t>リョウ</t>
    </rPh>
    <phoneticPr fontId="14"/>
  </si>
  <si>
    <t>合   計   容   量（換算後）</t>
    <rPh sb="14" eb="16">
      <t>カンザン</t>
    </rPh>
    <rPh sb="16" eb="17">
      <t>ゴ</t>
    </rPh>
    <phoneticPr fontId="14"/>
  </si>
  <si>
    <t>単  位
容  量（kＷ）</t>
    <rPh sb="8" eb="9">
      <t>リョウ</t>
    </rPh>
    <phoneticPr fontId="14"/>
  </si>
  <si>
    <t>ネオン管灯</t>
    <rPh sb="2" eb="3">
      <t>カン</t>
    </rPh>
    <rPh sb="3" eb="4">
      <t>トウ</t>
    </rPh>
    <phoneticPr fontId="14"/>
  </si>
  <si>
    <t>ナトリウム灯</t>
    <phoneticPr fontId="14"/>
  </si>
  <si>
    <t>その他照明機器</t>
    <rPh sb="3" eb="5">
      <t>ショウメイ</t>
    </rPh>
    <rPh sb="5" eb="7">
      <t>キキ</t>
    </rPh>
    <phoneticPr fontId="14"/>
  </si>
  <si>
    <t>冷房機器</t>
    <phoneticPr fontId="14"/>
  </si>
  <si>
    <t>暖房機器</t>
    <phoneticPr fontId="14"/>
  </si>
  <si>
    <t>小型機器</t>
    <phoneticPr fontId="14"/>
  </si>
  <si>
    <t>受口５０ＶＡ</t>
    <rPh sb="0" eb="1">
      <t>ウケ</t>
    </rPh>
    <rPh sb="1" eb="2">
      <t>クチ</t>
    </rPh>
    <phoneticPr fontId="14"/>
  </si>
  <si>
    <t>受口１００ＶＡ</t>
    <phoneticPr fontId="14"/>
  </si>
  <si>
    <t>電灯合計</t>
  </si>
  <si>
    <t>小型機器合計</t>
  </si>
  <si>
    <t>３相モーター</t>
  </si>
  <si>
    <t>高圧モーター</t>
  </si>
  <si>
    <t>電熱線方式ヒーター</t>
  </si>
  <si>
    <t>赤外線方式ヒーター</t>
  </si>
  <si>
    <t>８時間型電気温水器</t>
  </si>
  <si>
    <t>ヒートポンプ型電気温水器</t>
  </si>
  <si>
    <t>熱機器その他</t>
  </si>
  <si>
    <t>整流器</t>
  </si>
  <si>
    <t>セット機器（空調等）</t>
    <rPh sb="6" eb="8">
      <t>クウチョウ</t>
    </rPh>
    <rPh sb="8" eb="9">
      <t>トウ</t>
    </rPh>
    <phoneticPr fontId="14"/>
  </si>
  <si>
    <t>その他機器</t>
    <rPh sb="3" eb="5">
      <t>キキ</t>
    </rPh>
    <phoneticPr fontId="14"/>
  </si>
  <si>
    <t>非常用コンセント</t>
    <phoneticPr fontId="14"/>
  </si>
  <si>
    <t>交流電弧溶接機</t>
    <phoneticPr fontId="14"/>
  </si>
  <si>
    <t>抵抗溶接機</t>
    <phoneticPr fontId="14"/>
  </si>
  <si>
    <t>協議方法選択</t>
    <rPh sb="0" eb="2">
      <t>キョウギ</t>
    </rPh>
    <rPh sb="2" eb="4">
      <t>ホウホウ</t>
    </rPh>
    <rPh sb="4" eb="6">
      <t>センタク</t>
    </rPh>
    <phoneticPr fontId="14"/>
  </si>
  <si>
    <t xml:space="preserve">契約電力の変更において直近12ヶ月の最大需要電力の実績以外を理由とする場合は、以下のいずれかを選択し、表示されるシートに必要項目を登録のうえ、お申込み時にご提出いただきますよう、よろしくお願いいたします。
</t>
    <phoneticPr fontId="96"/>
  </si>
  <si>
    <t>項番</t>
    <rPh sb="0" eb="2">
      <t>コウバン</t>
    </rPh>
    <phoneticPr fontId="14"/>
  </si>
  <si>
    <t>協議方法</t>
    <rPh sb="0" eb="2">
      <t>キョウギ</t>
    </rPh>
    <rPh sb="2" eb="4">
      <t>ホウホウ</t>
    </rPh>
    <phoneticPr fontId="14"/>
  </si>
  <si>
    <t>デマンドコントローラーの設置と設定値による
契約電力の変更</t>
    <rPh sb="12" eb="14">
      <t>セッチ</t>
    </rPh>
    <rPh sb="15" eb="17">
      <t>セッテイ</t>
    </rPh>
    <rPh sb="17" eb="18">
      <t>チ</t>
    </rPh>
    <rPh sb="22" eb="24">
      <t>ケイヤク</t>
    </rPh>
    <rPh sb="24" eb="26">
      <t>デンリョク</t>
    </rPh>
    <rPh sb="27" eb="29">
      <t>ヘンコウ</t>
    </rPh>
    <phoneticPr fontId="14"/>
  </si>
  <si>
    <t>省エネ照明機器への取り替えによる契約電力
の変更（減少）</t>
    <rPh sb="16" eb="20">
      <t>ケイヤクデンリョク</t>
    </rPh>
    <phoneticPr fontId="14"/>
  </si>
  <si>
    <t>契約受電設備の増減による契約電力の変更</t>
    <rPh sb="7" eb="9">
      <t>ゾウゲン</t>
    </rPh>
    <rPh sb="12" eb="16">
      <t>ケイヤクデンリョク</t>
    </rPh>
    <rPh sb="17" eb="19">
      <t>ヘンコウ</t>
    </rPh>
    <phoneticPr fontId="14"/>
  </si>
  <si>
    <t>契約負荷設備の増減による契約電力の変更</t>
    <rPh sb="0" eb="2">
      <t>ケイヤク</t>
    </rPh>
    <rPh sb="2" eb="4">
      <t>フカ</t>
    </rPh>
    <rPh sb="4" eb="6">
      <t>セツビ</t>
    </rPh>
    <rPh sb="7" eb="9">
      <t>ゾウゲン</t>
    </rPh>
    <rPh sb="12" eb="16">
      <t>ケイヤクデンリョク</t>
    </rPh>
    <rPh sb="17" eb="19">
      <t>ヘンコウ</t>
    </rPh>
    <phoneticPr fontId="14"/>
  </si>
  <si>
    <t>過去実績による</t>
    <rPh sb="0" eb="2">
      <t>カコ</t>
    </rPh>
    <rPh sb="2" eb="4">
      <t>ジッセキ</t>
    </rPh>
    <phoneticPr fontId="14"/>
  </si>
  <si>
    <r>
      <rPr>
        <sz val="12"/>
        <rFont val="ＭＳ Ｐゴシック"/>
        <family val="3"/>
        <charset val="128"/>
        <scheme val="minor"/>
      </rPr>
      <t>※　</t>
    </r>
    <r>
      <rPr>
        <u/>
        <sz val="12"/>
        <rFont val="ＭＳ Ｐゴシック"/>
        <family val="3"/>
        <charset val="128"/>
        <scheme val="minor"/>
      </rPr>
      <t>提出書類は不要</t>
    </r>
    <rPh sb="2" eb="4">
      <t>テイシュツ</t>
    </rPh>
    <rPh sb="4" eb="6">
      <t>ショルイ</t>
    </rPh>
    <rPh sb="7" eb="9">
      <t>フヨウ</t>
    </rPh>
    <phoneticPr fontId="96"/>
  </si>
  <si>
    <t>※算定根拠資料の提出が必要な項番については、各一般送配電事業者にお問い合わせをお願いいたします。</t>
    <rPh sb="1" eb="3">
      <t>サンテイ</t>
    </rPh>
    <rPh sb="3" eb="5">
      <t>コンキョ</t>
    </rPh>
    <rPh sb="5" eb="7">
      <t>シリョウ</t>
    </rPh>
    <rPh sb="8" eb="10">
      <t>テイシュツ</t>
    </rPh>
    <rPh sb="11" eb="13">
      <t>ヒツヨウ</t>
    </rPh>
    <rPh sb="14" eb="16">
      <t>コウバン</t>
    </rPh>
    <rPh sb="22" eb="23">
      <t>カク</t>
    </rPh>
    <rPh sb="23" eb="25">
      <t>イッパン</t>
    </rPh>
    <rPh sb="25" eb="26">
      <t>ソウ</t>
    </rPh>
    <rPh sb="26" eb="28">
      <t>ハイデン</t>
    </rPh>
    <rPh sb="28" eb="31">
      <t>ジギョウシャ</t>
    </rPh>
    <rPh sb="33" eb="34">
      <t>ト</t>
    </rPh>
    <rPh sb="35" eb="36">
      <t>ア</t>
    </rPh>
    <rPh sb="40" eb="41">
      <t>ネガ</t>
    </rPh>
    <phoneticPr fontId="96"/>
  </si>
  <si>
    <t>接続供給契約申込書　使用設備カード（構内図、付近図、受電設備一覧、負荷設備一覧）</t>
    <phoneticPr fontId="14"/>
  </si>
  <si>
    <t>新設</t>
    <rPh sb="0" eb="2">
      <t>シンセツ</t>
    </rPh>
    <phoneticPr fontId="14"/>
  </si>
  <si>
    <t>屋内</t>
    <rPh sb="0" eb="2">
      <t>オクナイ</t>
    </rPh>
    <phoneticPr fontId="14"/>
  </si>
  <si>
    <t>既設</t>
    <rPh sb="0" eb="2">
      <t>キセツ</t>
    </rPh>
    <phoneticPr fontId="14"/>
  </si>
  <si>
    <t>屋外</t>
    <rPh sb="0" eb="2">
      <t>オクガイ</t>
    </rPh>
    <phoneticPr fontId="14"/>
  </si>
  <si>
    <t>お客さま名
（需要者名）</t>
    <rPh sb="1" eb="2">
      <t>キャク</t>
    </rPh>
    <rPh sb="4" eb="5">
      <t>メイ</t>
    </rPh>
    <rPh sb="7" eb="10">
      <t>ジュヨウシャ</t>
    </rPh>
    <rPh sb="10" eb="11">
      <t>メイ</t>
    </rPh>
    <phoneticPr fontId="14"/>
  </si>
  <si>
    <t>株式会社○○○○</t>
    <phoneticPr fontId="14"/>
  </si>
  <si>
    <t>ご使用場所
（需要場所）</t>
    <rPh sb="1" eb="3">
      <t>シヨウ</t>
    </rPh>
    <rPh sb="3" eb="4">
      <t>バ</t>
    </rPh>
    <rPh sb="4" eb="5">
      <t>ショ</t>
    </rPh>
    <rPh sb="7" eb="9">
      <t>ジュヨウ</t>
    </rPh>
    <rPh sb="9" eb="11">
      <t>バショ</t>
    </rPh>
    <phoneticPr fontId="14"/>
  </si>
  <si>
    <t>○○県○○市○○町１丁目１番１号</t>
    <phoneticPr fontId="14"/>
  </si>
  <si>
    <t>契　約　負　荷　設　備 （※2）</t>
    <rPh sb="0" eb="1">
      <t>チギリ</t>
    </rPh>
    <rPh sb="2" eb="3">
      <t>ヤク</t>
    </rPh>
    <rPh sb="4" eb="5">
      <t>フ</t>
    </rPh>
    <rPh sb="6" eb="7">
      <t>ニ</t>
    </rPh>
    <rPh sb="8" eb="9">
      <t>セツ</t>
    </rPh>
    <rPh sb="10" eb="11">
      <t>ソナエ</t>
    </rPh>
    <phoneticPr fontId="14"/>
  </si>
  <si>
    <t>撤去</t>
    <rPh sb="0" eb="2">
      <t>テッキョ</t>
    </rPh>
    <phoneticPr fontId="14"/>
  </si>
  <si>
    <t>区分</t>
    <rPh sb="0" eb="2">
      <t>クブン</t>
    </rPh>
    <phoneticPr fontId="14"/>
  </si>
  <si>
    <t>電圧</t>
    <rPh sb="0" eb="2">
      <t>デンアツ</t>
    </rPh>
    <phoneticPr fontId="14"/>
  </si>
  <si>
    <t>新既撤</t>
    <phoneticPr fontId="14"/>
  </si>
  <si>
    <t>容量ｋＷ</t>
    <rPh sb="0" eb="2">
      <t>ヨウリョウ</t>
    </rPh>
    <phoneticPr fontId="14"/>
  </si>
  <si>
    <t>入力</t>
    <rPh sb="0" eb="2">
      <t>ニュウリョク</t>
    </rPh>
    <phoneticPr fontId="14"/>
  </si>
  <si>
    <t>機器名称</t>
    <rPh sb="0" eb="4">
      <t>キキメイショウ</t>
    </rPh>
    <phoneticPr fontId="14"/>
  </si>
  <si>
    <t>容量kW</t>
    <rPh sb="0" eb="2">
      <t>ヨウリョウ</t>
    </rPh>
    <phoneticPr fontId="14"/>
  </si>
  <si>
    <r>
      <rPr>
        <u/>
        <sz val="10"/>
        <rFont val="ＭＳ Ｐ明朝"/>
        <family val="1"/>
        <charset val="128"/>
      </rPr>
      <t>単線結線図</t>
    </r>
    <r>
      <rPr>
        <sz val="10"/>
        <rFont val="ＭＳ Ｐ明朝"/>
        <family val="1"/>
        <charset val="128"/>
      </rPr>
      <t xml:space="preserve"> （別紙でも可）</t>
    </r>
    <rPh sb="0" eb="2">
      <t>タンセン</t>
    </rPh>
    <rPh sb="2" eb="3">
      <t>ユ</t>
    </rPh>
    <rPh sb="3" eb="4">
      <t>セン</t>
    </rPh>
    <rPh sb="4" eb="5">
      <t>ズ</t>
    </rPh>
    <phoneticPr fontId="14"/>
  </si>
  <si>
    <t>小型機器・電灯</t>
    <rPh sb="0" eb="2">
      <t>コガタ</t>
    </rPh>
    <rPh sb="2" eb="4">
      <t>キキ</t>
    </rPh>
    <rPh sb="5" eb="7">
      <t>デントウ</t>
    </rPh>
    <phoneticPr fontId="14"/>
  </si>
  <si>
    <t>小計</t>
    <rPh sb="0" eb="2">
      <t>ショウケイ</t>
    </rPh>
    <phoneticPr fontId="14"/>
  </si>
  <si>
    <t>ｋW</t>
    <phoneticPr fontId="14"/>
  </si>
  <si>
    <t>（灯）</t>
    <rPh sb="1" eb="2">
      <t>トウ</t>
    </rPh>
    <phoneticPr fontId="14"/>
  </si>
  <si>
    <t>負荷設備台数圧縮</t>
    <rPh sb="0" eb="2">
      <t>フカ</t>
    </rPh>
    <rPh sb="2" eb="4">
      <t>セツビ</t>
    </rPh>
    <rPh sb="4" eb="6">
      <t>ダイスウ</t>
    </rPh>
    <rPh sb="6" eb="8">
      <t>アッシュク</t>
    </rPh>
    <phoneticPr fontId="14"/>
  </si>
  <si>
    <t>順</t>
    <rPh sb="0" eb="1">
      <t>ジュン</t>
    </rPh>
    <phoneticPr fontId="14"/>
  </si>
  <si>
    <t>率</t>
    <rPh sb="0" eb="1">
      <t>リツ</t>
    </rPh>
    <phoneticPr fontId="14"/>
  </si>
  <si>
    <t>圧縮後</t>
    <rPh sb="0" eb="2">
      <t>アッシュク</t>
    </rPh>
    <rPh sb="2" eb="3">
      <t>ゴ</t>
    </rPh>
    <phoneticPr fontId="14"/>
  </si>
  <si>
    <t>別紙による提出</t>
    <rPh sb="0" eb="2">
      <t>ベッシ</t>
    </rPh>
    <rPh sb="5" eb="7">
      <t>テイシュツ</t>
    </rPh>
    <phoneticPr fontId="14"/>
  </si>
  <si>
    <t>容量kW</t>
  </si>
  <si>
    <t>係数</t>
  </si>
  <si>
    <t>圧縮後kW</t>
  </si>
  <si>
    <t>圧</t>
  </si>
  <si>
    <t>最初の50kWにつき</t>
  </si>
  <si>
    <t>次の50kWにつき</t>
  </si>
  <si>
    <t>縮</t>
  </si>
  <si>
    <t>次の200kWにつき</t>
  </si>
  <si>
    <t>次の300kWにつき</t>
  </si>
  <si>
    <t>計</t>
  </si>
  <si>
    <t>600kWをこえる</t>
  </si>
  <si>
    <t>　　合　計　　</t>
    <phoneticPr fontId="120"/>
  </si>
  <si>
    <t>算</t>
  </si>
  <si>
    <t>受電設備計</t>
  </si>
  <si>
    <t>特殊機器(※１)</t>
    <rPh sb="0" eb="4">
      <t>トクシュキキ</t>
    </rPh>
    <phoneticPr fontId="14"/>
  </si>
  <si>
    <t>他</t>
    <rPh sb="0" eb="1">
      <t>ホカ</t>
    </rPh>
    <phoneticPr fontId="14"/>
  </si>
  <si>
    <t>契約電力計算値</t>
    <rPh sb="0" eb="2">
      <t>ケイヤク</t>
    </rPh>
    <rPh sb="2" eb="4">
      <t>デンリョク</t>
    </rPh>
    <rPh sb="4" eb="7">
      <t>ケイサンチ</t>
    </rPh>
    <phoneticPr fontId="14"/>
  </si>
  <si>
    <t>契　約　受　電　設　備　お　よ　び　高　圧　負　荷　設　備　（※2）</t>
    <rPh sb="0" eb="1">
      <t>チギリ</t>
    </rPh>
    <rPh sb="2" eb="3">
      <t>ヤク</t>
    </rPh>
    <rPh sb="4" eb="5">
      <t>ウケ</t>
    </rPh>
    <rPh sb="6" eb="7">
      <t>デン</t>
    </rPh>
    <rPh sb="8" eb="9">
      <t>セツ</t>
    </rPh>
    <rPh sb="10" eb="11">
      <t>ソナエ</t>
    </rPh>
    <rPh sb="18" eb="19">
      <t>タカ</t>
    </rPh>
    <rPh sb="20" eb="21">
      <t>アツ</t>
    </rPh>
    <rPh sb="22" eb="23">
      <t>フ</t>
    </rPh>
    <rPh sb="24" eb="25">
      <t>ニ</t>
    </rPh>
    <rPh sb="26" eb="27">
      <t>セツ</t>
    </rPh>
    <rPh sb="28" eb="29">
      <t>ソナエ</t>
    </rPh>
    <phoneticPr fontId="14"/>
  </si>
  <si>
    <t>北陸</t>
    <rPh sb="0" eb="2">
      <t>ホクリク</t>
    </rPh>
    <phoneticPr fontId="14"/>
  </si>
  <si>
    <t>単独</t>
  </si>
  <si>
    <t>Ｖ結線（同容量）</t>
    <phoneticPr fontId="14"/>
  </si>
  <si>
    <t>運転可能時間</t>
    <rPh sb="0" eb="2">
      <t>ウンテン</t>
    </rPh>
    <rPh sb="2" eb="4">
      <t>カノウ</t>
    </rPh>
    <rPh sb="4" eb="6">
      <t>ジカン</t>
    </rPh>
    <phoneticPr fontId="14"/>
  </si>
  <si>
    <t>新既撤</t>
    <rPh sb="0" eb="1">
      <t>シン</t>
    </rPh>
    <rPh sb="1" eb="2">
      <t>キ</t>
    </rPh>
    <rPh sb="2" eb="3">
      <t>テツ</t>
    </rPh>
    <phoneticPr fontId="14"/>
  </si>
  <si>
    <t>結線等</t>
    <rPh sb="0" eb="2">
      <t>ケッセン</t>
    </rPh>
    <rPh sb="2" eb="3">
      <t>トウ</t>
    </rPh>
    <phoneticPr fontId="14"/>
  </si>
  <si>
    <t>相別</t>
    <rPh sb="0" eb="1">
      <t>ソウ</t>
    </rPh>
    <rPh sb="1" eb="2">
      <t>ベツ</t>
    </rPh>
    <phoneticPr fontId="14"/>
  </si>
  <si>
    <t>出力</t>
    <rPh sb="0" eb="2">
      <t>シュツリョク</t>
    </rPh>
    <phoneticPr fontId="14"/>
  </si>
  <si>
    <t>Ｖ結線（異容量）</t>
    <phoneticPr fontId="14"/>
  </si>
  <si>
    <t>常用発電設備</t>
    <rPh sb="0" eb="2">
      <t>ジョウヨウ</t>
    </rPh>
    <rPh sb="2" eb="4">
      <t>ハツデン</t>
    </rPh>
    <rPh sb="4" eb="6">
      <t>セツビ</t>
    </rPh>
    <phoneticPr fontId="14"/>
  </si>
  <si>
    <t>kW・AH・kVA</t>
    <phoneticPr fontId="14"/>
  </si>
  <si>
    <t>５～６時間</t>
    <rPh sb="3" eb="5">
      <t>ジカン</t>
    </rPh>
    <phoneticPr fontId="14"/>
  </si>
  <si>
    <t>非常用発電設備</t>
    <phoneticPr fontId="14"/>
  </si>
  <si>
    <t>1次(kV)</t>
    <rPh sb="1" eb="2">
      <t>ジ</t>
    </rPh>
    <phoneticPr fontId="14"/>
  </si>
  <si>
    <t>2次(V)</t>
    <rPh sb="1" eb="2">
      <t>ジ</t>
    </rPh>
    <phoneticPr fontId="14"/>
  </si>
  <si>
    <t>郡容量</t>
    <rPh sb="0" eb="3">
      <t>グンヨウリョウ</t>
    </rPh>
    <phoneticPr fontId="14"/>
  </si>
  <si>
    <r>
      <t>構内図・発電所位置図および需給地点</t>
    </r>
    <r>
      <rPr>
        <sz val="10"/>
        <rFont val="ＭＳ Ｐ明朝"/>
        <family val="1"/>
        <charset val="128"/>
      </rPr>
      <t>（別紙でも可）</t>
    </r>
    <rPh sb="0" eb="2">
      <t>コウナイ</t>
    </rPh>
    <rPh sb="2" eb="3">
      <t>ズ</t>
    </rPh>
    <rPh sb="4" eb="6">
      <t>ハツデン</t>
    </rPh>
    <rPh sb="6" eb="7">
      <t>ショ</t>
    </rPh>
    <rPh sb="7" eb="9">
      <t>イチ</t>
    </rPh>
    <rPh sb="9" eb="10">
      <t>ズ</t>
    </rPh>
    <rPh sb="13" eb="15">
      <t>ジュキュウ</t>
    </rPh>
    <rPh sb="15" eb="17">
      <t>チテン</t>
    </rPh>
    <phoneticPr fontId="14"/>
  </si>
  <si>
    <r>
      <t>付　近　図</t>
    </r>
    <r>
      <rPr>
        <sz val="10"/>
        <rFont val="ＭＳ Ｐ明朝"/>
        <family val="1"/>
        <charset val="128"/>
      </rPr>
      <t>（別紙でも可）</t>
    </r>
    <rPh sb="0" eb="1">
      <t>ツキ</t>
    </rPh>
    <rPh sb="2" eb="3">
      <t>コン</t>
    </rPh>
    <rPh sb="4" eb="5">
      <t>ズ</t>
    </rPh>
    <phoneticPr fontId="14"/>
  </si>
  <si>
    <t>Ｖ結線（同容量）</t>
  </si>
  <si>
    <t>三</t>
    <rPh sb="0" eb="1">
      <t>サン</t>
    </rPh>
    <phoneticPr fontId="14"/>
  </si>
  <si>
    <t>100/200</t>
    <phoneticPr fontId="14"/>
  </si>
  <si>
    <t>１</t>
    <phoneticPr fontId="14"/>
  </si>
  <si>
    <t>-</t>
    <phoneticPr fontId="14"/>
  </si>
  <si>
    <t>kVA</t>
    <phoneticPr fontId="14"/>
  </si>
  <si>
    <t>×</t>
    <phoneticPr fontId="14"/>
  </si>
  <si>
    <t>単</t>
    <rPh sb="0" eb="1">
      <t>タン</t>
    </rPh>
    <phoneticPr fontId="14"/>
  </si>
  <si>
    <t>Ｖ結線（異容量）</t>
  </si>
  <si>
    <t>1</t>
    <phoneticPr fontId="14"/>
  </si>
  <si>
    <t>出　　力　　計</t>
    <rPh sb="0" eb="1">
      <t>デ</t>
    </rPh>
    <rPh sb="3" eb="4">
      <t>チカラ</t>
    </rPh>
    <rPh sb="6" eb="7">
      <t>ケイ</t>
    </rPh>
    <phoneticPr fontId="14"/>
  </si>
  <si>
    <t>進相コンデンサ　※3</t>
    <rPh sb="0" eb="1">
      <t>スス</t>
    </rPh>
    <rPh sb="1" eb="2">
      <t>ソウ</t>
    </rPh>
    <phoneticPr fontId="14"/>
  </si>
  <si>
    <t>主任技術者名</t>
    <rPh sb="0" eb="5">
      <t>シュニンギジュツシャ</t>
    </rPh>
    <rPh sb="5" eb="6">
      <t>ナ</t>
    </rPh>
    <phoneticPr fontId="14"/>
  </si>
  <si>
    <t>工事店名
※4</t>
    <rPh sb="0" eb="4">
      <t>コウジテンメイ</t>
    </rPh>
    <phoneticPr fontId="14"/>
  </si>
  <si>
    <t>ＴＥＬ</t>
    <phoneticPr fontId="14"/>
  </si>
  <si>
    <t>XXX-XXX-XXXX</t>
    <phoneticPr fontId="14"/>
  </si>
  <si>
    <t>XXX-XXXX-XXXX</t>
    <phoneticPr fontId="14"/>
  </si>
  <si>
    <t>･取引用VCT、WHMおよび引込口配線を記載ください。</t>
    <rPh sb="14" eb="17">
      <t>ヒキコミグチ</t>
    </rPh>
    <rPh sb="17" eb="19">
      <t>ハイセン</t>
    </rPh>
    <rPh sb="20" eb="22">
      <t>キサイ</t>
    </rPh>
    <phoneticPr fontId="14"/>
  </si>
  <si>
    <t>VCT設置位置</t>
    <rPh sb="3" eb="7">
      <t>セッチイチ</t>
    </rPh>
    <phoneticPr fontId="14"/>
  </si>
  <si>
    <t>引込柱番号</t>
    <rPh sb="0" eb="3">
      <t>ヒキコミチュウ</t>
    </rPh>
    <rPh sb="3" eb="5">
      <t>バンゴウ</t>
    </rPh>
    <phoneticPr fontId="14"/>
  </si>
  <si>
    <t>・計量装置取付け場所へ至る通路は</t>
    <phoneticPr fontId="14"/>
  </si>
  <si>
    <t>7芯ケーブル（m）　※4</t>
    <rPh sb="1" eb="2">
      <t>シン</t>
    </rPh>
    <phoneticPr fontId="14"/>
  </si>
  <si>
    <t>　点検、工事、検針に支障のないｽﾍﾟｰｽを確保ください。</t>
    <phoneticPr fontId="14"/>
  </si>
  <si>
    <t>　※２　欄が不足する場合は様式（２）をご活用ください。　</t>
    <rPh sb="4" eb="5">
      <t>ラン</t>
    </rPh>
    <rPh sb="6" eb="8">
      <t>フソク</t>
    </rPh>
    <rPh sb="10" eb="12">
      <t>バアイ</t>
    </rPh>
    <rPh sb="13" eb="15">
      <t>ヨウシキ</t>
    </rPh>
    <rPh sb="20" eb="22">
      <t>カツヨウ</t>
    </rPh>
    <phoneticPr fontId="14"/>
  </si>
  <si>
    <t>　※３　高圧受電設備規程1‐1‐7に基づき、負荷の無効電力から算定ください。</t>
    <phoneticPr fontId="14"/>
  </si>
  <si>
    <t>　※４　高圧500kW以上の場合はご記入願います。</t>
    <rPh sb="4" eb="6">
      <t>コウアツ</t>
    </rPh>
    <rPh sb="11" eb="13">
      <t>イジョウ</t>
    </rPh>
    <rPh sb="14" eb="16">
      <t>バアイ</t>
    </rPh>
    <rPh sb="18" eb="20">
      <t>キニュウ</t>
    </rPh>
    <rPh sb="20" eb="21">
      <t>ネガ</t>
    </rPh>
    <phoneticPr fontId="14"/>
  </si>
  <si>
    <t>接続供給契約申込書　使用設備カード（受電設備一覧、負荷設備一覧）</t>
    <phoneticPr fontId="14"/>
  </si>
  <si>
    <t>契　約　負　荷　設　備</t>
    <rPh sb="0" eb="1">
      <t>チギリ</t>
    </rPh>
    <rPh sb="2" eb="3">
      <t>ヤク</t>
    </rPh>
    <rPh sb="4" eb="5">
      <t>フ</t>
    </rPh>
    <rPh sb="6" eb="7">
      <t>ニ</t>
    </rPh>
    <rPh sb="8" eb="9">
      <t>セツ</t>
    </rPh>
    <rPh sb="10" eb="11">
      <t>ソナエ</t>
    </rPh>
    <phoneticPr fontId="14"/>
  </si>
  <si>
    <t>契　約　受　電　設　備　お　よ　び　高　圧　負　荷　設　備　欄</t>
    <rPh sb="0" eb="1">
      <t>チギリ</t>
    </rPh>
    <rPh sb="2" eb="3">
      <t>ヤク</t>
    </rPh>
    <rPh sb="4" eb="5">
      <t>ウケ</t>
    </rPh>
    <rPh sb="6" eb="7">
      <t>デン</t>
    </rPh>
    <rPh sb="8" eb="9">
      <t>セツ</t>
    </rPh>
    <rPh sb="10" eb="11">
      <t>ソナエ</t>
    </rPh>
    <rPh sb="18" eb="19">
      <t>タカ</t>
    </rPh>
    <rPh sb="20" eb="21">
      <t>アツ</t>
    </rPh>
    <rPh sb="22" eb="23">
      <t>フ</t>
    </rPh>
    <rPh sb="24" eb="25">
      <t>ニ</t>
    </rPh>
    <rPh sb="26" eb="27">
      <t>セツ</t>
    </rPh>
    <rPh sb="28" eb="29">
      <t>ソナエ</t>
    </rPh>
    <rPh sb="30" eb="31">
      <t>ラン</t>
    </rPh>
    <phoneticPr fontId="14"/>
  </si>
  <si>
    <t>容量(kW)</t>
    <rPh sb="0" eb="2">
      <t>ヨウリョウ</t>
    </rPh>
    <phoneticPr fontId="14"/>
  </si>
  <si>
    <t>入力(kW)</t>
    <rPh sb="0" eb="2">
      <t>ニュウリョク</t>
    </rPh>
    <phoneticPr fontId="14"/>
  </si>
  <si>
    <t>小型機器</t>
    <rPh sb="0" eb="4">
      <t>コガタキキ</t>
    </rPh>
    <phoneticPr fontId="14"/>
  </si>
  <si>
    <t>小　計</t>
    <rPh sb="0" eb="1">
      <t>ショウ</t>
    </rPh>
    <rPh sb="2" eb="3">
      <t>ケイ</t>
    </rPh>
    <phoneticPr fontId="14"/>
  </si>
  <si>
    <t>合　計</t>
    <rPh sb="0" eb="1">
      <t>ゴウ</t>
    </rPh>
    <rPh sb="2" eb="3">
      <t>ケイ</t>
    </rPh>
    <phoneticPr fontId="14"/>
  </si>
  <si>
    <t>形式フリーでご記入ください。</t>
    <rPh sb="0" eb="2">
      <t>ケイシキ</t>
    </rPh>
    <rPh sb="7" eb="9">
      <t>キニュウ</t>
    </rPh>
    <phoneticPr fontId="14"/>
  </si>
  <si>
    <t>出　　力　　合　　計</t>
    <rPh sb="0" eb="1">
      <t>デ</t>
    </rPh>
    <rPh sb="3" eb="4">
      <t>チカラ</t>
    </rPh>
    <rPh sb="6" eb="7">
      <t>ゴウ</t>
    </rPh>
    <rPh sb="9" eb="10">
      <t>ケイ</t>
    </rPh>
    <phoneticPr fontId="14"/>
  </si>
  <si>
    <t>②受電開始後1年間の
最大需要電力予想資料</t>
    <rPh sb="1" eb="3">
      <t>ジュデン</t>
    </rPh>
    <rPh sb="3" eb="5">
      <t>カイシ</t>
    </rPh>
    <rPh sb="5" eb="6">
      <t>ゴ</t>
    </rPh>
    <rPh sb="7" eb="9">
      <t>ネンカン</t>
    </rPh>
    <rPh sb="11" eb="13">
      <t>サイダイ</t>
    </rPh>
    <rPh sb="13" eb="15">
      <t>ジュヨウ</t>
    </rPh>
    <rPh sb="15" eb="17">
      <t>デンリョク</t>
    </rPh>
    <rPh sb="17" eb="19">
      <t>ヨソウ</t>
    </rPh>
    <rPh sb="19" eb="21">
      <t>シリョウ</t>
    </rPh>
    <phoneticPr fontId="5"/>
  </si>
  <si>
    <t>サンプル②</t>
    <phoneticPr fontId="5"/>
  </si>
  <si>
    <t>④付近見取り図</t>
    <rPh sb="1" eb="3">
      <t>フキン</t>
    </rPh>
    <rPh sb="3" eb="5">
      <t>ミト</t>
    </rPh>
    <rPh sb="6" eb="7">
      <t>ズ</t>
    </rPh>
    <phoneticPr fontId="5"/>
  </si>
  <si>
    <t>⑤需要場所構内図</t>
    <rPh sb="1" eb="3">
      <t>ジュヨウ</t>
    </rPh>
    <rPh sb="3" eb="5">
      <t>バショ</t>
    </rPh>
    <rPh sb="5" eb="8">
      <t>コウナイズ</t>
    </rPh>
    <phoneticPr fontId="5"/>
  </si>
  <si>
    <t>⑥受電装柱図</t>
    <rPh sb="1" eb="3">
      <t>ジュデン</t>
    </rPh>
    <rPh sb="3" eb="5">
      <t>ソウチュウ</t>
    </rPh>
    <rPh sb="5" eb="6">
      <t>ズ</t>
    </rPh>
    <phoneticPr fontId="5"/>
  </si>
  <si>
    <t>⑦高調波流出計算書</t>
    <rPh sb="1" eb="4">
      <t>コウチョウハ</t>
    </rPh>
    <rPh sb="4" eb="6">
      <t>リュウシュツ</t>
    </rPh>
    <rPh sb="6" eb="9">
      <t>ケイサンショ</t>
    </rPh>
    <phoneticPr fontId="5"/>
  </si>
  <si>
    <t>⑧契約電力の算定根拠資料</t>
    <rPh sb="1" eb="5">
      <t>ケイヤクデンリョク</t>
    </rPh>
    <rPh sb="6" eb="12">
      <t>サンテイコンキョシリョウ</t>
    </rPh>
    <phoneticPr fontId="5"/>
  </si>
  <si>
    <t>サンプル⑦</t>
    <phoneticPr fontId="5"/>
  </si>
  <si>
    <t>御中</t>
    <rPh sb="0" eb="2">
      <t>オンチュウ</t>
    </rPh>
    <phoneticPr fontId="96"/>
  </si>
  <si>
    <t>作成日：</t>
    <phoneticPr fontId="14"/>
  </si>
  <si>
    <t>デマンドコントローラーの設置と設定値による契約電力の変更について</t>
    <rPh sb="15" eb="18">
      <t>セッテイチ</t>
    </rPh>
    <rPh sb="21" eb="23">
      <t>ケイヤク</t>
    </rPh>
    <rPh sb="23" eb="25">
      <t>デンリョク</t>
    </rPh>
    <rPh sb="26" eb="28">
      <t>ヘンコウ</t>
    </rPh>
    <phoneticPr fontId="14"/>
  </si>
  <si>
    <t>契約電力の変更申込みに伴い、変更後の契約電力の算定根拠について以下のとおり提出いたします。</t>
    <rPh sb="2" eb="4">
      <t>デンリョク</t>
    </rPh>
    <rPh sb="11" eb="12">
      <t>トモナ</t>
    </rPh>
    <rPh sb="14" eb="16">
      <t>ヘンコウ</t>
    </rPh>
    <rPh sb="16" eb="17">
      <t>ゴ</t>
    </rPh>
    <rPh sb="18" eb="22">
      <t>ケイヤクデンリョク</t>
    </rPh>
    <rPh sb="23" eb="25">
      <t>サンテイ</t>
    </rPh>
    <rPh sb="25" eb="27">
      <t>コンキョ</t>
    </rPh>
    <phoneticPr fontId="14"/>
  </si>
  <si>
    <r>
      <t xml:space="preserve">供給地点特定番号
</t>
    </r>
    <r>
      <rPr>
        <sz val="10"/>
        <color indexed="10"/>
        <rFont val="Meiryo UI"/>
        <family val="3"/>
        <charset val="128"/>
      </rPr>
      <t>ハイフン（-）無しの２２桁で入力</t>
    </r>
    <rPh sb="0" eb="2">
      <t>キョウキュウ</t>
    </rPh>
    <rPh sb="2" eb="4">
      <t>チテン</t>
    </rPh>
    <rPh sb="4" eb="6">
      <t>トクテイ</t>
    </rPh>
    <rPh sb="6" eb="8">
      <t>バンゴウ</t>
    </rPh>
    <rPh sb="16" eb="17">
      <t>ナ</t>
    </rPh>
    <rPh sb="21" eb="22">
      <t>ケタ</t>
    </rPh>
    <rPh sb="23" eb="25">
      <t>ニュウリョク</t>
    </rPh>
    <phoneticPr fontId="14"/>
  </si>
  <si>
    <t>需要者名義</t>
    <rPh sb="0" eb="3">
      <t>ジュヨウシャ</t>
    </rPh>
    <rPh sb="3" eb="5">
      <t>メイギ</t>
    </rPh>
    <phoneticPr fontId="14"/>
  </si>
  <si>
    <t>契約電力</t>
    <rPh sb="0" eb="2">
      <t>ケイヤク</t>
    </rPh>
    <rPh sb="2" eb="4">
      <t>デンリョク</t>
    </rPh>
    <phoneticPr fontId="14"/>
  </si>
  <si>
    <t>変更前</t>
    <rPh sb="0" eb="2">
      <t>ヘンコウ</t>
    </rPh>
    <rPh sb="2" eb="3">
      <t>マエ</t>
    </rPh>
    <phoneticPr fontId="14"/>
  </si>
  <si>
    <t>変更後</t>
    <rPh sb="0" eb="2">
      <t>ヘンコウ</t>
    </rPh>
    <rPh sb="2" eb="3">
      <t>ゴ</t>
    </rPh>
    <phoneticPr fontId="14"/>
  </si>
  <si>
    <t>デマンドコントローラー設定値　</t>
    <rPh sb="11" eb="14">
      <t>セッテイチ</t>
    </rPh>
    <phoneticPr fontId="14"/>
  </si>
  <si>
    <t>設定値</t>
    <phoneticPr fontId="14"/>
  </si>
  <si>
    <t>設定値</t>
    <rPh sb="0" eb="3">
      <t>セッテイチ</t>
    </rPh>
    <phoneticPr fontId="14"/>
  </si>
  <si>
    <t>デマンドコントローラー運用開始日　</t>
    <rPh sb="11" eb="13">
      <t>ウンヨウ</t>
    </rPh>
    <rPh sb="13" eb="15">
      <t>カイシ</t>
    </rPh>
    <rPh sb="15" eb="16">
      <t>ヒ</t>
    </rPh>
    <phoneticPr fontId="14"/>
  </si>
  <si>
    <t>年月日</t>
    <rPh sb="0" eb="3">
      <t>ネンガッピ</t>
    </rPh>
    <phoneticPr fontId="14"/>
  </si>
  <si>
    <t>年</t>
    <rPh sb="0" eb="1">
      <t>ネン</t>
    </rPh>
    <phoneticPr fontId="14"/>
  </si>
  <si>
    <t>月</t>
    <rPh sb="0" eb="1">
      <t>ガツ</t>
    </rPh>
    <phoneticPr fontId="14"/>
  </si>
  <si>
    <t>日</t>
    <rPh sb="0" eb="1">
      <t>ニチ</t>
    </rPh>
    <phoneticPr fontId="14"/>
  </si>
  <si>
    <t>デマンド監視方法</t>
    <rPh sb="4" eb="6">
      <t>カンシ</t>
    </rPh>
    <rPh sb="6" eb="8">
      <t>ホウホウ</t>
    </rPh>
    <phoneticPr fontId="14"/>
  </si>
  <si>
    <t>視覚的にデマンドを確認（パトランプ、モニター等）</t>
  </si>
  <si>
    <t>月</t>
    <rPh sb="0" eb="1">
      <t>ツキ</t>
    </rPh>
    <phoneticPr fontId="14"/>
  </si>
  <si>
    <t>負荷遮断方法（自動制御ｏｒ手動制御）</t>
    <rPh sb="0" eb="2">
      <t>フカ</t>
    </rPh>
    <rPh sb="2" eb="4">
      <t>シャダン</t>
    </rPh>
    <rPh sb="4" eb="6">
      <t>ホウホウ</t>
    </rPh>
    <rPh sb="7" eb="8">
      <t>ドウ</t>
    </rPh>
    <rPh sb="8" eb="10">
      <t>セイギョ</t>
    </rPh>
    <rPh sb="12" eb="14">
      <t>シュドウ</t>
    </rPh>
    <rPh sb="14" eb="16">
      <t>セイギョ</t>
    </rPh>
    <phoneticPr fontId="14"/>
  </si>
  <si>
    <t>自動制御</t>
  </si>
  <si>
    <t>日</t>
    <rPh sb="0" eb="1">
      <t>ヒ</t>
    </rPh>
    <phoneticPr fontId="14"/>
  </si>
  <si>
    <t>操業時における監視体制</t>
    <phoneticPr fontId="14"/>
  </si>
  <si>
    <t>管理者が常駐</t>
  </si>
  <si>
    <t>負荷遮断方法</t>
    <rPh sb="0" eb="2">
      <t>フカ</t>
    </rPh>
    <rPh sb="2" eb="4">
      <t>シャダン</t>
    </rPh>
    <rPh sb="4" eb="6">
      <t>ホウホウ</t>
    </rPh>
    <phoneticPr fontId="14"/>
  </si>
  <si>
    <t>負　荷　抑　制　機　器</t>
    <rPh sb="0" eb="1">
      <t>フ</t>
    </rPh>
    <rPh sb="2" eb="3">
      <t>ニ</t>
    </rPh>
    <rPh sb="4" eb="5">
      <t>ヨク</t>
    </rPh>
    <rPh sb="6" eb="7">
      <t>セイ</t>
    </rPh>
    <rPh sb="8" eb="9">
      <t>キ</t>
    </rPh>
    <rPh sb="10" eb="11">
      <t>キ</t>
    </rPh>
    <phoneticPr fontId="14"/>
  </si>
  <si>
    <t>操業時における監視体制</t>
    <rPh sb="0" eb="2">
      <t>ソウギョウ</t>
    </rPh>
    <rPh sb="2" eb="3">
      <t>ジ</t>
    </rPh>
    <rPh sb="7" eb="9">
      <t>カンシ</t>
    </rPh>
    <rPh sb="9" eb="11">
      <t>タイセイ</t>
    </rPh>
    <phoneticPr fontId="14"/>
  </si>
  <si>
    <t>操作順</t>
    <rPh sb="0" eb="2">
      <t>ソウサ</t>
    </rPh>
    <rPh sb="2" eb="3">
      <t>ジュン</t>
    </rPh>
    <phoneticPr fontId="16"/>
  </si>
  <si>
    <t>抑　制　機　器</t>
    <phoneticPr fontId="16"/>
  </si>
  <si>
    <t>抑　制　内　容</t>
    <rPh sb="0" eb="1">
      <t>オオキ</t>
    </rPh>
    <rPh sb="2" eb="3">
      <t>セイ</t>
    </rPh>
    <rPh sb="4" eb="5">
      <t>ナイ</t>
    </rPh>
    <rPh sb="6" eb="7">
      <t>カタチ</t>
    </rPh>
    <phoneticPr fontId="16"/>
  </si>
  <si>
    <t>負荷抑制機器（対象機器）</t>
    <rPh sb="0" eb="2">
      <t>フカ</t>
    </rPh>
    <rPh sb="2" eb="4">
      <t>ヨクセイ</t>
    </rPh>
    <rPh sb="4" eb="6">
      <t>キキ</t>
    </rPh>
    <rPh sb="7" eb="9">
      <t>タイショウ</t>
    </rPh>
    <rPh sb="9" eb="11">
      <t>キキ</t>
    </rPh>
    <phoneticPr fontId="14"/>
  </si>
  <si>
    <t>対象機器</t>
    <rPh sb="0" eb="2">
      <t>タイショウ</t>
    </rPh>
    <rPh sb="2" eb="4">
      <t>キキ</t>
    </rPh>
    <phoneticPr fontId="16"/>
  </si>
  <si>
    <t>設置場所</t>
    <rPh sb="0" eb="2">
      <t>セッチ</t>
    </rPh>
    <rPh sb="2" eb="4">
      <t>バショ</t>
    </rPh>
    <phoneticPr fontId="16"/>
  </si>
  <si>
    <t>容量(kW)</t>
    <rPh sb="0" eb="2">
      <t>ヨウリョウ</t>
    </rPh>
    <phoneticPr fontId="16"/>
  </si>
  <si>
    <t>台数</t>
    <rPh sb="0" eb="2">
      <t>ダイスウ</t>
    </rPh>
    <phoneticPr fontId="16"/>
  </si>
  <si>
    <t>稼働時期</t>
    <rPh sb="0" eb="2">
      <t>カドウ</t>
    </rPh>
    <rPh sb="2" eb="4">
      <t>ジキ</t>
    </rPh>
    <phoneticPr fontId="16"/>
  </si>
  <si>
    <t>方 法</t>
    <rPh sb="0" eb="1">
      <t>カタ</t>
    </rPh>
    <rPh sb="2" eb="3">
      <t>ホウ</t>
    </rPh>
    <phoneticPr fontId="16"/>
  </si>
  <si>
    <t>抑制電力(kW)</t>
    <rPh sb="0" eb="2">
      <t>ヨクセイ</t>
    </rPh>
    <rPh sb="2" eb="4">
      <t>デンリョク</t>
    </rPh>
    <phoneticPr fontId="16"/>
  </si>
  <si>
    <t>負荷抑制機器（設置場所）</t>
    <rPh sb="0" eb="2">
      <t>フカ</t>
    </rPh>
    <rPh sb="2" eb="4">
      <t>ヨクセイ</t>
    </rPh>
    <rPh sb="4" eb="6">
      <t>キキ</t>
    </rPh>
    <rPh sb="7" eb="9">
      <t>セッチ</t>
    </rPh>
    <rPh sb="9" eb="11">
      <t>バショ</t>
    </rPh>
    <phoneticPr fontId="14"/>
  </si>
  <si>
    <t>負荷抑制機器（容量）</t>
    <rPh sb="0" eb="2">
      <t>フカ</t>
    </rPh>
    <rPh sb="2" eb="4">
      <t>ヨクセイ</t>
    </rPh>
    <rPh sb="4" eb="6">
      <t>キキ</t>
    </rPh>
    <rPh sb="7" eb="9">
      <t>ヨウリョウ</t>
    </rPh>
    <phoneticPr fontId="14"/>
  </si>
  <si>
    <t>負荷抑制機器（台数）</t>
    <rPh sb="0" eb="2">
      <t>フカ</t>
    </rPh>
    <rPh sb="2" eb="4">
      <t>ヨクセイ</t>
    </rPh>
    <rPh sb="4" eb="6">
      <t>キキ</t>
    </rPh>
    <rPh sb="7" eb="9">
      <t>ダイスウ</t>
    </rPh>
    <phoneticPr fontId="14"/>
  </si>
  <si>
    <t>負荷抑制機器（稼働時間）</t>
    <rPh sb="0" eb="2">
      <t>フカ</t>
    </rPh>
    <rPh sb="2" eb="4">
      <t>ヨクセイ</t>
    </rPh>
    <rPh sb="4" eb="6">
      <t>キキ</t>
    </rPh>
    <rPh sb="7" eb="9">
      <t>カドウ</t>
    </rPh>
    <rPh sb="9" eb="11">
      <t>ジカン</t>
    </rPh>
    <phoneticPr fontId="14"/>
  </si>
  <si>
    <t>負荷抑制機器（方法）</t>
    <rPh sb="0" eb="2">
      <t>フカ</t>
    </rPh>
    <rPh sb="2" eb="4">
      <t>ヨクセイ</t>
    </rPh>
    <rPh sb="4" eb="6">
      <t>キキ</t>
    </rPh>
    <rPh sb="7" eb="9">
      <t>ホウホウ</t>
    </rPh>
    <phoneticPr fontId="14"/>
  </si>
  <si>
    <t>負荷抑制機器（抑制KW）</t>
    <rPh sb="0" eb="2">
      <t>フカ</t>
    </rPh>
    <rPh sb="2" eb="4">
      <t>ヨクセイ</t>
    </rPh>
    <rPh sb="4" eb="6">
      <t>キキ</t>
    </rPh>
    <rPh sb="7" eb="9">
      <t>ヨクセイ</t>
    </rPh>
    <phoneticPr fontId="14"/>
  </si>
  <si>
    <r>
      <t xml:space="preserve">記載内容チェック欄
</t>
    </r>
    <r>
      <rPr>
        <sz val="12"/>
        <color indexed="10"/>
        <rFont val="Meiryo UI"/>
        <family val="3"/>
        <charset val="128"/>
      </rPr>
      <t>※以下のチェック項目のいずれかが「×」の場合、いただいたお申込みは差し戻しとなります。</t>
    </r>
    <rPh sb="0" eb="2">
      <t>キサイ</t>
    </rPh>
    <rPh sb="2" eb="4">
      <t>ナイヨウ</t>
    </rPh>
    <rPh sb="8" eb="9">
      <t>ラン</t>
    </rPh>
    <rPh sb="11" eb="13">
      <t>イカ</t>
    </rPh>
    <rPh sb="18" eb="20">
      <t>コウモク</t>
    </rPh>
    <rPh sb="30" eb="32">
      <t>バアイ</t>
    </rPh>
    <phoneticPr fontId="14"/>
  </si>
  <si>
    <t>チェック項目１</t>
    <rPh sb="4" eb="6">
      <t>コウモク</t>
    </rPh>
    <phoneticPr fontId="14"/>
  </si>
  <si>
    <r>
      <t>必須項目の登録有無。</t>
    </r>
    <r>
      <rPr>
        <sz val="12"/>
        <rFont val="Meiryo UI"/>
        <family val="3"/>
        <charset val="128"/>
      </rPr>
      <t>（青色の箇所に未入力があった場合は、「×」を表示します）</t>
    </r>
    <rPh sb="0" eb="2">
      <t>ヒッス</t>
    </rPh>
    <rPh sb="2" eb="4">
      <t>コウモク</t>
    </rPh>
    <rPh sb="7" eb="9">
      <t>ウム</t>
    </rPh>
    <phoneticPr fontId="14"/>
  </si>
  <si>
    <t>チェック項目２</t>
    <rPh sb="4" eb="6">
      <t>コウモク</t>
    </rPh>
    <phoneticPr fontId="14"/>
  </si>
  <si>
    <r>
      <t>変更後ｋＷ　＝＞</t>
    </r>
    <r>
      <rPr>
        <sz val="14"/>
        <color theme="1"/>
        <rFont val="Meiryo UI"/>
        <family val="3"/>
        <charset val="128"/>
      </rPr>
      <t>　</t>
    </r>
    <r>
      <rPr>
        <sz val="12"/>
        <color theme="1"/>
        <rFont val="Meiryo UI"/>
        <family val="3"/>
        <charset val="128"/>
      </rPr>
      <t>デマコン設定値（「○」を表示します）
変更後ｋＷ　　＜　 デマコン設定値（「×」を表示します）</t>
    </r>
    <rPh sb="21" eb="23">
      <t>ヒョウジ</t>
    </rPh>
    <rPh sb="50" eb="52">
      <t>ヒョウジ</t>
    </rPh>
    <phoneticPr fontId="14"/>
  </si>
  <si>
    <t>最終確認×の数</t>
    <rPh sb="0" eb="2">
      <t>サイシュウ</t>
    </rPh>
    <rPh sb="2" eb="4">
      <t>カクニン</t>
    </rPh>
    <rPh sb="6" eb="7">
      <t>カズ</t>
    </rPh>
    <phoneticPr fontId="14"/>
  </si>
  <si>
    <t>供給地点特定番号</t>
    <rPh sb="0" eb="2">
      <t>キョウキュウ</t>
    </rPh>
    <rPh sb="2" eb="4">
      <t>チテン</t>
    </rPh>
    <rPh sb="4" eb="6">
      <t>トクテイ</t>
    </rPh>
    <rPh sb="6" eb="8">
      <t>バンゴウ</t>
    </rPh>
    <phoneticPr fontId="14"/>
  </si>
  <si>
    <t>東電　　太郎</t>
  </si>
  <si>
    <t>YYYY</t>
    <phoneticPr fontId="14"/>
  </si>
  <si>
    <t>MM</t>
    <phoneticPr fontId="14"/>
  </si>
  <si>
    <t>DD</t>
    <phoneticPr fontId="14"/>
  </si>
  <si>
    <t>管理者が不在</t>
  </si>
  <si>
    <t>エアコン</t>
    <phoneticPr fontId="96"/>
  </si>
  <si>
    <t>1F事業場</t>
    <rPh sb="2" eb="4">
      <t>ジギョウ</t>
    </rPh>
    <rPh sb="4" eb="5">
      <t>バ</t>
    </rPh>
    <phoneticPr fontId="96"/>
  </si>
  <si>
    <t>夏季</t>
  </si>
  <si>
    <t>停止</t>
  </si>
  <si>
    <t>コンプレッサー</t>
    <phoneticPr fontId="96"/>
  </si>
  <si>
    <t>通年</t>
  </si>
  <si>
    <t>根拠資料</t>
    <rPh sb="0" eb="4">
      <t>コンキョシリョウ</t>
    </rPh>
    <phoneticPr fontId="14"/>
  </si>
  <si>
    <t>新増設システムに添付ください。</t>
    <phoneticPr fontId="5"/>
  </si>
  <si>
    <t>隣接する需要場所との需要場所境界を線引きのうえ明示。新増設システムに添付ください。</t>
    <phoneticPr fontId="5"/>
  </si>
  <si>
    <t>最寄りの引込柱番号を記載。新増設システムに添付ください。</t>
    <phoneticPr fontId="5"/>
  </si>
  <si>
    <t>③単線結線図</t>
    <rPh sb="1" eb="3">
      <t>タンセン</t>
    </rPh>
    <rPh sb="3" eb="6">
      <t>ケッセンズ</t>
    </rPh>
    <phoneticPr fontId="5"/>
  </si>
  <si>
    <t>新設および受電設備に変更があった場合、必須。
新増設システムに添付ください。</t>
    <rPh sb="0" eb="2">
      <t>シンセツ</t>
    </rPh>
    <rPh sb="5" eb="9">
      <t>ジュデンセツビ</t>
    </rPh>
    <rPh sb="10" eb="12">
      <t>ヘンコウ</t>
    </rPh>
    <rPh sb="16" eb="18">
      <t>バアイ</t>
    </rPh>
    <rPh sb="19" eb="21">
      <t>ヒッス</t>
    </rPh>
    <phoneticPr fontId="5"/>
  </si>
  <si>
    <t>https://www.rikuden.co.jp/nw_kojin/pulse.html</t>
    <phoneticPr fontId="5"/>
  </si>
  <si>
    <t>指定様式⑬</t>
    <rPh sb="0" eb="4">
      <t>シテイヨウシキ</t>
    </rPh>
    <phoneticPr fontId="5"/>
  </si>
  <si>
    <t>A</t>
    <phoneticPr fontId="5"/>
  </si>
  <si>
    <t>B</t>
    <phoneticPr fontId="5"/>
  </si>
  <si>
    <t>C</t>
    <phoneticPr fontId="5"/>
  </si>
  <si>
    <t>D</t>
    <phoneticPr fontId="5"/>
  </si>
  <si>
    <t>E</t>
    <phoneticPr fontId="5"/>
  </si>
  <si>
    <t>A）デマンドコントローラーの設置と設定値</t>
    <phoneticPr fontId="96"/>
  </si>
  <si>
    <t>・自家用発電設備を設置される場合、ご提出ください。</t>
    <rPh sb="18" eb="20">
      <t>テイシュツ</t>
    </rPh>
    <phoneticPr fontId="5"/>
  </si>
  <si>
    <t>・隣接する需要場所との需要場所境界を線引きされ、明示いただきますようお願いいたします。</t>
    <rPh sb="35" eb="36">
      <t>ネガ</t>
    </rPh>
    <phoneticPr fontId="5"/>
  </si>
  <si>
    <t>三</t>
    <rPh sb="0" eb="1">
      <t>サン</t>
    </rPh>
    <phoneticPr fontId="5"/>
  </si>
  <si>
    <t>単</t>
    <rPh sb="0" eb="1">
      <t>タン</t>
    </rPh>
    <phoneticPr fontId="5"/>
  </si>
  <si>
    <t>・希望される引込柱番号を記載ください。</t>
    <rPh sb="1" eb="3">
      <t>キボウ</t>
    </rPh>
    <rPh sb="6" eb="8">
      <t>ヒキコミ</t>
    </rPh>
    <rPh sb="8" eb="9">
      <t>ハシラ</t>
    </rPh>
    <rPh sb="9" eb="11">
      <t>バンゴウ</t>
    </rPh>
    <rPh sb="12" eb="14">
      <t>キサイ</t>
    </rPh>
    <phoneticPr fontId="5"/>
  </si>
  <si>
    <t>受電開始後1年間の
最大需要電力予想資料</t>
    <rPh sb="0" eb="2">
      <t>ジュデン</t>
    </rPh>
    <rPh sb="2" eb="4">
      <t>カイシ</t>
    </rPh>
    <rPh sb="4" eb="5">
      <t>ゴ</t>
    </rPh>
    <rPh sb="6" eb="8">
      <t>ネンカン</t>
    </rPh>
    <rPh sb="10" eb="12">
      <t>サイダイ</t>
    </rPh>
    <rPh sb="12" eb="14">
      <t>ジュヨウ</t>
    </rPh>
    <rPh sb="14" eb="16">
      <t>デンリョク</t>
    </rPh>
    <rPh sb="16" eb="18">
      <t>ヨソウ</t>
    </rPh>
    <rPh sb="18" eb="20">
      <t>シリョウ</t>
    </rPh>
    <phoneticPr fontId="5"/>
  </si>
  <si>
    <t>②</t>
    <phoneticPr fontId="5"/>
  </si>
  <si>
    <t>単線結線図</t>
    <rPh sb="0" eb="2">
      <t>タンセン</t>
    </rPh>
    <rPh sb="2" eb="5">
      <t>ケッセンズ</t>
    </rPh>
    <phoneticPr fontId="5"/>
  </si>
  <si>
    <t>③</t>
    <phoneticPr fontId="5"/>
  </si>
  <si>
    <t>④</t>
    <phoneticPr fontId="5"/>
  </si>
  <si>
    <t>⑤</t>
    <phoneticPr fontId="5"/>
  </si>
  <si>
    <t>⑥</t>
    <phoneticPr fontId="5"/>
  </si>
  <si>
    <t>⑦</t>
    <phoneticPr fontId="5"/>
  </si>
  <si>
    <t>⑧</t>
    <phoneticPr fontId="5"/>
  </si>
  <si>
    <t>⑨</t>
    <phoneticPr fontId="5"/>
  </si>
  <si>
    <t>自家用発電設備の設置状況を示す資料</t>
    <rPh sb="0" eb="3">
      <t>ジカヨウ</t>
    </rPh>
    <rPh sb="3" eb="5">
      <t>ハツデン</t>
    </rPh>
    <rPh sb="5" eb="7">
      <t>セツビ</t>
    </rPh>
    <rPh sb="8" eb="10">
      <t>セッチ</t>
    </rPh>
    <rPh sb="10" eb="12">
      <t>ジョウキョウ</t>
    </rPh>
    <rPh sb="13" eb="14">
      <t>シメ</t>
    </rPh>
    <rPh sb="15" eb="17">
      <t>シリョウ</t>
    </rPh>
    <phoneticPr fontId="5"/>
  </si>
  <si>
    <t>⑩</t>
    <phoneticPr fontId="5"/>
  </si>
  <si>
    <t>特殊機器のカタログ等</t>
    <rPh sb="0" eb="2">
      <t>トクシュ</t>
    </rPh>
    <rPh sb="2" eb="4">
      <t>キキ</t>
    </rPh>
    <rPh sb="9" eb="10">
      <t>トウ</t>
    </rPh>
    <phoneticPr fontId="5"/>
  </si>
  <si>
    <t>⑪</t>
    <phoneticPr fontId="5"/>
  </si>
  <si>
    <t>⑫</t>
    <phoneticPr fontId="5"/>
  </si>
  <si>
    <t>契約電力５０ｋＷ未満高圧受電願い書</t>
    <phoneticPr fontId="5"/>
  </si>
  <si>
    <t>⑬</t>
    <phoneticPr fontId="5"/>
  </si>
  <si>
    <t>自家用電気工作物の検査結果通知書</t>
    <rPh sb="0" eb="8">
      <t>ジカヨウデンキコウサクブツ</t>
    </rPh>
    <rPh sb="9" eb="16">
      <t>ケンサケッカツウチショ</t>
    </rPh>
    <phoneticPr fontId="5"/>
  </si>
  <si>
    <t>必須</t>
    <rPh sb="0" eb="2">
      <t>ヒッス</t>
    </rPh>
    <phoneticPr fontId="5"/>
  </si>
  <si>
    <t>付近見取り図</t>
    <rPh sb="0" eb="2">
      <t>フキン</t>
    </rPh>
    <rPh sb="2" eb="4">
      <t>ミト</t>
    </rPh>
    <rPh sb="5" eb="6">
      <t>ズ</t>
    </rPh>
    <phoneticPr fontId="5"/>
  </si>
  <si>
    <t>需要場所構内図</t>
    <rPh sb="0" eb="2">
      <t>ジュヨウ</t>
    </rPh>
    <rPh sb="2" eb="4">
      <t>バショ</t>
    </rPh>
    <rPh sb="4" eb="7">
      <t>コウナイズ</t>
    </rPh>
    <phoneticPr fontId="5"/>
  </si>
  <si>
    <t>高調波流出計算書</t>
    <rPh sb="0" eb="3">
      <t>コウチョウハ</t>
    </rPh>
    <rPh sb="3" eb="5">
      <t>リュウシュツ</t>
    </rPh>
    <rPh sb="5" eb="8">
      <t>ケイサンショ</t>
    </rPh>
    <phoneticPr fontId="5"/>
  </si>
  <si>
    <t>契約電力の算定根拠資料</t>
    <rPh sb="0" eb="4">
      <t>ケイヤクデンリョク</t>
    </rPh>
    <rPh sb="5" eb="11">
      <t>サンテイコンキョシリョウ</t>
    </rPh>
    <phoneticPr fontId="5"/>
  </si>
  <si>
    <t xml:space="preserve">※「LA内蔵型」のリスクについて
北陸エリアは特に冬季雷が多い気象上の特異性があります。雷でLA部破損したのちの復旧には雪道麻痺も相まって長時間化するおそれがあります。場合によっては近隣住民様への停電波及とその責を問われる危険性をご考慮のうえ選定ください。供給不可とはなりませんが非推奨とするには相応の理由がありますのでご理解いただきたく思います。 </t>
    <rPh sb="4" eb="7">
      <t>ナイゾウガタ</t>
    </rPh>
    <phoneticPr fontId="5"/>
  </si>
  <si>
    <t>小計a</t>
    <rPh sb="0" eb="2">
      <t>ショウケイ</t>
    </rPh>
    <phoneticPr fontId="5"/>
  </si>
  <si>
    <t>a+b</t>
    <phoneticPr fontId="5"/>
  </si>
  <si>
    <t>小計　ｂ</t>
    <rPh sb="0" eb="2">
      <t>ショウケイ</t>
    </rPh>
    <phoneticPr fontId="5"/>
  </si>
  <si>
    <t>※　それぞれ新・旧　Excel形式にてご提出ください。</t>
    <rPh sb="6" eb="7">
      <t>シン</t>
    </rPh>
    <rPh sb="8" eb="9">
      <t>キュウ</t>
    </rPh>
    <rPh sb="15" eb="17">
      <t>ケイシキ</t>
    </rPh>
    <rPh sb="20" eb="22">
      <t>テイシュツ</t>
    </rPh>
    <phoneticPr fontId="96"/>
  </si>
  <si>
    <t>申込に必要な書類がすべてそろい、不備等のない状態になってからの受付完了となります。
書類の不備、未提出がございますと、送停電日のご希望に添えない場合がございます。</t>
    <rPh sb="0" eb="2">
      <t>モウシコミ</t>
    </rPh>
    <rPh sb="3" eb="5">
      <t>ヒツヨウ</t>
    </rPh>
    <rPh sb="6" eb="8">
      <t>ショルイ</t>
    </rPh>
    <rPh sb="16" eb="18">
      <t>フビ</t>
    </rPh>
    <rPh sb="18" eb="19">
      <t>ナド</t>
    </rPh>
    <rPh sb="22" eb="24">
      <t>ジョウタイ</t>
    </rPh>
    <rPh sb="31" eb="35">
      <t>ウケツケカンリョウ</t>
    </rPh>
    <rPh sb="42" eb="44">
      <t>ショルイ</t>
    </rPh>
    <rPh sb="45" eb="47">
      <t>フビ</t>
    </rPh>
    <rPh sb="48" eb="51">
      <t>ミテイシュツ</t>
    </rPh>
    <rPh sb="59" eb="63">
      <t>ソウテイデンビ</t>
    </rPh>
    <rPh sb="65" eb="67">
      <t>キボウ</t>
    </rPh>
    <rPh sb="68" eb="69">
      <t>ソ</t>
    </rPh>
    <rPh sb="72" eb="74">
      <t>バアイ</t>
    </rPh>
    <phoneticPr fontId="5"/>
  </si>
  <si>
    <t>北陸電力送配電株式会社</t>
  </si>
  <si>
    <t>⑭</t>
    <phoneticPr fontId="5"/>
  </si>
  <si>
    <t>　kVar</t>
    <phoneticPr fontId="5"/>
  </si>
  <si>
    <t>受電柱装柱図</t>
    <rPh sb="0" eb="2">
      <t>ジュデン</t>
    </rPh>
    <rPh sb="2" eb="3">
      <t>ハシラ</t>
    </rPh>
    <rPh sb="3" eb="5">
      <t>ソウチュウ</t>
    </rPh>
    <rPh sb="5" eb="6">
      <t>ズ</t>
    </rPh>
    <phoneticPr fontId="5"/>
  </si>
  <si>
    <t>単線結線図</t>
    <rPh sb="0" eb="5">
      <t>タンセンケッセンズ</t>
    </rPh>
    <phoneticPr fontId="5"/>
  </si>
  <si>
    <t>***　黄色セルの箇所を入力してください　***</t>
    <rPh sb="4" eb="6">
      <t>キイロ</t>
    </rPh>
    <rPh sb="9" eb="11">
      <t>カショ</t>
    </rPh>
    <rPh sb="12" eb="14">
      <t>ニュウリョク</t>
    </rPh>
    <phoneticPr fontId="16"/>
  </si>
  <si>
    <t>(契約電力と一致する)</t>
    <phoneticPr fontId="5"/>
  </si>
  <si>
    <t>〇年間最大需要電力月 ＝</t>
    <phoneticPr fontId="16"/>
  </si>
  <si>
    <t>S</t>
    <phoneticPr fontId="5"/>
  </si>
  <si>
    <t>デマンドコントローラーの設定画面、設定値がわかる画像や、どのような操作体制でデマンドを抑制されるか記載した根拠資料等ご提出ください。
手動のデマコンの場合、発報時の対応として
１，対応者（２名以上）　２，停止機器、容量　３，デマコン設定画面　をお示しください。</t>
    <rPh sb="33" eb="35">
      <t>ソウサ</t>
    </rPh>
    <rPh sb="35" eb="37">
      <t>タイセイ</t>
    </rPh>
    <rPh sb="43" eb="45">
      <t>ヨクセイ</t>
    </rPh>
    <rPh sb="49" eb="51">
      <t>キサイ</t>
    </rPh>
    <rPh sb="53" eb="57">
      <t>コンキョシリョウ</t>
    </rPh>
    <rPh sb="57" eb="58">
      <t>ナド</t>
    </rPh>
    <rPh sb="59" eb="61">
      <t>テイシュツ</t>
    </rPh>
    <rPh sb="123" eb="124">
      <t>シメ</t>
    </rPh>
    <phoneticPr fontId="5"/>
  </si>
  <si>
    <t>a.使用設備カード</t>
    <rPh sb="2" eb="6">
      <t>シヨウセツビ</t>
    </rPh>
    <phoneticPr fontId="5"/>
  </si>
  <si>
    <t>b.契約設備内訳表</t>
    <phoneticPr fontId="5"/>
  </si>
  <si>
    <t>指定様式①-a</t>
    <rPh sb="0" eb="4">
      <t>シテイヨウシキ</t>
    </rPh>
    <phoneticPr fontId="5"/>
  </si>
  <si>
    <t>指定様式⑫</t>
    <rPh sb="0" eb="4">
      <t>シテイヨウシキ</t>
    </rPh>
    <phoneticPr fontId="5"/>
  </si>
  <si>
    <t>①-a 使用設備カード</t>
    <rPh sb="4" eb="8">
      <t>シヨウセツビ</t>
    </rPh>
    <phoneticPr fontId="5"/>
  </si>
  <si>
    <t>①-b 契約設備内訳表</t>
    <phoneticPr fontId="5"/>
  </si>
  <si>
    <t>⑨自家用発電設備の設置状況を示す資料</t>
    <rPh sb="1" eb="4">
      <t>ジカヨウ</t>
    </rPh>
    <rPh sb="4" eb="6">
      <t>ハツデン</t>
    </rPh>
    <rPh sb="6" eb="8">
      <t>セツビ</t>
    </rPh>
    <rPh sb="9" eb="11">
      <t>セッチ</t>
    </rPh>
    <rPh sb="11" eb="13">
      <t>ジョウキョウ</t>
    </rPh>
    <rPh sb="14" eb="15">
      <t>シメ</t>
    </rPh>
    <rPh sb="16" eb="18">
      <t>シリョウ</t>
    </rPh>
    <phoneticPr fontId="5"/>
  </si>
  <si>
    <t>⑩特殊機器のカタログ等</t>
    <rPh sb="1" eb="3">
      <t>トクシュ</t>
    </rPh>
    <rPh sb="3" eb="5">
      <t>キキ</t>
    </rPh>
    <rPh sb="10" eb="11">
      <t>トウ</t>
    </rPh>
    <phoneticPr fontId="5"/>
  </si>
  <si>
    <t>⑪高圧諸工料申込書</t>
    <rPh sb="1" eb="3">
      <t>コウアツ</t>
    </rPh>
    <rPh sb="3" eb="4">
      <t>ショ</t>
    </rPh>
    <rPh sb="4" eb="5">
      <t>コウ</t>
    </rPh>
    <rPh sb="5" eb="6">
      <t>リョウ</t>
    </rPh>
    <rPh sb="6" eb="9">
      <t>モウシコミショ</t>
    </rPh>
    <phoneticPr fontId="5"/>
  </si>
  <si>
    <t>⑫契約電力５０ｋＷ未満高圧受電願い書</t>
    <phoneticPr fontId="5"/>
  </si>
  <si>
    <t>⑬自家用電気工作物の検査結果通知書</t>
    <rPh sb="1" eb="9">
      <t>ジカヨウデンキコウサクブツ</t>
    </rPh>
    <rPh sb="10" eb="17">
      <t>ケンサケッカツウチショ</t>
    </rPh>
    <phoneticPr fontId="5"/>
  </si>
  <si>
    <t>【指定様式①-b】契約設備内訳表（１）</t>
    <phoneticPr fontId="5"/>
  </si>
  <si>
    <t>【指定様式①-b】契約設備内訳表（２）（負荷）</t>
    <phoneticPr fontId="5"/>
  </si>
  <si>
    <t>【指定様式①-a】使用設備カード 様式（１）</t>
    <phoneticPr fontId="5"/>
  </si>
  <si>
    <t>三／単</t>
    <rPh sb="0" eb="1">
      <t>サン</t>
    </rPh>
    <rPh sb="2" eb="3">
      <t>タン</t>
    </rPh>
    <phoneticPr fontId="5"/>
  </si>
  <si>
    <t>高圧負荷設備</t>
    <rPh sb="0" eb="6">
      <t>コウアツフカセツビ</t>
    </rPh>
    <phoneticPr fontId="5"/>
  </si>
  <si>
    <t>出力（kW）</t>
    <rPh sb="0" eb="2">
      <t>シュツリョク</t>
    </rPh>
    <phoneticPr fontId="14"/>
  </si>
  <si>
    <t>-</t>
    <phoneticPr fontId="5"/>
  </si>
  <si>
    <t>　※１　特殊負荷：フリッカ・電圧変動が生じる可能性がある機器がある場合はご記入いただき、機器仕様書を別途添付ください。</t>
    <rPh sb="4" eb="8">
      <t>トクシュフカ</t>
    </rPh>
    <rPh sb="33" eb="35">
      <t>バアイ</t>
    </rPh>
    <rPh sb="37" eb="39">
      <t>キニュウ</t>
    </rPh>
    <rPh sb="44" eb="46">
      <t>キキ</t>
    </rPh>
    <rPh sb="46" eb="49">
      <t>シヨウショ</t>
    </rPh>
    <rPh sb="50" eb="52">
      <t>ベット</t>
    </rPh>
    <rPh sb="52" eb="54">
      <t>テンプ</t>
    </rPh>
    <phoneticPr fontId="14"/>
  </si>
  <si>
    <t>◆注意事項、◆協議方法選択シートのご確認お願いいたします。</t>
    <rPh sb="1" eb="5">
      <t>チュウイジコウ</t>
    </rPh>
    <rPh sb="7" eb="13">
      <t>キョウギホウホウセンタク</t>
    </rPh>
    <rPh sb="18" eb="20">
      <t>カクニン</t>
    </rPh>
    <rPh sb="21" eb="22">
      <t>ネガ</t>
    </rPh>
    <phoneticPr fontId="5"/>
  </si>
  <si>
    <t>指定様式①-b</t>
    <rPh sb="0" eb="2">
      <t>シテイ</t>
    </rPh>
    <rPh sb="2" eb="4">
      <t>ヨウシキ</t>
    </rPh>
    <phoneticPr fontId="5"/>
  </si>
  <si>
    <t>https://www.rikuden.co.jp/nw_soden/yakkan.html</t>
    <phoneticPr fontId="5"/>
  </si>
  <si>
    <t>・契約電力の変更において直近12ヶ月の最大需要電力の実績以外を理由とする場合は、算定根拠資料のご提出が必要となります。
・「◆協議方法選択」シートを参照ください。</t>
    <rPh sb="40" eb="46">
      <t>サンテイコンキョシリョウ</t>
    </rPh>
    <rPh sb="48" eb="50">
      <t>テイシュツ</t>
    </rPh>
    <rPh sb="51" eb="53">
      <t>ヒツヨウ</t>
    </rPh>
    <rPh sb="74" eb="76">
      <t>サンショウ</t>
    </rPh>
    <phoneticPr fontId="5"/>
  </si>
  <si>
    <t>①
aまたはb</t>
    <phoneticPr fontId="5"/>
  </si>
  <si>
    <t>新設および受電設備に変更があった場合、必須。
単線結線図、付近見取図、需要場所構内図の欄は別紙にて新増設システムに添付ください。</t>
    <rPh sb="23" eb="25">
      <t>タンセン</t>
    </rPh>
    <rPh sb="43" eb="44">
      <t>ラン</t>
    </rPh>
    <rPh sb="49" eb="52">
      <t>シンゾウセツ</t>
    </rPh>
    <phoneticPr fontId="5"/>
  </si>
  <si>
    <t>直近12カ月の最大需要電力の実績以外を理由とする場合。
「◆協議方法選択」シート参照</t>
    <rPh sb="0" eb="2">
      <t>チョッキン</t>
    </rPh>
    <rPh sb="5" eb="6">
      <t>ゲツ</t>
    </rPh>
    <rPh sb="7" eb="13">
      <t>サイダイジュヨウデンリョク</t>
    </rPh>
    <rPh sb="14" eb="16">
      <t>ジッセキ</t>
    </rPh>
    <rPh sb="16" eb="18">
      <t>イガイ</t>
    </rPh>
    <rPh sb="19" eb="21">
      <t>リユウ</t>
    </rPh>
    <rPh sb="24" eb="26">
      <t>バアイ</t>
    </rPh>
    <rPh sb="30" eb="32">
      <t>キョウギ</t>
    </rPh>
    <rPh sb="32" eb="34">
      <t>ホウホウ</t>
    </rPh>
    <rPh sb="34" eb="36">
      <t>センタク</t>
    </rPh>
    <rPh sb="40" eb="42">
      <t>サンショウ</t>
    </rPh>
    <phoneticPr fontId="5"/>
  </si>
  <si>
    <t>・電圧変動やフリッカ発生有の場合、別途、機器仕様書を添付ください。</t>
    <rPh sb="1" eb="5">
      <t>デンアツヘンドウ</t>
    </rPh>
    <rPh sb="10" eb="12">
      <t>ハッセイ</t>
    </rPh>
    <phoneticPr fontId="5"/>
  </si>
  <si>
    <t>年間負荷想定入力リストに入力いただき、添付書（３）、（４）、（５）をご提出ください。</t>
    <rPh sb="0" eb="6">
      <t>ネンカンフカソウテイ</t>
    </rPh>
    <rPh sb="6" eb="8">
      <t>ニュウリョク</t>
    </rPh>
    <rPh sb="12" eb="14">
      <t>ニュウリョク</t>
    </rPh>
    <rPh sb="19" eb="22">
      <t>テンプショ</t>
    </rPh>
    <rPh sb="35" eb="37">
      <t>テイシュツ</t>
    </rPh>
    <phoneticPr fontId="5"/>
  </si>
  <si>
    <t>受電設備</t>
    <rPh sb="0" eb="4">
      <t>ジュデンセツビ</t>
    </rPh>
    <phoneticPr fontId="5"/>
  </si>
  <si>
    <t>容</t>
  </si>
  <si>
    <t>最初の6kWにつき</t>
  </si>
  <si>
    <t>次の14kWにつき</t>
  </si>
  <si>
    <t>量</t>
  </si>
  <si>
    <t>次の30kWにつき</t>
  </si>
  <si>
    <t>次の100kWにつき</t>
  </si>
  <si>
    <t>次の150kWにつき</t>
  </si>
  <si>
    <t>500kWをこえる</t>
  </si>
  <si>
    <t>部分につき</t>
  </si>
  <si>
    <t>合計</t>
  </si>
  <si>
    <t>負荷設備計</t>
  </si>
  <si>
    <t>負荷設備</t>
    <rPh sb="0" eb="4">
      <t>フカセツビ</t>
    </rPh>
    <phoneticPr fontId="5"/>
  </si>
  <si>
    <t>圧縮</t>
  </si>
  <si>
    <t>電気管理技術者協会
送配　太郎</t>
    <rPh sb="0" eb="2">
      <t>デンキ</t>
    </rPh>
    <rPh sb="2" eb="4">
      <t>カンリ</t>
    </rPh>
    <rPh sb="4" eb="7">
      <t>ギジュツシャ</t>
    </rPh>
    <rPh sb="7" eb="9">
      <t>キョウカイ</t>
    </rPh>
    <rPh sb="10" eb="12">
      <t>ソウハイ</t>
    </rPh>
    <rPh sb="13" eb="15">
      <t>タロウ</t>
    </rPh>
    <phoneticPr fontId="14"/>
  </si>
  <si>
    <t>○○電気工事株式会社　
山田　海</t>
    <rPh sb="2" eb="6">
      <t>デンキコウジ</t>
    </rPh>
    <rPh sb="6" eb="8">
      <t>カブシキ</t>
    </rPh>
    <rPh sb="8" eb="10">
      <t>カイシャ</t>
    </rPh>
    <rPh sb="12" eb="14">
      <t>ヤマダ</t>
    </rPh>
    <rPh sb="15" eb="16">
      <t>ウミ</t>
    </rPh>
    <phoneticPr fontId="14"/>
  </si>
  <si>
    <t>1234ｱ1234</t>
    <phoneticPr fontId="14"/>
  </si>
  <si>
    <t>-</t>
    <phoneticPr fontId="5"/>
  </si>
  <si>
    <t>（電力申込書類添付書）</t>
    <rPh sb="1" eb="3">
      <t>デンリョク</t>
    </rPh>
    <rPh sb="3" eb="5">
      <t>モウシコ</t>
    </rPh>
    <rPh sb="5" eb="7">
      <t>ショルイ</t>
    </rPh>
    <rPh sb="7" eb="9">
      <t>テンプ</t>
    </rPh>
    <rPh sb="9" eb="10">
      <t>ショ</t>
    </rPh>
    <phoneticPr fontId="14"/>
  </si>
  <si>
    <t>動力計＋電灯計</t>
    <rPh sb="0" eb="2">
      <t>ドウリョク</t>
    </rPh>
    <rPh sb="2" eb="3">
      <t>ケイ</t>
    </rPh>
    <rPh sb="4" eb="6">
      <t>デントウ</t>
    </rPh>
    <rPh sb="6" eb="7">
      <t>ケイ</t>
    </rPh>
    <phoneticPr fontId="5"/>
  </si>
  <si>
    <r>
      <t xml:space="preserve">◎
</t>
    </r>
    <r>
      <rPr>
        <b/>
        <sz val="9"/>
        <rFont val="ＭＳ Ｐゴシック"/>
        <family val="3"/>
        <charset val="128"/>
        <scheme val="minor"/>
      </rPr>
      <t>臨時のみ</t>
    </r>
    <rPh sb="2" eb="4">
      <t>リンジ</t>
    </rPh>
    <phoneticPr fontId="5"/>
  </si>
  <si>
    <r>
      <rPr>
        <b/>
        <sz val="8"/>
        <color theme="1"/>
        <rFont val="ＭＳ Ｐゴシック"/>
        <family val="3"/>
        <charset val="128"/>
        <scheme val="minor"/>
      </rPr>
      <t>５０ｋＷ未満
実量制化</t>
    </r>
    <r>
      <rPr>
        <b/>
        <sz val="11"/>
        <color theme="1"/>
        <rFont val="ＭＳ Ｐゴシック"/>
        <family val="3"/>
        <charset val="128"/>
        <scheme val="minor"/>
      </rPr>
      <t xml:space="preserve">
〇</t>
    </r>
    <rPh sb="4" eb="6">
      <t>ミマン</t>
    </rPh>
    <rPh sb="7" eb="10">
      <t>ジツリョウセイ</t>
    </rPh>
    <rPh sb="10" eb="11">
      <t>バ</t>
    </rPh>
    <phoneticPr fontId="5"/>
  </si>
  <si>
    <r>
      <t xml:space="preserve">◎
</t>
    </r>
    <r>
      <rPr>
        <b/>
        <sz val="9"/>
        <color theme="1"/>
        <rFont val="ＭＳ Ｐゴシック"/>
        <family val="3"/>
        <charset val="128"/>
        <scheme val="minor"/>
      </rPr>
      <t>特記事項に取り下げの
旨を記載</t>
    </r>
    <phoneticPr fontId="5"/>
  </si>
  <si>
    <t>マッチング済み
スイッチングの
取り下げ</t>
    <rPh sb="5" eb="6">
      <t>ズ</t>
    </rPh>
    <rPh sb="16" eb="17">
      <t>ト</t>
    </rPh>
    <rPh sb="18" eb="19">
      <t>サ</t>
    </rPh>
    <phoneticPr fontId="5"/>
  </si>
  <si>
    <t>契約電力が50kWを下回るにも関わらず高圧受電を選択される場合。必要に応じて根拠資料のご提出もお願いいたします。</t>
    <rPh sb="0" eb="4">
      <t>ケイヤクデンリョク</t>
    </rPh>
    <rPh sb="10" eb="12">
      <t>シタマワ</t>
    </rPh>
    <rPh sb="15" eb="16">
      <t>カカ</t>
    </rPh>
    <rPh sb="19" eb="21">
      <t>コウアツ</t>
    </rPh>
    <rPh sb="21" eb="23">
      <t>ジュデン</t>
    </rPh>
    <rPh sb="24" eb="26">
      <t>センタク</t>
    </rPh>
    <rPh sb="29" eb="31">
      <t>バアイ</t>
    </rPh>
    <rPh sb="32" eb="34">
      <t>ヒツヨウ</t>
    </rPh>
    <rPh sb="35" eb="36">
      <t>オウ</t>
    </rPh>
    <rPh sb="38" eb="40">
      <t>コンキョ</t>
    </rPh>
    <rPh sb="40" eb="42">
      <t>シリョウ</t>
    </rPh>
    <rPh sb="44" eb="46">
      <t>テイシュツ</t>
    </rPh>
    <rPh sb="48" eb="49">
      <t>ネガ</t>
    </rPh>
    <phoneticPr fontId="5"/>
  </si>
  <si>
    <t>・右上の住所、氏名、代表者の欄は、小売電気事業者を記載ください。
・増設計画の契約負荷設備内訳・機器カタログ等、負荷設備が増加する根拠資料のご提出もお願いいたします。</t>
    <rPh sb="1" eb="3">
      <t>ミギウエ</t>
    </rPh>
    <rPh sb="4" eb="6">
      <t>ジュウショ</t>
    </rPh>
    <rPh sb="7" eb="9">
      <t>シメイ</t>
    </rPh>
    <rPh sb="10" eb="13">
      <t>ダイヒョウシャ</t>
    </rPh>
    <rPh sb="14" eb="15">
      <t>ラン</t>
    </rPh>
    <rPh sb="17" eb="24">
      <t>コウリデンキジギョウシャ</t>
    </rPh>
    <rPh sb="25" eb="27">
      <t>キサイ</t>
    </rPh>
    <phoneticPr fontId="5"/>
  </si>
  <si>
    <t>・新設および、受電設備に変更がある場合、ご提出をお願いいたします。
・①-a、①-b　に記載した内容との整合性を確認ください。</t>
    <rPh sb="1" eb="3">
      <t>シンセツ</t>
    </rPh>
    <rPh sb="7" eb="11">
      <t>ジュデンセツビ</t>
    </rPh>
    <rPh sb="12" eb="14">
      <t>ヘンコウ</t>
    </rPh>
    <rPh sb="17" eb="19">
      <t>バアイ</t>
    </rPh>
    <rPh sb="21" eb="23">
      <t>テイシュツ</t>
    </rPh>
    <rPh sb="25" eb="26">
      <t>ネガ</t>
    </rPh>
    <rPh sb="44" eb="46">
      <t>キサイ</t>
    </rPh>
    <rPh sb="48" eb="50">
      <t>ナイヨウ</t>
    </rPh>
    <rPh sb="52" eb="55">
      <t>セイゴウセイ</t>
    </rPh>
    <rPh sb="56" eb="58">
      <t>カクニン</t>
    </rPh>
    <phoneticPr fontId="5"/>
  </si>
  <si>
    <t>契約設備電力値</t>
    <rPh sb="0" eb="6">
      <t>ケイヤクセツビデンリョク</t>
    </rPh>
    <rPh sb="6" eb="7">
      <t>アタイ</t>
    </rPh>
    <phoneticPr fontId="14"/>
  </si>
  <si>
    <t>2枚目あるときはa+b、ない時はa</t>
    <rPh sb="1" eb="2">
      <t>マイ</t>
    </rPh>
    <rPh sb="2" eb="3">
      <t>メ</t>
    </rPh>
    <rPh sb="14" eb="15">
      <t>トキ</t>
    </rPh>
    <phoneticPr fontId="5"/>
  </si>
  <si>
    <t>　19kVar ×１台　53.2kVar　×2台</t>
    <rPh sb="10" eb="11">
      <t>ダイ</t>
    </rPh>
    <rPh sb="23" eb="24">
      <t>ダイ</t>
    </rPh>
    <phoneticPr fontId="5"/>
  </si>
  <si>
    <t>ファイル形式Excelでの添付要</t>
    <rPh sb="4" eb="6">
      <t>ケイシキ</t>
    </rPh>
    <rPh sb="13" eb="15">
      <t>テンプ</t>
    </rPh>
    <rPh sb="15" eb="16">
      <t>ヨウ</t>
    </rPh>
    <phoneticPr fontId="5"/>
  </si>
  <si>
    <t>-</t>
    <phoneticPr fontId="5"/>
  </si>
  <si>
    <t>要</t>
    <rPh sb="0" eb="1">
      <t>ヨウ</t>
    </rPh>
    <phoneticPr fontId="5"/>
  </si>
  <si>
    <t>臨時（500kW未満）、特例需要場所新設、負荷設備増減を根拠とした契約電力変更（変更前・変更後）　の場合は必須。</t>
    <rPh sb="0" eb="2">
      <t>リンジ</t>
    </rPh>
    <rPh sb="8" eb="10">
      <t>ミマン</t>
    </rPh>
    <rPh sb="12" eb="18">
      <t>トクレイジュヨウバショ</t>
    </rPh>
    <rPh sb="18" eb="20">
      <t>シンセツ</t>
    </rPh>
    <rPh sb="21" eb="27">
      <t>フカセツビゾウゲン</t>
    </rPh>
    <rPh sb="28" eb="30">
      <t>コンキョ</t>
    </rPh>
    <rPh sb="33" eb="39">
      <t>ケイヤクデンリョクヘンコウ</t>
    </rPh>
    <rPh sb="40" eb="42">
      <t>ヘンコウ</t>
    </rPh>
    <rPh sb="44" eb="46">
      <t>ヘンコウ</t>
    </rPh>
    <rPh sb="50" eb="52">
      <t>バアイ</t>
    </rPh>
    <rPh sb="53" eb="55">
      <t>ヒッス</t>
    </rPh>
    <phoneticPr fontId="5"/>
  </si>
  <si>
    <t>・契約電力の増減にかかわらず、新たに使用する負荷設備がある場合は、ご提出が必要です。
・高調波流出計算書（その１）　の第１ステップ（左側）の「第２ステップ対策要否判定」欄（黄色枠）が「要」の場合、高調波流出計算書（その１）　の第２ステップ（右側）の対策要否判定が必要となります。
高調波流出計算書（その１）　の第１ステップ（左側）の「第２ステップ対策要否判定」欄（黄色枠）が「要」で、第2ステップの対策要否判定がひとつでも「要」の場合、高調波流出計算書（その２）のご提出も必要となります。
・高調波発生機器製造業者申請書　は、「回路分類10」の機器（例：ビル用マルチエアコン等）の場合、ご提出お願いいたします。</t>
    <rPh sb="15" eb="16">
      <t>アラ</t>
    </rPh>
    <rPh sb="18" eb="20">
      <t>シヨウ</t>
    </rPh>
    <rPh sb="22" eb="26">
      <t>フカセツビ</t>
    </rPh>
    <rPh sb="29" eb="31">
      <t>バアイ</t>
    </rPh>
    <rPh sb="34" eb="36">
      <t>テイシュツ</t>
    </rPh>
    <rPh sb="37" eb="39">
      <t>ヒツヨウ</t>
    </rPh>
    <rPh sb="60" eb="61">
      <t>ダイ</t>
    </rPh>
    <rPh sb="67" eb="69">
      <t>ヒダリガワ</t>
    </rPh>
    <rPh sb="85" eb="86">
      <t>ラン</t>
    </rPh>
    <rPh sb="87" eb="90">
      <t>キイロワク</t>
    </rPh>
    <rPh sb="114" eb="115">
      <t>ダイ</t>
    </rPh>
    <rPh sb="121" eb="122">
      <t>ミギ</t>
    </rPh>
    <rPh sb="125" eb="129">
      <t>タイサクヨウヒ</t>
    </rPh>
    <rPh sb="129" eb="131">
      <t>ハンテイ</t>
    </rPh>
    <rPh sb="132" eb="134">
      <t>ヒツヨウ</t>
    </rPh>
    <rPh sb="183" eb="185">
      <t>キイロ</t>
    </rPh>
    <rPh sb="185" eb="186">
      <t>ワク</t>
    </rPh>
    <rPh sb="212" eb="213">
      <t>ヨウ</t>
    </rPh>
    <rPh sb="215" eb="217">
      <t>バアイ</t>
    </rPh>
    <rPh sb="233" eb="235">
      <t>テイシュツ</t>
    </rPh>
    <rPh sb="236" eb="238">
      <t>ヒツヨウ</t>
    </rPh>
    <rPh sb="265" eb="269">
      <t>カイロブンルイ</t>
    </rPh>
    <rPh sb="273" eb="275">
      <t>キキ</t>
    </rPh>
    <rPh sb="276" eb="277">
      <t>レイ</t>
    </rPh>
    <rPh sb="280" eb="281">
      <t>ヨウ</t>
    </rPh>
    <rPh sb="288" eb="289">
      <t>ナド</t>
    </rPh>
    <rPh sb="291" eb="293">
      <t>バアイ</t>
    </rPh>
    <rPh sb="295" eb="297">
      <t>テイシュツ</t>
    </rPh>
    <rPh sb="298" eb="299">
      <t>ネガ</t>
    </rPh>
    <phoneticPr fontId="5"/>
  </si>
  <si>
    <t>単位容量（kVA）</t>
    <rPh sb="0" eb="2">
      <t>タンイ</t>
    </rPh>
    <rPh sb="2" eb="3">
      <t>ヨウセキ</t>
    </rPh>
    <rPh sb="3" eb="4">
      <t>リョウ</t>
    </rPh>
    <phoneticPr fontId="14"/>
  </si>
  <si>
    <t>契約設備電力</t>
    <rPh sb="0" eb="2">
      <t>ケイヤク</t>
    </rPh>
    <rPh sb="2" eb="4">
      <t>セツビ</t>
    </rPh>
    <rPh sb="4" eb="6">
      <t>デンリョク</t>
    </rPh>
    <phoneticPr fontId="14"/>
  </si>
  <si>
    <t>　受電設備</t>
    <rPh sb="1" eb="3">
      <t>ジュデン</t>
    </rPh>
    <rPh sb="3" eb="5">
      <t>セツビ</t>
    </rPh>
    <phoneticPr fontId="14"/>
  </si>
  <si>
    <t>　負荷設備</t>
    <rPh sb="1" eb="3">
      <t>フカ</t>
    </rPh>
    <rPh sb="3" eb="5">
      <t>セツビ</t>
    </rPh>
    <phoneticPr fontId="14"/>
  </si>
  <si>
    <t>コンデンサ容量</t>
    <rPh sb="5" eb="7">
      <t>ヨウリョウ</t>
    </rPh>
    <phoneticPr fontId="14"/>
  </si>
  <si>
    <t>機器コード</t>
    <rPh sb="0" eb="2">
      <t>キキ</t>
    </rPh>
    <phoneticPr fontId="16"/>
  </si>
  <si>
    <t>容量</t>
    <rPh sb="0" eb="2">
      <t>ヨウリョウ</t>
    </rPh>
    <phoneticPr fontId="16"/>
  </si>
  <si>
    <t>容量S</t>
    <rPh sb="0" eb="2">
      <t>ヨウリョウ</t>
    </rPh>
    <phoneticPr fontId="16"/>
  </si>
  <si>
    <t>個数</t>
    <rPh sb="0" eb="2">
      <t>コスウ</t>
    </rPh>
    <phoneticPr fontId="16"/>
  </si>
  <si>
    <t>個数S</t>
    <rPh sb="0" eb="2">
      <t>コスウ</t>
    </rPh>
    <phoneticPr fontId="16"/>
  </si>
  <si>
    <t>電圧</t>
    <rPh sb="0" eb="2">
      <t>デンアツ</t>
    </rPh>
    <phoneticPr fontId="16"/>
  </si>
  <si>
    <t>電圧S</t>
    <rPh sb="0" eb="2">
      <t>デンアツ</t>
    </rPh>
    <phoneticPr fontId="16"/>
  </si>
  <si>
    <t>用途</t>
    <rPh sb="0" eb="2">
      <t>ヨウト</t>
    </rPh>
    <phoneticPr fontId="16"/>
  </si>
  <si>
    <t>用途S</t>
    <rPh sb="0" eb="2">
      <t>ヨウト</t>
    </rPh>
    <phoneticPr fontId="16"/>
  </si>
  <si>
    <t>グロス</t>
    <phoneticPr fontId="16"/>
  </si>
  <si>
    <t>グロスS</t>
    <phoneticPr fontId="16"/>
  </si>
  <si>
    <t>電灯1</t>
  </si>
  <si>
    <t>電灯2</t>
  </si>
  <si>
    <t>電灯3</t>
  </si>
  <si>
    <t>電灯4</t>
  </si>
  <si>
    <t>電灯5</t>
  </si>
  <si>
    <t>電灯6</t>
  </si>
  <si>
    <t>電灯7</t>
    <phoneticPr fontId="14"/>
  </si>
  <si>
    <t>電灯8</t>
  </si>
  <si>
    <t>動力1</t>
  </si>
  <si>
    <t>動力2</t>
  </si>
  <si>
    <t>動力3</t>
  </si>
  <si>
    <t>動力4</t>
  </si>
  <si>
    <t>動力5</t>
  </si>
  <si>
    <t>動力6</t>
  </si>
  <si>
    <t>動力7</t>
    <phoneticPr fontId="14"/>
  </si>
  <si>
    <t>動力8</t>
  </si>
  <si>
    <t>負荷設備</t>
    <rPh sb="0" eb="2">
      <t>フカ</t>
    </rPh>
    <rPh sb="2" eb="4">
      <t>セツビ</t>
    </rPh>
    <phoneticPr fontId="120"/>
  </si>
  <si>
    <t>ネオン管</t>
    <rPh sb="3" eb="4">
      <t>カン</t>
    </rPh>
    <phoneticPr fontId="14"/>
  </si>
  <si>
    <t>水　銀　灯</t>
    <phoneticPr fontId="14"/>
  </si>
  <si>
    <t>出力(Ｗ)</t>
    <phoneticPr fontId="14"/>
  </si>
  <si>
    <t>入力(Ｗ)</t>
    <phoneticPr fontId="14"/>
  </si>
  <si>
    <t>機器</t>
    <rPh sb="0" eb="2">
      <t>キキ</t>
    </rPh>
    <phoneticPr fontId="120"/>
  </si>
  <si>
    <t>単位容量</t>
  </si>
  <si>
    <t>台数</t>
  </si>
  <si>
    <t>機器名</t>
    <rPh sb="0" eb="2">
      <t>キキ</t>
    </rPh>
    <rPh sb="2" eb="3">
      <t>メイ</t>
    </rPh>
    <phoneticPr fontId="120"/>
  </si>
  <si>
    <t>換算</t>
  </si>
  <si>
    <t>合計容量</t>
  </si>
  <si>
    <t>電灯計</t>
  </si>
  <si>
    <t>小型機器計</t>
  </si>
  <si>
    <t>受口</t>
  </si>
  <si>
    <t>1台目</t>
    <rPh sb="1" eb="3">
      <t>ダイメ</t>
    </rPh>
    <phoneticPr fontId="120"/>
  </si>
  <si>
    <t>2台目</t>
    <rPh sb="1" eb="3">
      <t>ダイメ</t>
    </rPh>
    <phoneticPr fontId="120"/>
  </si>
  <si>
    <t>3台目</t>
    <rPh sb="1" eb="3">
      <t>ダイメ</t>
    </rPh>
    <phoneticPr fontId="120"/>
  </si>
  <si>
    <t>4台目</t>
    <rPh sb="1" eb="3">
      <t>ダイメ</t>
    </rPh>
    <phoneticPr fontId="120"/>
  </si>
  <si>
    <t>5台目</t>
    <rPh sb="1" eb="3">
      <t>ダイメ</t>
    </rPh>
    <phoneticPr fontId="120"/>
  </si>
  <si>
    <t>6台目</t>
    <rPh sb="1" eb="3">
      <t>ダイメ</t>
    </rPh>
    <phoneticPr fontId="120"/>
  </si>
  <si>
    <t>7台目</t>
    <rPh sb="1" eb="3">
      <t>ダイメ</t>
    </rPh>
    <phoneticPr fontId="120"/>
  </si>
  <si>
    <t>8台目</t>
    <rPh sb="1" eb="3">
      <t>ダイメ</t>
    </rPh>
    <phoneticPr fontId="120"/>
  </si>
  <si>
    <t>9台目</t>
    <rPh sb="1" eb="3">
      <t>ダイメ</t>
    </rPh>
    <phoneticPr fontId="120"/>
  </si>
  <si>
    <t>10台目</t>
    <rPh sb="2" eb="4">
      <t>ダイメ</t>
    </rPh>
    <phoneticPr fontId="120"/>
  </si>
  <si>
    <t>11台目</t>
    <rPh sb="2" eb="4">
      <t>ダイメ</t>
    </rPh>
    <phoneticPr fontId="120"/>
  </si>
  <si>
    <t>12台目</t>
    <rPh sb="2" eb="4">
      <t>ダイメ</t>
    </rPh>
    <phoneticPr fontId="120"/>
  </si>
  <si>
    <t>13台目</t>
    <rPh sb="2" eb="4">
      <t>ダイメ</t>
    </rPh>
    <phoneticPr fontId="120"/>
  </si>
  <si>
    <t>14台目</t>
    <rPh sb="2" eb="4">
      <t>ダイメ</t>
    </rPh>
    <phoneticPr fontId="120"/>
  </si>
  <si>
    <t>15台目</t>
    <rPh sb="2" eb="4">
      <t>ダイメ</t>
    </rPh>
    <phoneticPr fontId="120"/>
  </si>
  <si>
    <t>16台目</t>
    <rPh sb="2" eb="4">
      <t>ダイメ</t>
    </rPh>
    <phoneticPr fontId="120"/>
  </si>
  <si>
    <t>17台目</t>
    <rPh sb="2" eb="4">
      <t>ダイメ</t>
    </rPh>
    <phoneticPr fontId="120"/>
  </si>
  <si>
    <t>18台目</t>
    <rPh sb="2" eb="4">
      <t>ダイメ</t>
    </rPh>
    <phoneticPr fontId="120"/>
  </si>
  <si>
    <t>19台目</t>
    <rPh sb="2" eb="4">
      <t>ダイメ</t>
    </rPh>
    <phoneticPr fontId="120"/>
  </si>
  <si>
    <t>20台目</t>
    <rPh sb="2" eb="4">
      <t>ダイメ</t>
    </rPh>
    <phoneticPr fontId="120"/>
  </si>
  <si>
    <t>最大の入力</t>
  </si>
  <si>
    <t>コード</t>
    <phoneticPr fontId="120"/>
  </si>
  <si>
    <t>（VA,Ｗ）</t>
  </si>
  <si>
    <t>容量</t>
  </si>
  <si>
    <t>（kVA,kW）</t>
    <phoneticPr fontId="120"/>
  </si>
  <si>
    <t>台</t>
  </si>
  <si>
    <t>のものから</t>
  </si>
  <si>
    <t>入力kW</t>
  </si>
  <si>
    <t>電</t>
  </si>
  <si>
    <t>最初の２台の</t>
  </si>
  <si>
    <t>数</t>
  </si>
  <si>
    <t>入力につき</t>
  </si>
  <si>
    <t>灯</t>
  </si>
  <si>
    <t>力</t>
  </si>
  <si>
    <t>次の２台の</t>
  </si>
  <si>
    <t>負</t>
  </si>
  <si>
    <t>上記以外のもの</t>
  </si>
  <si>
    <t>の入力につき</t>
  </si>
  <si>
    <t>荷</t>
  </si>
  <si>
    <t>設</t>
  </si>
  <si>
    <t>備</t>
  </si>
  <si>
    <t>低圧換算</t>
    <rPh sb="0" eb="2">
      <t>テイアツ</t>
    </rPh>
    <rPh sb="2" eb="4">
      <t>カンザン</t>
    </rPh>
    <phoneticPr fontId="120"/>
  </si>
  <si>
    <t>電灯</t>
    <rPh sb="0" eb="2">
      <t>デントウ</t>
    </rPh>
    <phoneticPr fontId="120"/>
  </si>
  <si>
    <t>容</t>
    <rPh sb="0" eb="1">
      <t>ヨウ</t>
    </rPh>
    <phoneticPr fontId="120"/>
  </si>
  <si>
    <t>量</t>
    <rPh sb="0" eb="1">
      <t>リョウ</t>
    </rPh>
    <phoneticPr fontId="120"/>
  </si>
  <si>
    <t>圧</t>
    <rPh sb="0" eb="1">
      <t>アツ</t>
    </rPh>
    <phoneticPr fontId="120"/>
  </si>
  <si>
    <t>50kWをこえる</t>
    <phoneticPr fontId="120"/>
  </si>
  <si>
    <t>縮</t>
    <rPh sb="0" eb="1">
      <t>シュク</t>
    </rPh>
    <phoneticPr fontId="120"/>
  </si>
  <si>
    <t>動力</t>
    <rPh sb="0" eb="2">
      <t>ドウリョク</t>
    </rPh>
    <phoneticPr fontId="120"/>
  </si>
  <si>
    <t>コード</t>
  </si>
  <si>
    <t>機  器  名　１</t>
    <phoneticPr fontId="14"/>
  </si>
  <si>
    <t>機 器 名 ２</t>
    <phoneticPr fontId="14"/>
  </si>
  <si>
    <t>単位</t>
  </si>
  <si>
    <t>換算率1</t>
  </si>
  <si>
    <t>換算率2</t>
  </si>
  <si>
    <t>灯・力</t>
  </si>
  <si>
    <t>機　器　名</t>
  </si>
  <si>
    <t>換算容量</t>
  </si>
  <si>
    <t>W</t>
  </si>
  <si>
    <t>103-40</t>
  </si>
  <si>
    <t>水銀灯(40W以下)</t>
  </si>
  <si>
    <t>103-60</t>
  </si>
  <si>
    <t>水銀灯(60W)</t>
  </si>
  <si>
    <t>ネオン管灯</t>
  </si>
  <si>
    <t>kV</t>
  </si>
  <si>
    <t>103-80</t>
  </si>
  <si>
    <t>水銀灯(80W)</t>
  </si>
  <si>
    <t>スリームラインランプ</t>
  </si>
  <si>
    <t>mm</t>
  </si>
  <si>
    <t>103-100</t>
  </si>
  <si>
    <t>水銀灯(100W)</t>
    <phoneticPr fontId="14"/>
  </si>
  <si>
    <t>ナトリウム灯</t>
  </si>
  <si>
    <t>103-125</t>
  </si>
  <si>
    <t>水銀灯(125W)</t>
  </si>
  <si>
    <t>その他</t>
  </si>
  <si>
    <t>VA</t>
  </si>
  <si>
    <t>103-200</t>
  </si>
  <si>
    <t>水銀灯(200W)</t>
  </si>
  <si>
    <t>冷房機器　(単誘電動機)</t>
  </si>
  <si>
    <t>単誘電動機(冷房)</t>
    <rPh sb="6" eb="8">
      <t>レイボウ</t>
    </rPh>
    <phoneticPr fontId="14"/>
  </si>
  <si>
    <t>103-250</t>
  </si>
  <si>
    <t>水銀灯(250W)</t>
  </si>
  <si>
    <t>103-300</t>
  </si>
  <si>
    <t>水銀灯(300W)</t>
  </si>
  <si>
    <t>暖房機器　(単誘電動機)</t>
  </si>
  <si>
    <t>単誘電動機(暖房)</t>
    <phoneticPr fontId="14"/>
  </si>
  <si>
    <t>103-400</t>
  </si>
  <si>
    <t>水銀灯(400W)</t>
  </si>
  <si>
    <t>単誘電動機(暖房)</t>
  </si>
  <si>
    <t>103-700</t>
  </si>
  <si>
    <t>水銀灯(700W)</t>
  </si>
  <si>
    <t>冷暖房機器(単誘電動機)</t>
  </si>
  <si>
    <t>単誘電動機(冷暖)</t>
    <rPh sb="6" eb="7">
      <t>ヒヤ</t>
    </rPh>
    <rPh sb="7" eb="8">
      <t>ダン</t>
    </rPh>
    <phoneticPr fontId="14"/>
  </si>
  <si>
    <t>103-1000</t>
  </si>
  <si>
    <t>水銀灯(1000W)</t>
  </si>
  <si>
    <t>104-3</t>
    <phoneticPr fontId="14"/>
  </si>
  <si>
    <t>ネオン管灯(3W)</t>
  </si>
  <si>
    <t>その他機器・常時（単誘電動機）</t>
  </si>
  <si>
    <t>その他機器(単誘）</t>
    <phoneticPr fontId="14"/>
  </si>
  <si>
    <t>104-6</t>
    <phoneticPr fontId="14"/>
  </si>
  <si>
    <t>ネオン管灯(6W)</t>
  </si>
  <si>
    <t>その他機器・常時</t>
  </si>
  <si>
    <t>その他機器・常時</t>
    <phoneticPr fontId="14"/>
  </si>
  <si>
    <t>104-10</t>
    <phoneticPr fontId="14"/>
  </si>
  <si>
    <t>ネオン管灯(9W)</t>
  </si>
  <si>
    <t>その他機器・冬季（単誘電動機）</t>
  </si>
  <si>
    <t>その他機器・冬(単誘)</t>
    <phoneticPr fontId="14"/>
  </si>
  <si>
    <t>104-14</t>
    <phoneticPr fontId="14"/>
  </si>
  <si>
    <t>ネオン管灯(12W)</t>
  </si>
  <si>
    <t>その他機器・冬季</t>
  </si>
  <si>
    <t>104-18</t>
    <phoneticPr fontId="14"/>
  </si>
  <si>
    <t>ネオン管灯(15W)</t>
  </si>
  <si>
    <t>その他機器・夏季（単誘電動機）</t>
  </si>
  <si>
    <t>その他機器･夏(単誘)</t>
    <phoneticPr fontId="14"/>
  </si>
  <si>
    <t>106-40</t>
  </si>
  <si>
    <t>ﾅﾄﾘｳﾑ灯(40W以下)</t>
    <phoneticPr fontId="14"/>
  </si>
  <si>
    <t>その他機器・夏季</t>
  </si>
  <si>
    <t>106-60</t>
  </si>
  <si>
    <t>ﾅﾄﾘｳﾑ灯(60W以下)</t>
  </si>
  <si>
    <t>５０ＶＡ受口</t>
  </si>
  <si>
    <t>106-100</t>
  </si>
  <si>
    <t>ﾅﾄﾘｳﾑ灯(100W以下)</t>
  </si>
  <si>
    <t>１００ＶＡ受口</t>
  </si>
  <si>
    <t>106-150</t>
  </si>
  <si>
    <t>ﾅﾄﾘｳﾑ灯(150W以下)</t>
  </si>
  <si>
    <t>106-200</t>
  </si>
  <si>
    <t>ﾅﾄﾘｳﾑ灯(200W以下)</t>
  </si>
  <si>
    <t>106-250</t>
  </si>
  <si>
    <t>ﾅﾄﾘｳﾑ灯(250W以下)</t>
  </si>
  <si>
    <t>非常用コンセント（電灯）</t>
  </si>
  <si>
    <t>A</t>
  </si>
  <si>
    <t>106-400</t>
  </si>
  <si>
    <t>ﾅﾄﾘｳﾑ灯(400W以下)</t>
  </si>
  <si>
    <t>kW</t>
  </si>
  <si>
    <t>106-700</t>
  </si>
  <si>
    <t>ﾅﾄﾘｳﾑ灯(700W以下)</t>
  </si>
  <si>
    <t>HP</t>
  </si>
  <si>
    <t>単相モーター</t>
  </si>
  <si>
    <t>ﾓｰﾀｰ容量</t>
    <rPh sb="4" eb="6">
      <t>ヨウリョウ</t>
    </rPh>
    <phoneticPr fontId="14"/>
  </si>
  <si>
    <t>電熱線ヒーター</t>
    <phoneticPr fontId="14"/>
  </si>
  <si>
    <t>赤外線ヒーター</t>
    <phoneticPr fontId="14"/>
  </si>
  <si>
    <t>８H型電気温水器</t>
    <phoneticPr fontId="14"/>
  </si>
  <si>
    <t>電気温水器（マイコン型）</t>
  </si>
  <si>
    <t>電気温水器(ﾏｲｺﾝ)</t>
    <phoneticPr fontId="14"/>
  </si>
  <si>
    <t>ﾋｰﾄﾎﾟﾝﾌﾟ型温水器</t>
    <phoneticPr fontId="14"/>
  </si>
  <si>
    <t>ヒートポンプ型電気温水器（マイコン）</t>
  </si>
  <si>
    <t>5時間型電気温水器</t>
  </si>
  <si>
    <t>5H型電気温水器</t>
    <phoneticPr fontId="14"/>
  </si>
  <si>
    <t>セット機器</t>
  </si>
  <si>
    <t>kVA</t>
  </si>
  <si>
    <t>ｴｱｺﾝのみ</t>
    <phoneticPr fontId="14"/>
  </si>
  <si>
    <t>非常用コンセント(動力)150A以上</t>
  </si>
  <si>
    <t>Ａ</t>
  </si>
  <si>
    <t>交流電弧溶接機（３相）</t>
  </si>
  <si>
    <t>電弧溶接機(３相)</t>
    <phoneticPr fontId="14"/>
  </si>
  <si>
    <t>交流電弧溶接機（単相）</t>
  </si>
  <si>
    <t>電弧溶接機(単相)</t>
    <phoneticPr fontId="14"/>
  </si>
  <si>
    <t>交流電弧溶接機（既設）</t>
  </si>
  <si>
    <t>電弧溶接機(既設)</t>
    <phoneticPr fontId="14"/>
  </si>
  <si>
    <t>抵抗溶接機（３相）</t>
  </si>
  <si>
    <t>抵抗溶接機(３相)</t>
    <phoneticPr fontId="14"/>
  </si>
  <si>
    <t>抵抗溶接機（単相）</t>
  </si>
  <si>
    <t>抵抗溶接機(単相)</t>
    <phoneticPr fontId="14"/>
  </si>
  <si>
    <t>抵抗溶接機（既設）</t>
  </si>
  <si>
    <t>抵抗溶接機(既設)</t>
    <phoneticPr fontId="14"/>
  </si>
  <si>
    <t>ｴｱｺﾝ以外</t>
    <rPh sb="4" eb="6">
      <t>イガイ</t>
    </rPh>
    <phoneticPr fontId="14"/>
  </si>
  <si>
    <t>○</t>
    <phoneticPr fontId="5"/>
  </si>
  <si>
    <t>⑮</t>
    <phoneticPr fontId="5"/>
  </si>
  <si>
    <t>弊社ホームページのURL
「パルス提供のお申込み」による。</t>
    <phoneticPr fontId="5"/>
  </si>
  <si>
    <t>必要とされる方のみ</t>
    <rPh sb="0" eb="2">
      <t>ヒツヨウ</t>
    </rPh>
    <rPh sb="6" eb="7">
      <t>カタ</t>
    </rPh>
    <phoneticPr fontId="5"/>
  </si>
  <si>
    <t>⑮電力監視用パルス検出器
取付/取外申込書</t>
    <phoneticPr fontId="5"/>
  </si>
  <si>
    <t>・新設申込受付時に必須の書類ではございません。
・ご希望される場合に、供給地点特定番号、工事希望日、施工事業者等書類に記載するすべての情報がお揃いになってからメールにてお申込みをお願いいたします。</t>
    <phoneticPr fontId="5"/>
  </si>
  <si>
    <t>https://www.rikuden.co.jp//nw_soden/attach/tokureikuiki20260106.xlsx</t>
    <phoneticPr fontId="5"/>
  </si>
  <si>
    <t>https://www.rikuden.co.jp//nw_soden/attach/denryokuyudu20260106.xlsx</t>
    <phoneticPr fontId="5"/>
  </si>
  <si>
    <t>特例区域等の適用に関する確認書</t>
    <rPh sb="0" eb="2">
      <t>トクレイ</t>
    </rPh>
    <rPh sb="2" eb="4">
      <t>クイキ</t>
    </rPh>
    <rPh sb="4" eb="5">
      <t>トウ</t>
    </rPh>
    <rPh sb="6" eb="8">
      <t>テキヨウ</t>
    </rPh>
    <rPh sb="9" eb="10">
      <t>カン</t>
    </rPh>
    <rPh sb="12" eb="14">
      <t>カクニン</t>
    </rPh>
    <phoneticPr fontId="5"/>
  </si>
  <si>
    <t>需要場所間の電力融通に関する確認書</t>
    <rPh sb="0" eb="5">
      <t>ジュヨウバショカン</t>
    </rPh>
    <rPh sb="6" eb="10">
      <t>デンリョクユウヅウ</t>
    </rPh>
    <rPh sb="11" eb="12">
      <t>カン</t>
    </rPh>
    <rPh sb="14" eb="16">
      <t>カクニン</t>
    </rPh>
    <phoneticPr fontId="5"/>
  </si>
  <si>
    <t>⑯</t>
    <phoneticPr fontId="5"/>
  </si>
  <si>
    <t>⑰</t>
    <phoneticPr fontId="5"/>
  </si>
  <si>
    <t>結線</t>
    <rPh sb="0" eb="2">
      <t>ケッセン</t>
    </rPh>
    <phoneticPr fontId="5"/>
  </si>
  <si>
    <t>Y・Δ</t>
    <phoneticPr fontId="5"/>
  </si>
  <si>
    <t>Δ・Ｙ</t>
    <phoneticPr fontId="5"/>
  </si>
  <si>
    <t>Y・Y</t>
    <phoneticPr fontId="5"/>
  </si>
  <si>
    <t>△・△</t>
    <phoneticPr fontId="5"/>
  </si>
  <si>
    <t>V・V</t>
    <phoneticPr fontId="5"/>
  </si>
  <si>
    <t>単独（電灯）</t>
    <phoneticPr fontId="5"/>
  </si>
  <si>
    <t>イ</t>
    <phoneticPr fontId="5"/>
  </si>
  <si>
    <t>ロ</t>
    <phoneticPr fontId="5"/>
  </si>
  <si>
    <t>V異容量　大</t>
    <rPh sb="1" eb="4">
      <t>イヨウリョウ</t>
    </rPh>
    <rPh sb="5" eb="6">
      <t>ダイ</t>
    </rPh>
    <phoneticPr fontId="5"/>
  </si>
  <si>
    <t>V異容量　小</t>
    <rPh sb="1" eb="4">
      <t>イヨウリョウ</t>
    </rPh>
    <rPh sb="5" eb="6">
      <t>ショウ</t>
    </rPh>
    <phoneticPr fontId="5"/>
  </si>
  <si>
    <t>ハ</t>
    <phoneticPr fontId="5"/>
  </si>
  <si>
    <t>ニ</t>
    <phoneticPr fontId="5"/>
  </si>
  <si>
    <t>ハの値</t>
    <rPh sb="2" eb="3">
      <t>アタイ</t>
    </rPh>
    <phoneticPr fontId="5"/>
  </si>
  <si>
    <t>ニの値</t>
    <rPh sb="2" eb="3">
      <t>アタイ</t>
    </rPh>
    <phoneticPr fontId="5"/>
  </si>
  <si>
    <t>V異容量の群容量</t>
    <rPh sb="1" eb="4">
      <t>イヨウリョウ</t>
    </rPh>
    <rPh sb="5" eb="8">
      <t>グンヨウリョウ</t>
    </rPh>
    <phoneticPr fontId="5"/>
  </si>
  <si>
    <t>・臨時（500kW未満）、特例需要場所新設、負荷設備増減を根拠とした契約電力変更（変更前・変更後）等の場合は、こちらの様式でのご提出お願いいたします。
・（１）、（２）負荷、２つのシートセットになっています。２つともご提出ください。
・黄色セルに入力ください。
・Excelのファイル形式で、新増設システムに添付ください。
・V結線同容量の場合、例１のように入力ください。
・V結線異容量の場合、例２のように入力ください。</t>
    <rPh sb="49" eb="50">
      <t>ナド</t>
    </rPh>
    <rPh sb="59" eb="61">
      <t>ヨウシキ</t>
    </rPh>
    <rPh sb="64" eb="66">
      <t>テイシュツ</t>
    </rPh>
    <rPh sb="67" eb="68">
      <t>ネガ</t>
    </rPh>
    <rPh sb="84" eb="86">
      <t>フカ</t>
    </rPh>
    <rPh sb="109" eb="111">
      <t>テイシュツ</t>
    </rPh>
    <rPh sb="118" eb="120">
      <t>キイロ</t>
    </rPh>
    <rPh sb="123" eb="125">
      <t>ニュウリョク</t>
    </rPh>
    <rPh sb="164" eb="166">
      <t>ケッセン</t>
    </rPh>
    <rPh sb="166" eb="169">
      <t>ドウヨウリョウ</t>
    </rPh>
    <rPh sb="170" eb="172">
      <t>バアイ</t>
    </rPh>
    <rPh sb="173" eb="174">
      <t>レイ</t>
    </rPh>
    <rPh sb="179" eb="181">
      <t>ニュウリョク</t>
    </rPh>
    <rPh sb="189" eb="191">
      <t>ケッセン</t>
    </rPh>
    <rPh sb="191" eb="194">
      <t>イヨウリョウ</t>
    </rPh>
    <rPh sb="195" eb="197">
      <t>バアイ</t>
    </rPh>
    <rPh sb="198" eb="199">
      <t>レイ</t>
    </rPh>
    <rPh sb="204" eb="206">
      <t>ニュウリョク</t>
    </rPh>
    <phoneticPr fontId="5"/>
  </si>
  <si>
    <t xml:space="preserve">例１
例２
</t>
    <rPh sb="0" eb="1">
      <t>レイ</t>
    </rPh>
    <rPh sb="14" eb="15">
      <t>レイ</t>
    </rPh>
    <phoneticPr fontId="5"/>
  </si>
  <si>
    <t>https://www.rikuden.co.jp/nw_shokouryou/</t>
    <phoneticPr fontId="5"/>
  </si>
  <si>
    <t>高圧諸工料申込</t>
    <rPh sb="0" eb="2">
      <t>コウアツ</t>
    </rPh>
    <rPh sb="2" eb="3">
      <t>ショ</t>
    </rPh>
    <rPh sb="3" eb="4">
      <t>コウ</t>
    </rPh>
    <rPh sb="4" eb="5">
      <t>リョウ</t>
    </rPh>
    <rPh sb="5" eb="7">
      <t>モウシコミ</t>
    </rPh>
    <phoneticPr fontId="5"/>
  </si>
  <si>
    <t>諸工料はHPの入力フォーム（左記）からお申込みください。</t>
    <rPh sb="0" eb="3">
      <t>ショコウリョウ</t>
    </rPh>
    <rPh sb="7" eb="9">
      <t>ニュウリョク</t>
    </rPh>
    <rPh sb="14" eb="16">
      <t>サキ</t>
    </rPh>
    <rPh sb="20" eb="22">
      <t>モウシコ</t>
    </rPh>
    <phoneticPr fontId="5"/>
  </si>
  <si>
    <t>・契約変更の伴わないお客様都合の工事の場合は、こちら（https://www.rikuden.co.jp/nw_shokouryou/）をご確認ください。</t>
    <rPh sb="1" eb="5">
      <t>ケイヤクヘンコウ</t>
    </rPh>
    <rPh sb="6" eb="7">
      <t>トモナ</t>
    </rPh>
    <rPh sb="11" eb="15">
      <t>キャクサマツゴウ</t>
    </rPh>
    <rPh sb="16" eb="18">
      <t>コウジ</t>
    </rPh>
    <rPh sb="19" eb="21">
      <t>バアイ</t>
    </rPh>
    <rPh sb="70" eb="72">
      <t>カクニン</t>
    </rPh>
    <phoneticPr fontId="5"/>
  </si>
  <si>
    <t>⑱</t>
    <phoneticPr fontId="5"/>
  </si>
  <si>
    <t>蓄電池特措適用を受ける場合。</t>
    <rPh sb="5" eb="7">
      <t>テキヨウ</t>
    </rPh>
    <rPh sb="8" eb="9">
      <t>ウ</t>
    </rPh>
    <rPh sb="11" eb="13">
      <t>バアイ</t>
    </rPh>
    <phoneticPr fontId="5"/>
  </si>
  <si>
    <t>最終保障供給契約中の需要地点を地点追加される場合に需要者さまより提出。</t>
    <rPh sb="0" eb="2">
      <t>サイシュウ</t>
    </rPh>
    <rPh sb="2" eb="4">
      <t>ホショウ</t>
    </rPh>
    <rPh sb="4" eb="6">
      <t>キョウキュウ</t>
    </rPh>
    <rPh sb="6" eb="8">
      <t>ケイヤク</t>
    </rPh>
    <rPh sb="8" eb="9">
      <t>チュウ</t>
    </rPh>
    <rPh sb="10" eb="12">
      <t>ジュヨウ</t>
    </rPh>
    <rPh sb="12" eb="14">
      <t>チテン</t>
    </rPh>
    <rPh sb="15" eb="17">
      <t>チテン</t>
    </rPh>
    <rPh sb="17" eb="19">
      <t>ツイカ</t>
    </rPh>
    <rPh sb="22" eb="24">
      <t>バアイ</t>
    </rPh>
    <rPh sb="25" eb="27">
      <t>ジュヨウ</t>
    </rPh>
    <rPh sb="27" eb="28">
      <t>シャ</t>
    </rPh>
    <rPh sb="32" eb="34">
      <t>テイシュツ</t>
    </rPh>
    <phoneticPr fontId="5"/>
  </si>
  <si>
    <r>
      <t>・新設申込受付時に必須の書類ではございません。
・自家用電気工作物の設置責任者である主任技術者様より、送電日より前に</t>
    </r>
    <r>
      <rPr>
        <sz val="11"/>
        <color rgb="FFFF0000"/>
        <rFont val="ＭＳ Ｐゴシック"/>
        <family val="3"/>
        <charset val="128"/>
        <scheme val="minor"/>
      </rPr>
      <t>配電担当へ</t>
    </r>
    <r>
      <rPr>
        <sz val="11"/>
        <color theme="1"/>
        <rFont val="ＭＳ Ｐゴシック"/>
        <family val="3"/>
        <charset val="128"/>
        <scheme val="minor"/>
      </rPr>
      <t>ご提出をお願いいたします。</t>
    </r>
    <rPh sb="2" eb="10">
      <t>ジカヨウデンキコウサクブツ</t>
    </rPh>
    <rPh sb="11" eb="16">
      <t>セッチセキニンシャ</t>
    </rPh>
    <rPh sb="24" eb="25">
      <t>サマ</t>
    </rPh>
    <rPh sb="29" eb="31">
      <t>テイシュツ</t>
    </rPh>
    <rPh sb="33" eb="34">
      <t>ネガ</t>
    </rPh>
    <rPh sb="51" eb="53">
      <t>ソウデン</t>
    </rPh>
    <rPh sb="53" eb="54">
      <t>ヒ</t>
    </rPh>
    <rPh sb="56" eb="57">
      <t>マエ</t>
    </rPh>
    <rPh sb="58" eb="62">
      <t>ハイデンタントウ</t>
    </rPh>
    <phoneticPr fontId="5"/>
  </si>
  <si>
    <t>指定様式⑱</t>
    <rPh sb="0" eb="4">
      <t>シテイヨウシキ</t>
    </rPh>
    <phoneticPr fontId="5"/>
  </si>
  <si>
    <t>蓄電池設備の特別措置に関する確認書（契約電力の算定根拠、損失率算定諸元、単線結線図）</t>
    <phoneticPr fontId="5"/>
  </si>
  <si>
    <t>⑱蓄電池設備の特別措置に関する確認書（契約電力の算定根拠、損失率算定諸元、単線結線図）</t>
    <phoneticPr fontId="5"/>
  </si>
  <si>
    <t>　　年　 月　 日</t>
    <phoneticPr fontId="14"/>
  </si>
  <si>
    <t>北陸電力送配電株式会社</t>
    <rPh sb="0" eb="7">
      <t>ホクリクデンリョクソウハイデン</t>
    </rPh>
    <rPh sb="7" eb="11">
      <t>カブシキガイシャ</t>
    </rPh>
    <phoneticPr fontId="14"/>
  </si>
  <si>
    <t>御中</t>
    <rPh sb="0" eb="2">
      <t>オンチュウ</t>
    </rPh>
    <phoneticPr fontId="14"/>
  </si>
  <si>
    <t>蓄電池設備の特別措置に関する確認書</t>
    <rPh sb="3" eb="5">
      <t>セツビ</t>
    </rPh>
    <phoneticPr fontId="14"/>
  </si>
  <si>
    <t>需要者名および需要場所</t>
    <rPh sb="0" eb="2">
      <t>ジュヨウ</t>
    </rPh>
    <rPh sb="2" eb="3">
      <t>シャ</t>
    </rPh>
    <rPh sb="3" eb="4">
      <t>メイ</t>
    </rPh>
    <rPh sb="7" eb="9">
      <t>ジュヨウ</t>
    </rPh>
    <rPh sb="9" eb="11">
      <t>バショ</t>
    </rPh>
    <phoneticPr fontId="14"/>
  </si>
  <si>
    <t>需要者名（20文字以内）</t>
    <rPh sb="7" eb="9">
      <t>モジ</t>
    </rPh>
    <rPh sb="9" eb="11">
      <t>イナイ</t>
    </rPh>
    <phoneticPr fontId="14"/>
  </si>
  <si>
    <t>需要場所（使用住所）</t>
    <rPh sb="0" eb="2">
      <t>ジュヨウ</t>
    </rPh>
    <rPh sb="2" eb="4">
      <t>バショ</t>
    </rPh>
    <rPh sb="5" eb="7">
      <t>シヨウ</t>
    </rPh>
    <rPh sb="7" eb="9">
      <t>ジュウショ</t>
    </rPh>
    <phoneticPr fontId="14"/>
  </si>
  <si>
    <t>1．充電制限契約希望有無確認（以下事項を確認のうえチェックしてください）</t>
    <rPh sb="12" eb="14">
      <t>カクニン</t>
    </rPh>
    <phoneticPr fontId="14"/>
  </si>
  <si>
    <t>①</t>
    <phoneticPr fontId="14"/>
  </si>
  <si>
    <t>充電制限契約の希望有無について</t>
    <phoneticPr fontId="14"/>
  </si>
  <si>
    <t>2．特別措置適用有無確認（以下事項を確認のうえチェックしてください）</t>
    <rPh sb="2" eb="4">
      <t>トクベツ</t>
    </rPh>
    <rPh sb="4" eb="6">
      <t>ソチ</t>
    </rPh>
    <rPh sb="6" eb="8">
      <t>テキヨウ</t>
    </rPh>
    <rPh sb="8" eb="10">
      <t>ウム</t>
    </rPh>
    <rPh sb="10" eb="12">
      <t>カクニン</t>
    </rPh>
    <phoneticPr fontId="14"/>
  </si>
  <si>
    <t>【特別措置の適用条件】
託送供給等約款 附則３（揚水発電設備等が設置された需要場所に接続供給を行う場合の特別措置）の適用について</t>
    <phoneticPr fontId="14"/>
  </si>
  <si>
    <t>②</t>
    <phoneticPr fontId="14"/>
  </si>
  <si>
    <t>託送供給等約款 附則３（揚水発電設備等が設置された需要場所に接続供給を行う場合の特別措置）の適用について</t>
    <phoneticPr fontId="14"/>
  </si>
  <si>
    <t>３．区分計量器設置について確認事項（以下事項を確認のうえチェックしてください）</t>
    <rPh sb="2" eb="4">
      <t>クブン</t>
    </rPh>
    <rPh sb="4" eb="7">
      <t>ケイリョウキ</t>
    </rPh>
    <rPh sb="7" eb="9">
      <t>セッチ</t>
    </rPh>
    <rPh sb="13" eb="15">
      <t>カクニン</t>
    </rPh>
    <rPh sb="15" eb="17">
      <t>ジコウ</t>
    </rPh>
    <phoneticPr fontId="14"/>
  </si>
  <si>
    <t>区分計量器の設置について</t>
    <rPh sb="0" eb="2">
      <t>クブン</t>
    </rPh>
    <rPh sb="2" eb="5">
      <t>ケイリョウキ</t>
    </rPh>
    <rPh sb="6" eb="8">
      <t>セッチ</t>
    </rPh>
    <phoneticPr fontId="14"/>
  </si>
  <si>
    <t>需要場所に設置される機器が蓄電池およびこれを維持するための付随設備のみの場合に省略が可能となります。
※対象機器は以下の「【参考】蓄電池に付随する設備」をご参照ください。</t>
    <rPh sb="0" eb="4">
      <t>ジュヨウバショ</t>
    </rPh>
    <rPh sb="5" eb="7">
      <t>セッチ</t>
    </rPh>
    <rPh sb="10" eb="12">
      <t>キキ</t>
    </rPh>
    <rPh sb="13" eb="16">
      <t>チクデンチ</t>
    </rPh>
    <rPh sb="22" eb="24">
      <t>イジ</t>
    </rPh>
    <rPh sb="29" eb="31">
      <t>フズイ</t>
    </rPh>
    <rPh sb="31" eb="33">
      <t>セツビ</t>
    </rPh>
    <rPh sb="36" eb="38">
      <t>バアイ</t>
    </rPh>
    <rPh sb="39" eb="41">
      <t>ショウリャク</t>
    </rPh>
    <rPh sb="42" eb="44">
      <t>カノウ</t>
    </rPh>
    <phoneticPr fontId="14"/>
  </si>
  <si>
    <t>【参考】蓄電池に付随する設備（蓄電所の維持管理に必要な設備）の例は以下のとおり。</t>
    <rPh sb="1" eb="3">
      <t>サンコウ</t>
    </rPh>
    <rPh sb="4" eb="7">
      <t>チクデンチ</t>
    </rPh>
    <rPh sb="8" eb="10">
      <t>フズイ</t>
    </rPh>
    <rPh sb="12" eb="14">
      <t>セツビ</t>
    </rPh>
    <rPh sb="31" eb="32">
      <t>レイ</t>
    </rPh>
    <rPh sb="33" eb="35">
      <t>イカ</t>
    </rPh>
    <phoneticPr fontId="14"/>
  </si>
  <si>
    <t>Ｎｏ．</t>
    <phoneticPr fontId="14"/>
  </si>
  <si>
    <t>負荷設備</t>
    <rPh sb="0" eb="2">
      <t>フカ</t>
    </rPh>
    <rPh sb="2" eb="4">
      <t>セツビ</t>
    </rPh>
    <phoneticPr fontId="14"/>
  </si>
  <si>
    <t>概　要</t>
    <rPh sb="0" eb="1">
      <t>ガイ</t>
    </rPh>
    <rPh sb="2" eb="3">
      <t>ヨウ</t>
    </rPh>
    <phoneticPr fontId="14"/>
  </si>
  <si>
    <t>ＰＣＳ</t>
    <phoneticPr fontId="14"/>
  </si>
  <si>
    <t>ＰＣＳ自体</t>
    <rPh sb="3" eb="5">
      <t>ジタイ</t>
    </rPh>
    <phoneticPr fontId="14"/>
  </si>
  <si>
    <t>2</t>
  </si>
  <si>
    <t>制御電源</t>
    <rPh sb="0" eb="2">
      <t>セイギョ</t>
    </rPh>
    <rPh sb="2" eb="4">
      <t>デンゲン</t>
    </rPh>
    <phoneticPr fontId="14"/>
  </si>
  <si>
    <t>ＰＣＳや蓄電池本体の制御電源</t>
    <rPh sb="4" eb="7">
      <t>チクデンチ</t>
    </rPh>
    <rPh sb="7" eb="9">
      <t>ホンタイ</t>
    </rPh>
    <rPh sb="10" eb="12">
      <t>セイギョ</t>
    </rPh>
    <rPh sb="12" eb="14">
      <t>デンゲン</t>
    </rPh>
    <phoneticPr fontId="14"/>
  </si>
  <si>
    <t>3</t>
  </si>
  <si>
    <t>空調・ファン</t>
    <rPh sb="0" eb="2">
      <t>クウチョウ</t>
    </rPh>
    <phoneticPr fontId="14"/>
  </si>
  <si>
    <t>設備冷却のため、受変電設備内や蓄電池を設置するコンテナ内に設置</t>
    <rPh sb="0" eb="2">
      <t>セツビ</t>
    </rPh>
    <rPh sb="2" eb="4">
      <t>レイキャク</t>
    </rPh>
    <rPh sb="8" eb="11">
      <t>ジュヘンデン</t>
    </rPh>
    <rPh sb="11" eb="13">
      <t>セツビ</t>
    </rPh>
    <rPh sb="13" eb="14">
      <t>ナイ</t>
    </rPh>
    <rPh sb="15" eb="18">
      <t>チクデンチ</t>
    </rPh>
    <rPh sb="19" eb="21">
      <t>セッチ</t>
    </rPh>
    <rPh sb="27" eb="28">
      <t>ナイ</t>
    </rPh>
    <rPh sb="29" eb="31">
      <t>セッチ</t>
    </rPh>
    <phoneticPr fontId="14"/>
  </si>
  <si>
    <t>4</t>
  </si>
  <si>
    <t>バックアップ電源</t>
    <rPh sb="6" eb="8">
      <t>デンゲン</t>
    </rPh>
    <phoneticPr fontId="14"/>
  </si>
  <si>
    <t>継電器やＰＣＳ用に設置</t>
    <rPh sb="0" eb="3">
      <t>ケイデンキ</t>
    </rPh>
    <rPh sb="7" eb="8">
      <t>ヨウ</t>
    </rPh>
    <rPh sb="9" eb="11">
      <t>セッチ</t>
    </rPh>
    <phoneticPr fontId="14"/>
  </si>
  <si>
    <t>5</t>
  </si>
  <si>
    <t>照明</t>
    <rPh sb="0" eb="2">
      <t>ショウメイ</t>
    </rPh>
    <phoneticPr fontId="14"/>
  </si>
  <si>
    <t>受変電設備用の照明</t>
    <rPh sb="0" eb="3">
      <t>ジュヘンデン</t>
    </rPh>
    <rPh sb="3" eb="5">
      <t>セツビ</t>
    </rPh>
    <rPh sb="5" eb="6">
      <t>ヨウ</t>
    </rPh>
    <rPh sb="7" eb="9">
      <t>ショウメイ</t>
    </rPh>
    <phoneticPr fontId="14"/>
  </si>
  <si>
    <t>6</t>
  </si>
  <si>
    <t>通信設備電源</t>
    <rPh sb="0" eb="2">
      <t>ツウシン</t>
    </rPh>
    <rPh sb="2" eb="4">
      <t>セツビ</t>
    </rPh>
    <rPh sb="4" eb="6">
      <t>デンゲン</t>
    </rPh>
    <phoneticPr fontId="14"/>
  </si>
  <si>
    <t>監視装置用の通信設備の電源</t>
    <rPh sb="0" eb="2">
      <t>カンシ</t>
    </rPh>
    <rPh sb="2" eb="4">
      <t>ソウチ</t>
    </rPh>
    <rPh sb="4" eb="5">
      <t>ヨウ</t>
    </rPh>
    <rPh sb="6" eb="8">
      <t>ツウシン</t>
    </rPh>
    <rPh sb="8" eb="10">
      <t>セツビ</t>
    </rPh>
    <rPh sb="11" eb="13">
      <t>デンゲン</t>
    </rPh>
    <phoneticPr fontId="14"/>
  </si>
  <si>
    <t>7</t>
  </si>
  <si>
    <t>監視装置</t>
    <rPh sb="0" eb="2">
      <t>カンシ</t>
    </rPh>
    <rPh sb="2" eb="4">
      <t>ソウチ</t>
    </rPh>
    <phoneticPr fontId="14"/>
  </si>
  <si>
    <t>監視カメラ等</t>
    <rPh sb="0" eb="2">
      <t>カンシ</t>
    </rPh>
    <rPh sb="5" eb="6">
      <t>ナド</t>
    </rPh>
    <phoneticPr fontId="14"/>
  </si>
  <si>
    <t>8</t>
  </si>
  <si>
    <t>コンセント</t>
    <phoneticPr fontId="14"/>
  </si>
  <si>
    <t>試験やメンテナンス用</t>
    <rPh sb="0" eb="2">
      <t>シケン</t>
    </rPh>
    <rPh sb="9" eb="10">
      <t>ヨウ</t>
    </rPh>
    <phoneticPr fontId="14"/>
  </si>
  <si>
    <t>４．契約電力の算定根拠について</t>
    <rPh sb="2" eb="4">
      <t>ケイヤク</t>
    </rPh>
    <rPh sb="4" eb="6">
      <t>デンリョク</t>
    </rPh>
    <rPh sb="7" eb="9">
      <t>サンテイ</t>
    </rPh>
    <rPh sb="9" eb="11">
      <t>コンキョ</t>
    </rPh>
    <phoneticPr fontId="14"/>
  </si>
  <si>
    <t>契約電力は</t>
    <rPh sb="0" eb="2">
      <t>ケイヤク</t>
    </rPh>
    <rPh sb="2" eb="4">
      <t>デンリョク</t>
    </rPh>
    <phoneticPr fontId="14"/>
  </si>
  <si>
    <r>
      <t>kWを希望</t>
    </r>
    <r>
      <rPr>
        <sz val="9"/>
        <color theme="1"/>
        <rFont val="游ゴシック"/>
        <family val="3"/>
        <charset val="128"/>
      </rPr>
      <t>（「接続供給兼基本契約申込書の契約電力」と同値）</t>
    </r>
    <rPh sb="3" eb="5">
      <t>キボウ</t>
    </rPh>
    <rPh sb="7" eb="19">
      <t>セ</t>
    </rPh>
    <rPh sb="20" eb="22">
      <t>ケイヤク</t>
    </rPh>
    <rPh sb="22" eb="24">
      <t>デンリョク</t>
    </rPh>
    <rPh sb="26" eb="28">
      <t>ドウチ</t>
    </rPh>
    <phoneticPr fontId="14"/>
  </si>
  <si>
    <r>
      <t>　</t>
    </r>
    <r>
      <rPr>
        <b/>
        <u/>
        <sz val="10"/>
        <color rgb="FFFF0000"/>
        <rFont val="游ゴシック"/>
        <family val="3"/>
        <charset val="128"/>
      </rPr>
      <t>※契約電力に関する算定根拠となる資料は内容を抜粋いただき、</t>
    </r>
    <r>
      <rPr>
        <b/>
        <u/>
        <sz val="11"/>
        <color rgb="FFFF0000"/>
        <rFont val="游ゴシック"/>
        <family val="3"/>
        <charset val="128"/>
      </rPr>
      <t>本確認書の「契約電力の算定根拠」シートに貼付</t>
    </r>
    <r>
      <rPr>
        <b/>
        <u/>
        <sz val="10"/>
        <color rgb="FFFF0000"/>
        <rFont val="游ゴシック"/>
        <family val="3"/>
        <charset val="128"/>
      </rPr>
      <t>をお願いいたします。</t>
    </r>
    <rPh sb="17" eb="19">
      <t>シリョウ</t>
    </rPh>
    <rPh sb="20" eb="22">
      <t>ナイヨウ</t>
    </rPh>
    <rPh sb="23" eb="25">
      <t>バッスイ</t>
    </rPh>
    <phoneticPr fontId="14"/>
  </si>
  <si>
    <t>（参考）</t>
    <phoneticPr fontId="14"/>
  </si>
  <si>
    <t>・蓄電所の場合、供給地点でご使用される「蓄電池の充電kW※＋付随設備の消費電力の積算kW＋（その他機器kW）」の最大値が契約電力となります。
・ＰＣＳにて充電制御を実施される場合、「充電制御加味後の蓄電池の充電ｋＷ」にて計算ください。なお、別途、ＰＣＳの充電制御に関するメーカー証明書を「契約電力の算定根拠」内へ貼り付けいただく必要がございますのでご承知おきください。
・また、ＥＭＳやゲートウェイの設置により蓄電所全体の受電電力が契約電力を超過しないように蓄電池を充電制御される場合は、当該機器の設置に伴う充電制御に関するメーカー証明書を「契約電力の算定根拠」内へ貼り付けください。
※ＥＭＳに関する充電制御の証明書については、メーカーさまにてご用意いただくことが難しい場合に限り、事業者様による制御kWを明示により証明書のご提出と同義として扱わせていただきます。</t>
    <rPh sb="156" eb="157">
      <t>ハ</t>
    </rPh>
    <rPh sb="283" eb="284">
      <t>ハ</t>
    </rPh>
    <rPh sb="349" eb="351">
      <t>セイギョ</t>
    </rPh>
    <rPh sb="354" eb="356">
      <t>メイジ</t>
    </rPh>
    <phoneticPr fontId="14"/>
  </si>
  <si>
    <t>５．本特別措置適用当初の蓄電および発電等に係る電気の損失率は</t>
    <rPh sb="2" eb="3">
      <t>ホン</t>
    </rPh>
    <rPh sb="3" eb="5">
      <t>トクベツ</t>
    </rPh>
    <rPh sb="5" eb="7">
      <t>ソチ</t>
    </rPh>
    <phoneticPr fontId="14"/>
  </si>
  <si>
    <t>％を希望</t>
    <rPh sb="2" eb="4">
      <t>キボウ</t>
    </rPh>
    <phoneticPr fontId="14"/>
  </si>
  <si>
    <r>
      <rPr>
        <sz val="10"/>
        <rFont val="游ゴシック"/>
        <family val="3"/>
        <charset val="128"/>
      </rPr>
      <t xml:space="preserve">＜損失率の算定方法について（系統用蓄電池の場合）＞
　弊社では損失率(%)を原則、以下の根拠式にて協議させていただきますので、ご理解のほど、よろしくお願いいたします。
</t>
    </r>
    <r>
      <rPr>
        <sz val="11"/>
        <color theme="1"/>
        <rFont val="游ゴシック"/>
        <family val="3"/>
        <charset val="128"/>
      </rPr>
      <t>　</t>
    </r>
    <r>
      <rPr>
        <b/>
        <sz val="11"/>
        <color theme="1"/>
        <rFont val="游ゴシック"/>
        <family val="3"/>
        <charset val="128"/>
      </rPr>
      <t>損失率(%)</t>
    </r>
    <r>
      <rPr>
        <b/>
        <sz val="9"/>
        <color rgb="FFFF0000"/>
        <rFont val="游ゴシック"/>
        <family val="3"/>
        <charset val="128"/>
      </rPr>
      <t>※</t>
    </r>
    <r>
      <rPr>
        <b/>
        <sz val="11"/>
        <color theme="1"/>
        <rFont val="游ゴシック"/>
        <family val="3"/>
        <charset val="128"/>
      </rPr>
      <t xml:space="preserve">＝１－（ＰＣＳ変換効率 × 蓄電池充放電効率 × ＰＣＳ変換効率） ×100
   </t>
    </r>
    <r>
      <rPr>
        <b/>
        <sz val="11"/>
        <color rgb="FFFF0000"/>
        <rFont val="游ゴシック"/>
        <family val="3"/>
        <charset val="128"/>
      </rPr>
      <t>※小数点第一位まで（第二位四捨五入）</t>
    </r>
    <r>
      <rPr>
        <sz val="10"/>
        <color theme="1"/>
        <rFont val="游ゴシック"/>
        <family val="3"/>
        <charset val="128"/>
      </rPr>
      <t xml:space="preserve">
</t>
    </r>
    <r>
      <rPr>
        <sz val="10"/>
        <rFont val="游ゴシック"/>
        <family val="3"/>
        <charset val="128"/>
      </rPr>
      <t xml:space="preserve">
損失率算定に必要となるＰＣＳ変換効率・蓄電池充放電効率については、仕様書やカタログ等で確認し、協議させていただきますので、上記効率が記載されている仕様書・カタログ等のご提出をお願いいたします。
</t>
    </r>
    <r>
      <rPr>
        <b/>
        <u/>
        <sz val="10"/>
        <color rgb="FFFF0000"/>
        <rFont val="游ゴシック"/>
        <family val="3"/>
        <charset val="128"/>
      </rPr>
      <t>また、算定諸元となる仕様書の内容を抜粋いただき、</t>
    </r>
    <r>
      <rPr>
        <b/>
        <u/>
        <sz val="11"/>
        <color rgb="FFFF0000"/>
        <rFont val="游ゴシック"/>
        <family val="3"/>
        <charset val="128"/>
      </rPr>
      <t>本確認書の「損失率算定諸元」シートに貼付</t>
    </r>
    <r>
      <rPr>
        <b/>
        <u/>
        <sz val="10"/>
        <color rgb="FFFF0000"/>
        <rFont val="游ゴシック"/>
        <family val="3"/>
        <charset val="128"/>
      </rPr>
      <t>をお願いいたします。</t>
    </r>
    <rPh sb="1" eb="4">
      <t>ソンシツリツ</t>
    </rPh>
    <rPh sb="5" eb="9">
      <t>サンテイホウホウ</t>
    </rPh>
    <rPh sb="14" eb="16">
      <t>ケイトウ</t>
    </rPh>
    <rPh sb="16" eb="17">
      <t>ヨウ</t>
    </rPh>
    <rPh sb="17" eb="20">
      <t>チクデンチ</t>
    </rPh>
    <rPh sb="21" eb="23">
      <t>バアイ</t>
    </rPh>
    <rPh sb="27" eb="29">
      <t>ヘイシャ</t>
    </rPh>
    <rPh sb="41" eb="43">
      <t>イカ</t>
    </rPh>
    <rPh sb="44" eb="46">
      <t>コンキョ</t>
    </rPh>
    <rPh sb="46" eb="47">
      <t>シキ</t>
    </rPh>
    <rPh sb="49" eb="51">
      <t>キョウギ</t>
    </rPh>
    <rPh sb="64" eb="66">
      <t>リカイ</t>
    </rPh>
    <rPh sb="75" eb="76">
      <t>ネガ</t>
    </rPh>
    <rPh sb="91" eb="92">
      <t>コメジルシ</t>
    </rPh>
    <rPh sb="139" eb="140">
      <t>イチ</t>
    </rPh>
    <rPh sb="145" eb="146">
      <t>ニ</t>
    </rPh>
    <rPh sb="147" eb="151">
      <t>シシャゴニュウ</t>
    </rPh>
    <rPh sb="168" eb="172">
      <t>ヘンカンコウリツ</t>
    </rPh>
    <rPh sb="176" eb="179">
      <t>ジュウホウデン</t>
    </rPh>
    <rPh sb="197" eb="199">
      <t>カクニン</t>
    </rPh>
    <rPh sb="242" eb="243">
      <t>ネガ</t>
    </rPh>
    <rPh sb="265" eb="267">
      <t>ナイヨウ</t>
    </rPh>
    <phoneticPr fontId="14"/>
  </si>
  <si>
    <t>⇒ご申請いただく損失率の根拠式について、下記に記載ください。</t>
    <rPh sb="2" eb="4">
      <t>シンセイ</t>
    </rPh>
    <rPh sb="8" eb="11">
      <t>ソンシツリツ</t>
    </rPh>
    <rPh sb="12" eb="15">
      <t>コンキョシキ</t>
    </rPh>
    <rPh sb="20" eb="22">
      <t>カキ</t>
    </rPh>
    <rPh sb="23" eb="25">
      <t>キサイ</t>
    </rPh>
    <phoneticPr fontId="14"/>
  </si>
  <si>
    <t>根拠式：</t>
    <phoneticPr fontId="14"/>
  </si>
  <si>
    <t>その他の算定方法により協議をご希望される場合は、根拠式をお示しいただくとともに、式に用いた値の諸元となる資料提出をお願いいたします。</t>
    <rPh sb="2" eb="3">
      <t>タ</t>
    </rPh>
    <rPh sb="4" eb="6">
      <t>サンテイ</t>
    </rPh>
    <rPh sb="6" eb="8">
      <t>ホウホウ</t>
    </rPh>
    <rPh sb="11" eb="13">
      <t>キョウギ</t>
    </rPh>
    <rPh sb="15" eb="17">
      <t>キボウ</t>
    </rPh>
    <rPh sb="20" eb="22">
      <t>バアイ</t>
    </rPh>
    <rPh sb="24" eb="27">
      <t>コンキョシキ</t>
    </rPh>
    <rPh sb="29" eb="30">
      <t>シメ</t>
    </rPh>
    <rPh sb="40" eb="41">
      <t>シキ</t>
    </rPh>
    <rPh sb="42" eb="43">
      <t>モチ</t>
    </rPh>
    <rPh sb="45" eb="46">
      <t>アタイ</t>
    </rPh>
    <rPh sb="47" eb="49">
      <t>ショゲン</t>
    </rPh>
    <rPh sb="52" eb="54">
      <t>シリョウ</t>
    </rPh>
    <rPh sb="54" eb="56">
      <t>テイシュツ</t>
    </rPh>
    <rPh sb="58" eb="59">
      <t>ネガ</t>
    </rPh>
    <phoneticPr fontId="14"/>
  </si>
  <si>
    <t>６．調整力の適用確認</t>
    <rPh sb="2" eb="5">
      <t>チョウセイリョク</t>
    </rPh>
    <rPh sb="6" eb="8">
      <t>テキヨウ</t>
    </rPh>
    <rPh sb="8" eb="10">
      <t>カクニン</t>
    </rPh>
    <phoneticPr fontId="14"/>
  </si>
  <si>
    <t>接続供給側（充電側）において、当該需要場所における蓄電池を、需給調整市場に参入し取引をされる予定はありますか。</t>
    <rPh sb="15" eb="17">
      <t>トウガイ</t>
    </rPh>
    <rPh sb="17" eb="19">
      <t>ジュヨウ</t>
    </rPh>
    <rPh sb="19" eb="21">
      <t>バショ</t>
    </rPh>
    <rPh sb="25" eb="28">
      <t>チクデンチ</t>
    </rPh>
    <rPh sb="30" eb="32">
      <t>ジュキュウ</t>
    </rPh>
    <rPh sb="32" eb="34">
      <t>チョウセイ</t>
    </rPh>
    <rPh sb="34" eb="36">
      <t>シジョウ</t>
    </rPh>
    <rPh sb="37" eb="39">
      <t>サンニュウ</t>
    </rPh>
    <rPh sb="40" eb="42">
      <t>トリヒキ</t>
    </rPh>
    <phoneticPr fontId="14"/>
  </si>
  <si>
    <t>上記「有」の場合の適用時期</t>
    <rPh sb="0" eb="2">
      <t>ジョウキ</t>
    </rPh>
    <rPh sb="3" eb="4">
      <t>アリ</t>
    </rPh>
    <rPh sb="6" eb="8">
      <t>バアイ</t>
    </rPh>
    <rPh sb="9" eb="11">
      <t>テキヨウ</t>
    </rPh>
    <rPh sb="11" eb="13">
      <t>ジキ</t>
    </rPh>
    <phoneticPr fontId="14"/>
  </si>
  <si>
    <t>年　月</t>
    <rPh sb="0" eb="1">
      <t>ネン</t>
    </rPh>
    <rPh sb="2" eb="3">
      <t>ガツ</t>
    </rPh>
    <phoneticPr fontId="14"/>
  </si>
  <si>
    <t>※調整力とは、一般送配電事業者が需要と供給のバランスを維持する際に必要とする調整力を指す。
※2024年度より、調整力は需給調整市場から調達。</t>
    <rPh sb="1" eb="4">
      <t>チョウセイリョク</t>
    </rPh>
    <rPh sb="7" eb="9">
      <t>イッパン</t>
    </rPh>
    <rPh sb="9" eb="10">
      <t>ソウ</t>
    </rPh>
    <rPh sb="10" eb="12">
      <t>ハイデン</t>
    </rPh>
    <rPh sb="12" eb="15">
      <t>ジギョウシャ</t>
    </rPh>
    <rPh sb="16" eb="18">
      <t>ジュヨウ</t>
    </rPh>
    <rPh sb="19" eb="21">
      <t>キョウキュウ</t>
    </rPh>
    <rPh sb="27" eb="29">
      <t>イジ</t>
    </rPh>
    <rPh sb="31" eb="32">
      <t>サイ</t>
    </rPh>
    <rPh sb="33" eb="35">
      <t>ヒツヨウ</t>
    </rPh>
    <rPh sb="38" eb="41">
      <t>チョウセイリョク</t>
    </rPh>
    <rPh sb="42" eb="43">
      <t>サ</t>
    </rPh>
    <rPh sb="51" eb="53">
      <t>ネンド</t>
    </rPh>
    <rPh sb="56" eb="59">
      <t>チョウセイリョク</t>
    </rPh>
    <rPh sb="60" eb="62">
      <t>ジュキュウ</t>
    </rPh>
    <rPh sb="62" eb="64">
      <t>チョウセイ</t>
    </rPh>
    <rPh sb="64" eb="66">
      <t>シジョウ</t>
    </rPh>
    <rPh sb="68" eb="70">
      <t>チョウタツ</t>
    </rPh>
    <phoneticPr fontId="14"/>
  </si>
  <si>
    <t>７．お申込み方法</t>
    <rPh sb="3" eb="5">
      <t>モウシコ</t>
    </rPh>
    <rPh sb="6" eb="8">
      <t>ホウホウ</t>
    </rPh>
    <phoneticPr fontId="14"/>
  </si>
  <si>
    <t>高圧の場合、託送新増設申込システムより接続供給契約申込をお願いいたします。
特別高圧の場合、メールにて接続供給契約申込をお願いいたします。
また、お申込時は以下「８．提出書類について」に記載された資料を添付の上、ご提出くださいますようお願いいたします。</t>
    <phoneticPr fontId="14"/>
  </si>
  <si>
    <r>
      <t>８．提出書類について</t>
    </r>
    <r>
      <rPr>
        <sz val="10"/>
        <color theme="1"/>
        <rFont val="游ゴシック"/>
        <family val="3"/>
        <charset val="128"/>
      </rPr>
      <t>（確認書へ貼付いただいた諸元についても、元データの添付が必要となりますのでご留意ください）</t>
    </r>
    <rPh sb="2" eb="4">
      <t>テイシュツ</t>
    </rPh>
    <rPh sb="4" eb="6">
      <t>ショルイ</t>
    </rPh>
    <rPh sb="11" eb="14">
      <t>カクニンショ</t>
    </rPh>
    <rPh sb="15" eb="17">
      <t>ハリツ</t>
    </rPh>
    <rPh sb="22" eb="24">
      <t>ショゲン</t>
    </rPh>
    <rPh sb="30" eb="31">
      <t>モト</t>
    </rPh>
    <rPh sb="35" eb="37">
      <t>テンプ</t>
    </rPh>
    <rPh sb="38" eb="40">
      <t>ヒツヨウ</t>
    </rPh>
    <rPh sb="48" eb="50">
      <t>リュウイ</t>
    </rPh>
    <phoneticPr fontId="14"/>
  </si>
  <si>
    <r>
      <t>・蓄電池設備の特別措置に関する確認書（本書）
・接続供給兼基本契約申込書（高圧で託送新増設申込システムにてご申請いただく場合は提出不要）
・単線結線図
・使用区域図（先方柱など受電位置を含む）
・蓄電池ＰＣＳ仕様書（蓄電池出力、変換効率の記載があるもの）
・蓄電池システム仕様書（充放電変換効率の記載があるもの）
・蓄電池の充電制御証明書（充電制御を実施する場合）</t>
    </r>
    <r>
      <rPr>
        <b/>
        <sz val="10"/>
        <color theme="8"/>
        <rFont val="游ゴシック"/>
        <family val="3"/>
        <charset val="128"/>
      </rPr>
      <t>※出力制御および充電制限契約に基づく充電制御とは別となります。</t>
    </r>
    <r>
      <rPr>
        <sz val="10"/>
        <rFont val="游ゴシック"/>
        <family val="3"/>
        <charset val="128"/>
      </rPr>
      <t xml:space="preserve">
・ＥＭＳによる蓄電所全体の消費電力管理に関する証明書（蓄電所内の消費電力を加味した充電制御を実施する場合）
　</t>
    </r>
    <r>
      <rPr>
        <b/>
        <sz val="10"/>
        <color theme="8"/>
        <rFont val="游ゴシック"/>
        <family val="3"/>
        <charset val="128"/>
      </rPr>
      <t>※出力制御および充電制限契約に基づく充電制御とは別となります。</t>
    </r>
    <r>
      <rPr>
        <sz val="10"/>
        <rFont val="游ゴシック"/>
        <family val="3"/>
        <charset val="128"/>
      </rPr>
      <t xml:space="preserve">
・負荷設備一覧（蓄電所照明、蓄電池付随機器等）※機器それぞれのｋＷおよび台数を記載したもの。
・契約電力根拠資料
※申込時に充電制限契約を希望され、供給検討の際に「充電制限契約を前提とした容量確保が必要」であることが判明した場合は、
　追加で以下の書類のご提出を依頼させていただきます。
・充電制限契約の同意書</t>
    </r>
    <rPh sb="19" eb="21">
      <t>ホンショ</t>
    </rPh>
    <rPh sb="140" eb="143">
      <t>ジュウホウデン</t>
    </rPh>
    <rPh sb="164" eb="166">
      <t>セイギョ</t>
    </rPh>
    <rPh sb="172" eb="174">
      <t>セイギョ</t>
    </rPh>
    <rPh sb="190" eb="192">
      <t>ジュウデン</t>
    </rPh>
    <rPh sb="192" eb="194">
      <t>セイゲン</t>
    </rPh>
    <rPh sb="194" eb="196">
      <t>ケイヤク</t>
    </rPh>
    <rPh sb="197" eb="198">
      <t>モト</t>
    </rPh>
    <rPh sb="200" eb="202">
      <t>ジュウデン</t>
    </rPh>
    <rPh sb="202" eb="204">
      <t>セイギョ</t>
    </rPh>
    <rPh sb="206" eb="207">
      <t>ベツ</t>
    </rPh>
    <rPh sb="257" eb="259">
      <t>セイギョ</t>
    </rPh>
    <rPh sb="289" eb="291">
      <t>セイギョ</t>
    </rPh>
    <rPh sb="360" eb="363">
      <t>モウシコミジ</t>
    </rPh>
    <rPh sb="376" eb="380">
      <t>キョウキュウケントウ</t>
    </rPh>
    <rPh sb="381" eb="382">
      <t>サイ</t>
    </rPh>
    <rPh sb="410" eb="412">
      <t>ハンメイ</t>
    </rPh>
    <rPh sb="420" eb="422">
      <t>ツイカ</t>
    </rPh>
    <rPh sb="423" eb="425">
      <t>イカ</t>
    </rPh>
    <rPh sb="426" eb="428">
      <t>ショルイ</t>
    </rPh>
    <phoneticPr fontId="14"/>
  </si>
  <si>
    <t>９．お問い合わせ先</t>
    <rPh sb="3" eb="4">
      <t>ト</t>
    </rPh>
    <rPh sb="5" eb="6">
      <t>ア</t>
    </rPh>
    <phoneticPr fontId="14"/>
  </si>
  <si>
    <t>ネットワークサービスセンター　託送契約課</t>
    <rPh sb="15" eb="17">
      <t>タクソウ</t>
    </rPh>
    <rPh sb="17" eb="20">
      <t>ケイヤクカ</t>
    </rPh>
    <phoneticPr fontId="14"/>
  </si>
  <si>
    <t>電話：0570-051-081　ナビ【2】高圧</t>
    <rPh sb="0" eb="2">
      <t>デンワ</t>
    </rPh>
    <rPh sb="21" eb="23">
      <t>コウアツ</t>
    </rPh>
    <phoneticPr fontId="14"/>
  </si>
  <si>
    <t xml:space="preserve">メール：nsc.keiyaku@nw.rikuden.co.jp </t>
    <phoneticPr fontId="14"/>
  </si>
  <si>
    <t>必要に応じてセルのサイズを調整ください。</t>
    <rPh sb="0" eb="2">
      <t>ヒツヨウ</t>
    </rPh>
    <rPh sb="3" eb="4">
      <t>オウ</t>
    </rPh>
    <rPh sb="13" eb="15">
      <t>チョウセイ</t>
    </rPh>
    <phoneticPr fontId="14"/>
  </si>
  <si>
    <t>貼り付けいただいた諸元の元データについても申込時に添付いただきますようよろしくお願いいたします。</t>
    <rPh sb="0" eb="1">
      <t>ハ</t>
    </rPh>
    <rPh sb="2" eb="3">
      <t>ツ</t>
    </rPh>
    <phoneticPr fontId="14"/>
  </si>
  <si>
    <t>kWの算定根拠を以下のとおり提出します。</t>
    <rPh sb="3" eb="5">
      <t>サンテイ</t>
    </rPh>
    <rPh sb="5" eb="7">
      <t>コンキョ</t>
    </rPh>
    <rPh sb="8" eb="10">
      <t>イカ</t>
    </rPh>
    <rPh sb="14" eb="16">
      <t>テイシュツ</t>
    </rPh>
    <phoneticPr fontId="14"/>
  </si>
  <si>
    <t>▼蓄電池の充電ｋＷ</t>
    <rPh sb="1" eb="4">
      <t>チクデンチ</t>
    </rPh>
    <rPh sb="5" eb="7">
      <t>ジュウデン</t>
    </rPh>
    <phoneticPr fontId="14"/>
  </si>
  <si>
    <t>ここに貼り付け</t>
    <rPh sb="3" eb="4">
      <t>ハ</t>
    </rPh>
    <rPh sb="5" eb="6">
      <t>ツ</t>
    </rPh>
    <phoneticPr fontId="14"/>
  </si>
  <si>
    <t>▼付随設備の消費電力の積算ｋＷ</t>
    <rPh sb="1" eb="3">
      <t>フズイ</t>
    </rPh>
    <rPh sb="3" eb="5">
      <t>セツビ</t>
    </rPh>
    <rPh sb="6" eb="8">
      <t>ショウヒ</t>
    </rPh>
    <rPh sb="8" eb="10">
      <t>デンリョク</t>
    </rPh>
    <rPh sb="11" eb="13">
      <t>セキサン</t>
    </rPh>
    <phoneticPr fontId="14"/>
  </si>
  <si>
    <t>▼その他機器ｋＷ（区分計量器を設置する場合）</t>
    <rPh sb="3" eb="4">
      <t>タ</t>
    </rPh>
    <rPh sb="4" eb="6">
      <t>キキ</t>
    </rPh>
    <rPh sb="9" eb="11">
      <t>クブン</t>
    </rPh>
    <rPh sb="11" eb="14">
      <t>ケイリョウキ</t>
    </rPh>
    <rPh sb="15" eb="17">
      <t>セッチ</t>
    </rPh>
    <rPh sb="19" eb="21">
      <t>バアイ</t>
    </rPh>
    <phoneticPr fontId="14"/>
  </si>
  <si>
    <t>貼り付けいただいた諸元の元データについても申込時に添付いただきますようよろしくお願いいたします。</t>
    <phoneticPr fontId="14"/>
  </si>
  <si>
    <t>損失率</t>
    <rPh sb="0" eb="2">
      <t>ソンシツ</t>
    </rPh>
    <rPh sb="2" eb="3">
      <t>リツ</t>
    </rPh>
    <phoneticPr fontId="14"/>
  </si>
  <si>
    <t>%の算定根拠となる仕様書（抜粋）を以下のとおり提出します。</t>
    <rPh sb="2" eb="4">
      <t>サンテイ</t>
    </rPh>
    <rPh sb="4" eb="6">
      <t>コンキョ</t>
    </rPh>
    <rPh sb="9" eb="12">
      <t>シヨウショ</t>
    </rPh>
    <rPh sb="13" eb="15">
      <t>バッスイ</t>
    </rPh>
    <rPh sb="17" eb="19">
      <t>イカ</t>
    </rPh>
    <rPh sb="23" eb="25">
      <t>テイシュツ</t>
    </rPh>
    <phoneticPr fontId="14"/>
  </si>
  <si>
    <t>▼PCS変換効率（％）</t>
    <rPh sb="4" eb="6">
      <t>ヘンカン</t>
    </rPh>
    <rPh sb="6" eb="8">
      <t>コウリツ</t>
    </rPh>
    <phoneticPr fontId="14"/>
  </si>
  <si>
    <t>▼蓄電池充放電効率（％）</t>
    <rPh sb="1" eb="4">
      <t>チクデンチ</t>
    </rPh>
    <rPh sb="4" eb="7">
      <t>ジュウホウデン</t>
    </rPh>
    <rPh sb="7" eb="9">
      <t>コウリツ</t>
    </rPh>
    <phoneticPr fontId="14"/>
  </si>
  <si>
    <t>単線結線図、使用区域図、配置図を以下のとおり提出します。</t>
    <rPh sb="0" eb="5">
      <t>タンセンケッセンズ</t>
    </rPh>
    <rPh sb="6" eb="11">
      <t>シヨウクイキズ</t>
    </rPh>
    <rPh sb="12" eb="15">
      <t>ハイチズ</t>
    </rPh>
    <rPh sb="16" eb="18">
      <t>イカ</t>
    </rPh>
    <rPh sb="22" eb="24">
      <t>テイシュツ</t>
    </rPh>
    <phoneticPr fontId="14"/>
  </si>
  <si>
    <t>▼単線結線図</t>
    <rPh sb="1" eb="6">
      <t>タンセンケッセンズ</t>
    </rPh>
    <phoneticPr fontId="14"/>
  </si>
  <si>
    <t>▼使用区域図</t>
    <rPh sb="1" eb="3">
      <t>シヨウ</t>
    </rPh>
    <rPh sb="3" eb="5">
      <t>クイキ</t>
    </rPh>
    <rPh sb="5" eb="6">
      <t>ズ</t>
    </rPh>
    <phoneticPr fontId="14"/>
  </si>
  <si>
    <t>北陸電力送配電株式会社</t>
    <rPh sb="0" eb="2">
      <t>ホクリク</t>
    </rPh>
    <rPh sb="2" eb="4">
      <t>デンリョク</t>
    </rPh>
    <rPh sb="4" eb="5">
      <t>ソウ</t>
    </rPh>
    <rPh sb="5" eb="7">
      <t>ハイデン</t>
    </rPh>
    <rPh sb="7" eb="11">
      <t>カブシキガイシャ</t>
    </rPh>
    <phoneticPr fontId="14"/>
  </si>
  <si>
    <t>【特別措置の適用条件】
託送供給等約款 附則４（揚水発電設備等が設置された需要場所に接続供給を行う場合の特別措置）の適用について</t>
    <phoneticPr fontId="14"/>
  </si>
  <si>
    <t>託送供給等約款 附則４（揚水発電設備等が設置された需要場所に接続供給を行う場合の特別措置）の適用について</t>
    <phoneticPr fontId="14"/>
  </si>
  <si>
    <t>1999</t>
    <phoneticPr fontId="14"/>
  </si>
  <si>
    <r>
      <t>kWを希望</t>
    </r>
    <r>
      <rPr>
        <sz val="9"/>
        <color theme="1"/>
        <rFont val="游ゴシック"/>
        <family val="3"/>
        <charset val="128"/>
      </rPr>
      <t>（「接続供給兼基本契約申込書の契約電力」と同値）</t>
    </r>
    <rPh sb="3" eb="5">
      <t>キボウ</t>
    </rPh>
    <phoneticPr fontId="14"/>
  </si>
  <si>
    <t>５．本特別措置適用当初の揚水または蓄電および発電等に係る電気の損失率は</t>
    <rPh sb="2" eb="3">
      <t>ホン</t>
    </rPh>
    <rPh sb="3" eb="5">
      <t>トクベツ</t>
    </rPh>
    <rPh sb="5" eb="7">
      <t>ソチ</t>
    </rPh>
    <phoneticPr fontId="14"/>
  </si>
  <si>
    <t>根拠式：1－（98％×93%×98％）＝10.68≒10.7％</t>
    <phoneticPr fontId="14"/>
  </si>
  <si>
    <r>
      <t>・蓄電池設備の特別措置に関する確認書（本書）
・接続供給兼基本契約申込書（小売事業者さまからインターネット申込システムにてご申請いただく場合は提出不要）
・単線結線図
・使用区域図（先方柱など受電位置を含む）
・蓄電池ＰＣＳ仕様書（蓄電池出力、変換効率の記載があるもの）
・蓄電池システム仕様書（充放電変換効率の記載があるもの）
・蓄電池の充電制御証明書（充電制御を実施する場合）</t>
    </r>
    <r>
      <rPr>
        <b/>
        <sz val="10"/>
        <color theme="8"/>
        <rFont val="游ゴシック"/>
        <family val="3"/>
        <charset val="128"/>
      </rPr>
      <t>※出力制御および充電制限契約に基づく充電制御とは別となります。</t>
    </r>
    <r>
      <rPr>
        <sz val="10"/>
        <rFont val="游ゴシック"/>
        <family val="3"/>
        <charset val="128"/>
      </rPr>
      <t xml:space="preserve">
・ＥＭＳによる蓄電所全体の消費電力管理に関する証明書（蓄電所内の消費電力を加味した充電制御を実施する場合）
　</t>
    </r>
    <r>
      <rPr>
        <b/>
        <sz val="10"/>
        <color theme="8"/>
        <rFont val="游ゴシック"/>
        <family val="3"/>
        <charset val="128"/>
      </rPr>
      <t>※出力制御および充電制限契約に基づく充電制御とは別となります。</t>
    </r>
    <r>
      <rPr>
        <sz val="10"/>
        <rFont val="游ゴシック"/>
        <family val="3"/>
        <charset val="128"/>
      </rPr>
      <t xml:space="preserve">
・負荷設備一覧（蓄電所照明、蓄電池付随機器等）※機器それぞれのｋＷおよび台数を記載したもの。
・契約電力根拠資料
※申込時に充電制限契約を希望され、供給検討の際に「充電制限契約を前提とした容量確保が必要」であることが判明した場合は、
　追加で以下の書類のご提出を依頼させていただきます。
・充電制限契約の同意書</t>
    </r>
    <rPh sb="19" eb="21">
      <t>ホンショ</t>
    </rPh>
    <rPh sb="62" eb="64">
      <t>シンセイ</t>
    </rPh>
    <rPh sb="148" eb="151">
      <t>ジュウホウデン</t>
    </rPh>
    <rPh sb="172" eb="174">
      <t>セイギョ</t>
    </rPh>
    <rPh sb="180" eb="182">
      <t>セイギョ</t>
    </rPh>
    <rPh sb="198" eb="200">
      <t>ジュウデン</t>
    </rPh>
    <rPh sb="200" eb="202">
      <t>セイゲン</t>
    </rPh>
    <rPh sb="202" eb="204">
      <t>ケイヤク</t>
    </rPh>
    <rPh sb="205" eb="206">
      <t>モト</t>
    </rPh>
    <rPh sb="208" eb="210">
      <t>ジュウデン</t>
    </rPh>
    <rPh sb="210" eb="212">
      <t>セイギョ</t>
    </rPh>
    <rPh sb="214" eb="215">
      <t>ベツ</t>
    </rPh>
    <rPh sb="265" eb="267">
      <t>セイギョ</t>
    </rPh>
    <rPh sb="297" eb="299">
      <t>セイギョ</t>
    </rPh>
    <rPh sb="368" eb="371">
      <t>モウシコミジ</t>
    </rPh>
    <rPh sb="384" eb="388">
      <t>キョウキュウケントウ</t>
    </rPh>
    <rPh sb="389" eb="390">
      <t>サイ</t>
    </rPh>
    <rPh sb="418" eb="420">
      <t>ハンメイ</t>
    </rPh>
    <rPh sb="428" eb="430">
      <t>ツイカ</t>
    </rPh>
    <rPh sb="431" eb="433">
      <t>イカ</t>
    </rPh>
    <rPh sb="434" eb="436">
      <t>ショルイ</t>
    </rPh>
    <phoneticPr fontId="14"/>
  </si>
  <si>
    <t>▼PCS変換効率（％）</t>
    <phoneticPr fontId="14"/>
  </si>
  <si>
    <r>
      <rPr>
        <sz val="11"/>
        <color rgb="FFFF0000"/>
        <rFont val="ＭＳ Ｐゴシック"/>
        <family val="3"/>
        <charset val="128"/>
        <scheme val="minor"/>
      </rPr>
      <t>・記載例シートをご参照ください。</t>
    </r>
    <r>
      <rPr>
        <sz val="11"/>
        <rFont val="ＭＳ Ｐゴシック"/>
        <family val="3"/>
        <charset val="128"/>
        <scheme val="minor"/>
      </rPr>
      <t xml:space="preserve">
・新設および、受電設備に変更がある場合、ご提出をお願いいたします。
・Excelのファイル形式で、新増設システムに添付ください。
・グレーのセルは、入力不要。
・受電設備、特殊機器が（１）に記載しきれない場合は、（２）を使用ください。
・コンビネーショントランスの場合は、それぞれ二段に分けて入力ください。
・高圧負荷設備がある場合は、「契約受電設備および高圧負荷設備」欄に入力ください。
・負荷設備内訳は入力不要ですが、電灯、動力それぞれの出力合計容量をご入力ください。
ただし、臨時（500kW未満）、特例需要場所新設、負荷設備増減を根拠とした契約電力変更（変更前・変更後）の場合は、【指定様式i①-b】契約設備内訳表　にて負荷設備内訳のご提出が必須となります。
・特殊機器がある場合、入力ください。機器仕様書の添付も必要となります。特殊機器がない場合は、「なし」と入力ください。
</t>
    </r>
    <rPh sb="1" eb="4">
      <t>キサイレイ</t>
    </rPh>
    <rPh sb="9" eb="11">
      <t>サンショウ</t>
    </rPh>
    <rPh sb="98" eb="102">
      <t>ジュデンセツビ</t>
    </rPh>
    <rPh sb="103" eb="107">
      <t>トクシュキキ</t>
    </rPh>
    <rPh sb="112" eb="114">
      <t>キサイ</t>
    </rPh>
    <rPh sb="119" eb="121">
      <t>バアイ</t>
    </rPh>
    <rPh sb="127" eb="129">
      <t>シヨウ</t>
    </rPh>
    <rPh sb="149" eb="151">
      <t>バアイ</t>
    </rPh>
    <rPh sb="157" eb="159">
      <t>ニダン</t>
    </rPh>
    <rPh sb="160" eb="161">
      <t>ワ</t>
    </rPh>
    <rPh sb="163" eb="165">
      <t>ニュウリョク</t>
    </rPh>
    <rPh sb="172" eb="174">
      <t>コウアツ</t>
    </rPh>
    <rPh sb="174" eb="178">
      <t>フカセツビ</t>
    </rPh>
    <rPh sb="181" eb="183">
      <t>バアイ</t>
    </rPh>
    <rPh sb="202" eb="203">
      <t>ラン</t>
    </rPh>
    <rPh sb="204" eb="206">
      <t>ニュウリョク</t>
    </rPh>
    <rPh sb="238" eb="240">
      <t>シュツリョク</t>
    </rPh>
    <rPh sb="242" eb="244">
      <t>ヨウリョウ</t>
    </rPh>
    <rPh sb="331" eb="337">
      <t>フカセツビウチワケ</t>
    </rPh>
    <rPh sb="378" eb="380">
      <t>ヒツヨウ</t>
    </rPh>
    <rPh sb="386" eb="390">
      <t>トクシュキキ</t>
    </rPh>
    <phoneticPr fontId="5"/>
  </si>
  <si>
    <t>・協議制の場合はご提出をお願いいたします。
・「年間負荷想定入力リスト」シートの必要事項（黄色セル）に入力をお願いいたします。
・「年間負荷想定入力リスト」シートの、年負荷、日負荷の最高値が一致するようお願いいたします。
・「受電開始後1年間の最大需要電力予想資料（添付書３」シートの、年間最大需要電力月（黄色セル）に入力お願いいたします。
・受電開始後1年間の最大需要電力予想資料（添付書３、添付書（４）、添付書（５）シートすべてのご提出をお願いいたします。
・設備電力が500kW以上にも関わらず、実量制とされたい場合は提出が必要となります。</t>
    <rPh sb="1" eb="4">
      <t>キョウギセイ</t>
    </rPh>
    <rPh sb="5" eb="7">
      <t>バアイ</t>
    </rPh>
    <rPh sb="9" eb="11">
      <t>テイシュツ</t>
    </rPh>
    <rPh sb="13" eb="14">
      <t>ネガ</t>
    </rPh>
    <rPh sb="26" eb="28">
      <t>フカ</t>
    </rPh>
    <rPh sb="83" eb="86">
      <t>ネンフカ</t>
    </rPh>
    <rPh sb="87" eb="90">
      <t>ニチフカ</t>
    </rPh>
    <rPh sb="91" eb="94">
      <t>サイコウチ</t>
    </rPh>
    <rPh sb="95" eb="97">
      <t>イッチ</t>
    </rPh>
    <rPh sb="102" eb="103">
      <t>ネガ</t>
    </rPh>
    <phoneticPr fontId="5"/>
  </si>
  <si>
    <t>・申込時に、その他特記事項等にて「蓄電池特措適用希望」と明記ください。
・記載例シートをご参照ください。
・蓄電池設備の特別措置に関する確認書、契約電力の算定根拠、損失率算定諸元、単線結線図シート4枚すべてに記入いただき、Excelでのご提出をお願いいたします。</t>
    <rPh sb="1" eb="3">
      <t>モウシコミ</t>
    </rPh>
    <rPh sb="3" eb="4">
      <t>ジ</t>
    </rPh>
    <rPh sb="8" eb="13">
      <t>タトッキジコウ</t>
    </rPh>
    <rPh sb="13" eb="14">
      <t>ナド</t>
    </rPh>
    <rPh sb="17" eb="26">
      <t>チクデンチトクソテキヨウキボウ</t>
    </rPh>
    <rPh sb="28" eb="30">
      <t>メイキ</t>
    </rPh>
    <rPh sb="99" eb="100">
      <t>マイ</t>
    </rPh>
    <rPh sb="104" eb="106">
      <t>キニュウ</t>
    </rPh>
    <rPh sb="119" eb="121">
      <t>テイシュツ</t>
    </rPh>
    <rPh sb="123" eb="124">
      <t>ネガ</t>
    </rPh>
    <phoneticPr fontId="5"/>
  </si>
  <si>
    <t>●●●●株式会社</t>
    <phoneticPr fontId="14"/>
  </si>
  <si>
    <t>石川県金沢市●●町１番地</t>
    <rPh sb="0" eb="3">
      <t>イシカワケン</t>
    </rPh>
    <rPh sb="3" eb="5">
      <t>カナザワ</t>
    </rPh>
    <rPh sb="5" eb="6">
      <t>シ</t>
    </rPh>
    <rPh sb="8" eb="9">
      <t>マチ</t>
    </rPh>
    <phoneticPr fontId="14"/>
  </si>
  <si>
    <t>兼送電依頼書。
電気主任技術者さまより送電日より前に配電担当へ提出。</t>
    <rPh sb="0" eb="1">
      <t>ケン</t>
    </rPh>
    <rPh sb="1" eb="6">
      <t>ソウデンイライショ</t>
    </rPh>
    <rPh sb="8" eb="15">
      <t>デンキシュニンギジュツシャ</t>
    </rPh>
    <rPh sb="19" eb="22">
      <t>ソウデンビ</t>
    </rPh>
    <rPh sb="24" eb="25">
      <t>マエ</t>
    </rPh>
    <rPh sb="26" eb="30">
      <t>ハイデンタントウ</t>
    </rPh>
    <rPh sb="31" eb="33">
      <t>テイシュツ</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</si>
</sst>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
    <numFmt numFmtId="177" formatCode="#,##0.0"/>
    <numFmt numFmtId="178" formatCode="[$-411]yyyy&quot;年&quot;m&quot;月&quot;"/>
    <numFmt numFmtId="179" formatCode="m&quot;月&quot;"/>
    <numFmt numFmtId="180" formatCode="dd"/>
    <numFmt numFmtId="181" formatCode="ggge&quot;年&quot;m&quot;月&quot;"/>
    <numFmt numFmtId="182" formatCode="#,##0.00_ ;[Red]\-#,##0.00\ "/>
    <numFmt numFmtId="183" formatCode="0_ "/>
    <numFmt numFmtId="184" formatCode="yyyy&quot;年&quot;m&quot;月&quot;d&quot;日&quot;;@"/>
    <numFmt numFmtId="185" formatCode="0.00_);[Red]\(0.00\)"/>
    <numFmt numFmtId="186" formatCode="0.000_);[Red]\(0.000\)"/>
    <numFmt numFmtId="187" formatCode="0.000"/>
    <numFmt numFmtId="188" formatCode="0.000_ "/>
    <numFmt numFmtId="189" formatCode="\(General\)"/>
    <numFmt numFmtId="190" formatCode="#,##0.000;[Red]\-#,##0.000"/>
    <numFmt numFmtId="191" formatCode="0.0_);[Red]\(0.0\)"/>
    <numFmt numFmtId="192" formatCode="0.000;\-0.000;"/>
    <numFmt numFmtId="193" formatCode="0;\-0;"/>
    <numFmt numFmtId="194" formatCode="0_);[Red]\(0\)"/>
    <numFmt numFmtId="195" formatCode="0.00_ "/>
    <numFmt numFmtId="196" formatCode="0.0;\-0.0;"/>
    <numFmt numFmtId="197" formatCode="#,##0\k\W"/>
    <numFmt numFmtId="198" formatCode="0.0_ "/>
    <numFmt numFmtId="199" formatCode="&quot;月&quot;"/>
    <numFmt numFmtId="200" formatCode="yyyy&quot;年&quot;m&quot;月&quot;;@"/>
  </numFmts>
  <fonts count="200">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b/>
      <sz val="24"/>
      <color theme="1"/>
      <name val="ＭＳ Ｐゴシック"/>
      <family val="3"/>
      <charset val="128"/>
      <scheme val="minor"/>
    </font>
    <font>
      <u/>
      <sz val="11"/>
      <color theme="10"/>
      <name val="ＭＳ Ｐゴシック"/>
      <family val="2"/>
      <charset val="128"/>
      <scheme val="minor"/>
    </font>
    <font>
      <sz val="11"/>
      <color theme="1"/>
      <name val="ＭＳ 明朝"/>
      <family val="1"/>
      <charset val="128"/>
    </font>
    <font>
      <sz val="12"/>
      <color theme="1"/>
      <name val="Century"/>
      <family val="1"/>
    </font>
    <font>
      <sz val="14"/>
      <color theme="1"/>
      <name val="ＭＳ 明朝"/>
      <family val="1"/>
      <charset val="128"/>
    </font>
    <font>
      <sz val="12"/>
      <color theme="1"/>
      <name val="ＭＳ 明朝"/>
      <family val="1"/>
      <charset val="128"/>
    </font>
    <font>
      <sz val="10.5"/>
      <color theme="1"/>
      <name val="Century"/>
      <family val="1"/>
    </font>
    <font>
      <sz val="11"/>
      <name val="ＭＳ Ｐゴシック"/>
      <family val="3"/>
      <charset val="128"/>
    </font>
    <font>
      <sz val="6"/>
      <name val="ＭＳ Ｐゴシック"/>
      <family val="3"/>
      <charset val="128"/>
    </font>
    <font>
      <sz val="11"/>
      <name val="ＭＳ 明朝"/>
      <family val="1"/>
      <charset val="128"/>
    </font>
    <font>
      <sz val="6"/>
      <name val="ＭＳ 明朝"/>
      <family val="1"/>
      <charset val="128"/>
    </font>
    <font>
      <sz val="9"/>
      <name val="ＭＳ Ｐ明朝"/>
      <family val="1"/>
      <charset val="128"/>
    </font>
    <font>
      <sz val="12"/>
      <name val="ＭＳ Ｐゴシック"/>
      <family val="3"/>
      <charset val="128"/>
    </font>
    <font>
      <u/>
      <sz val="9"/>
      <name val="ＭＳ Ｐ明朝"/>
      <family val="1"/>
      <charset val="128"/>
    </font>
    <font>
      <sz val="11"/>
      <name val="ＭＳ Ｐ明朝"/>
      <family val="1"/>
      <charset val="128"/>
    </font>
    <font>
      <sz val="8"/>
      <name val="ＭＳ Ｐ明朝"/>
      <family val="1"/>
      <charset val="128"/>
    </font>
    <font>
      <sz val="6"/>
      <name val="ＭＳ Ｐ明朝"/>
      <family val="1"/>
      <charset val="128"/>
    </font>
    <font>
      <i/>
      <sz val="9"/>
      <name val="ＭＳ Ｐ明朝"/>
      <family val="1"/>
      <charset val="128"/>
    </font>
    <font>
      <vertAlign val="subscript"/>
      <sz val="9"/>
      <name val="ＭＳ Ｐ明朝"/>
      <family val="1"/>
      <charset val="128"/>
    </font>
    <font>
      <sz val="4"/>
      <name val="ＭＳ Ｐ明朝"/>
      <family val="1"/>
      <charset val="128"/>
    </font>
    <font>
      <vertAlign val="subscript"/>
      <sz val="8"/>
      <name val="ＭＳ Ｐ明朝"/>
      <family val="1"/>
      <charset val="128"/>
    </font>
    <font>
      <strike/>
      <sz val="8"/>
      <name val="ＭＳ Ｐ明朝"/>
      <family val="1"/>
      <charset val="128"/>
    </font>
    <font>
      <strike/>
      <sz val="9"/>
      <name val="ＭＳ Ｐ明朝"/>
      <family val="1"/>
      <charset val="128"/>
    </font>
    <font>
      <sz val="10.5"/>
      <name val="ＭＳ 明朝"/>
      <family val="1"/>
      <charset val="128"/>
    </font>
    <font>
      <sz val="10"/>
      <name val="ＭＳ Ｐ明朝"/>
      <family val="1"/>
      <charset val="128"/>
    </font>
    <font>
      <sz val="7.5"/>
      <name val="ＭＳ Ｐ明朝"/>
      <family val="1"/>
      <charset val="128"/>
    </font>
    <font>
      <sz val="7"/>
      <name val="ＭＳ Ｐ明朝"/>
      <family val="1"/>
      <charset val="128"/>
    </font>
    <font>
      <vertAlign val="subscript"/>
      <sz val="10"/>
      <name val="ＭＳ Ｐ明朝"/>
      <family val="1"/>
      <charset val="128"/>
    </font>
    <font>
      <b/>
      <u/>
      <sz val="11"/>
      <color theme="10"/>
      <name val="ＭＳ Ｐゴシック"/>
      <family val="3"/>
      <charset val="128"/>
      <scheme val="minor"/>
    </font>
    <font>
      <sz val="12"/>
      <color theme="1"/>
      <name val="ＭＳ Ｐゴシック"/>
      <family val="2"/>
      <charset val="128"/>
      <scheme val="minor"/>
    </font>
    <font>
      <b/>
      <sz val="12"/>
      <color indexed="10"/>
      <name val="ＭＳ Ｐゴシック"/>
      <family val="3"/>
      <charset val="128"/>
    </font>
    <font>
      <b/>
      <sz val="11"/>
      <name val="ＭＳ 明朝"/>
      <family val="1"/>
      <charset val="128"/>
    </font>
    <font>
      <b/>
      <sz val="12"/>
      <color indexed="12"/>
      <name val="ＭＳ ゴシック"/>
      <family val="3"/>
      <charset val="128"/>
    </font>
    <font>
      <b/>
      <sz val="12"/>
      <color indexed="12"/>
      <name val="ＭＳ Ｐゴシック"/>
      <family val="3"/>
      <charset val="128"/>
    </font>
    <font>
      <b/>
      <sz val="10"/>
      <color indexed="12"/>
      <name val="ＭＳ Ｐゴシック"/>
      <family val="3"/>
      <charset val="128"/>
    </font>
    <font>
      <b/>
      <sz val="11"/>
      <color indexed="12"/>
      <name val="ＭＳ Ｐゴシック"/>
      <family val="3"/>
      <charset val="128"/>
    </font>
    <font>
      <b/>
      <sz val="14"/>
      <color indexed="8"/>
      <name val="ＭＳ Ｐゴシック"/>
      <family val="3"/>
      <charset val="128"/>
    </font>
    <font>
      <b/>
      <sz val="11"/>
      <name val="ＭＳ Ｐゴシック"/>
      <family val="3"/>
      <charset val="128"/>
    </font>
    <font>
      <b/>
      <sz val="11"/>
      <color indexed="8"/>
      <name val="ＭＳ 明朝"/>
      <family val="1"/>
      <charset val="128"/>
    </font>
    <font>
      <b/>
      <sz val="8"/>
      <color indexed="12"/>
      <name val="ＭＳ Ｐゴシック"/>
      <family val="3"/>
      <charset val="128"/>
    </font>
    <font>
      <sz val="11"/>
      <color indexed="12"/>
      <name val="ＭＳ Ｐゴシック"/>
      <family val="3"/>
      <charset val="128"/>
    </font>
    <font>
      <b/>
      <sz val="16"/>
      <color indexed="10"/>
      <name val="HG丸ｺﾞｼｯｸM-PRO"/>
      <family val="3"/>
      <charset val="128"/>
    </font>
    <font>
      <sz val="11"/>
      <color indexed="8"/>
      <name val="ＭＳ Ｐゴシック"/>
      <family val="3"/>
      <charset val="128"/>
    </font>
    <font>
      <b/>
      <sz val="11"/>
      <color indexed="8"/>
      <name val="ＭＳ Ｐゴシック"/>
      <family val="3"/>
      <charset val="128"/>
    </font>
    <font>
      <u/>
      <sz val="18"/>
      <name val="明朝"/>
      <family val="3"/>
      <charset val="128"/>
    </font>
    <font>
      <b/>
      <sz val="11"/>
      <color indexed="10"/>
      <name val="ＭＳ ゴシック"/>
      <family val="3"/>
      <charset val="128"/>
    </font>
    <font>
      <b/>
      <sz val="20"/>
      <color indexed="10"/>
      <name val="HG創英角ｺﾞｼｯｸUB"/>
      <family val="3"/>
      <charset val="128"/>
    </font>
    <font>
      <sz val="9"/>
      <name val="ＭＳ Ｐゴシック"/>
      <family val="3"/>
      <charset val="128"/>
    </font>
    <font>
      <sz val="11"/>
      <name val="明朝"/>
      <family val="3"/>
      <charset val="128"/>
    </font>
    <font>
      <b/>
      <sz val="9"/>
      <color indexed="12"/>
      <name val="ＭＳ Ｐゴシック"/>
      <family val="3"/>
      <charset val="128"/>
    </font>
    <font>
      <b/>
      <sz val="12"/>
      <name val="ＭＳ 明朝"/>
      <family val="1"/>
      <charset val="128"/>
    </font>
    <font>
      <b/>
      <sz val="11"/>
      <name val="明朝"/>
      <family val="3"/>
      <charset val="128"/>
    </font>
    <font>
      <b/>
      <sz val="16"/>
      <color indexed="10"/>
      <name val="ＭＳ ゴシック"/>
      <family val="3"/>
      <charset val="128"/>
    </font>
    <font>
      <b/>
      <sz val="11"/>
      <color indexed="8"/>
      <name val="明朝"/>
      <family val="1"/>
      <charset val="128"/>
    </font>
    <font>
      <sz val="10"/>
      <name val="明朝"/>
      <family val="3"/>
      <charset val="128"/>
    </font>
    <font>
      <b/>
      <sz val="14"/>
      <color indexed="8"/>
      <name val="ＭＳ ゴシック"/>
      <family val="3"/>
      <charset val="128"/>
    </font>
    <font>
      <b/>
      <sz val="10"/>
      <name val="明朝"/>
      <family val="3"/>
      <charset val="128"/>
    </font>
    <font>
      <sz val="12"/>
      <color theme="1"/>
      <name val="ＭＳ Ｐ明朝"/>
      <family val="1"/>
      <charset val="128"/>
    </font>
    <font>
      <sz val="11"/>
      <color indexed="8"/>
      <name val="ＭＳ ゴシック"/>
      <family val="3"/>
      <charset val="128"/>
    </font>
    <font>
      <sz val="12"/>
      <color indexed="8"/>
      <name val="ＭＳ ゴシック"/>
      <family val="3"/>
      <charset val="128"/>
    </font>
    <font>
      <sz val="12"/>
      <name val="ＭＳ ゴシック"/>
      <family val="3"/>
      <charset val="128"/>
    </font>
    <font>
      <b/>
      <sz val="12"/>
      <name val="ＭＳ ゴシック"/>
      <family val="3"/>
      <charset val="128"/>
    </font>
    <font>
      <b/>
      <sz val="11"/>
      <name val="ＭＳ ゴシック"/>
      <family val="3"/>
      <charset val="128"/>
    </font>
    <font>
      <sz val="11"/>
      <name val="ＭＳ ゴシック"/>
      <family val="3"/>
      <charset val="128"/>
    </font>
    <font>
      <b/>
      <sz val="16"/>
      <name val="ＭＳ ゴシック"/>
      <family val="3"/>
      <charset val="128"/>
    </font>
    <font>
      <sz val="14"/>
      <name val="ＭＳ ゴシック"/>
      <family val="3"/>
      <charset val="128"/>
    </font>
    <font>
      <sz val="16"/>
      <name val="ＭＳ ゴシック"/>
      <family val="3"/>
      <charset val="128"/>
    </font>
    <font>
      <strike/>
      <sz val="11"/>
      <name val="ＭＳ ゴシック"/>
      <family val="3"/>
      <charset val="128"/>
    </font>
    <font>
      <sz val="11"/>
      <color rgb="FFFF0000"/>
      <name val="ＭＳ ゴシック"/>
      <family val="3"/>
      <charset val="128"/>
    </font>
    <font>
      <sz val="9"/>
      <name val="ＭＳ ゴシック"/>
      <family val="3"/>
      <charset val="128"/>
    </font>
    <font>
      <sz val="10"/>
      <name val="ＭＳ ゴシック"/>
      <family val="3"/>
      <charset val="128"/>
    </font>
    <font>
      <u/>
      <sz val="11"/>
      <name val="ＭＳ ゴシック"/>
      <family val="3"/>
      <charset val="128"/>
    </font>
    <font>
      <sz val="11"/>
      <color theme="1"/>
      <name val="ＭＳ Ｐゴシック"/>
      <family val="3"/>
      <charset val="128"/>
      <scheme val="minor"/>
    </font>
    <font>
      <sz val="10.5"/>
      <color theme="1"/>
      <name val="ＭＳ 明朝"/>
      <family val="1"/>
      <charset val="128"/>
    </font>
    <font>
      <sz val="18"/>
      <color theme="1"/>
      <name val="ＭＳ 明朝"/>
      <family val="1"/>
      <charset val="128"/>
    </font>
    <font>
      <sz val="18"/>
      <color theme="1"/>
      <name val="ＭＳ Ｐゴシック"/>
      <family val="2"/>
      <charset val="128"/>
      <scheme val="minor"/>
    </font>
    <font>
      <sz val="16"/>
      <color theme="1"/>
      <name val="ＭＳ Ｐゴシック"/>
      <family val="2"/>
      <charset val="128"/>
      <scheme val="minor"/>
    </font>
    <font>
      <b/>
      <sz val="11"/>
      <color rgb="FFFF0000"/>
      <name val="ＭＳ Ｐゴシック"/>
      <family val="3"/>
      <charset val="128"/>
      <scheme val="minor"/>
    </font>
    <font>
      <sz val="11"/>
      <name val="ＭＳ Ｐゴシック"/>
      <family val="3"/>
      <charset val="128"/>
      <scheme val="minor"/>
    </font>
    <font>
      <sz val="11"/>
      <color rgb="FFFF0000"/>
      <name val="ＭＳ Ｐゴシック"/>
      <family val="2"/>
      <charset val="128"/>
      <scheme val="minor"/>
    </font>
    <font>
      <sz val="11"/>
      <color theme="1"/>
      <name val="ＭＳ Ｐゴシック"/>
      <family val="2"/>
      <charset val="128"/>
      <scheme val="minor"/>
    </font>
    <font>
      <sz val="10"/>
      <name val="ＭＳ 明朝"/>
      <family val="1"/>
      <charset val="128"/>
    </font>
    <font>
      <sz val="14"/>
      <name val="ＭＳ 明朝"/>
      <family val="1"/>
      <charset val="128"/>
    </font>
    <font>
      <sz val="9"/>
      <name val="ＭＳ 明朝"/>
      <family val="1"/>
      <charset val="128"/>
    </font>
    <font>
      <sz val="7"/>
      <name val="ＭＳ 明朝"/>
      <family val="1"/>
      <charset val="128"/>
    </font>
    <font>
      <sz val="8"/>
      <name val="ＭＳ 明朝"/>
      <family val="1"/>
      <charset val="128"/>
    </font>
    <font>
      <b/>
      <sz val="10"/>
      <name val="ＭＳ ゴシック"/>
      <family val="3"/>
      <charset val="128"/>
    </font>
    <font>
      <b/>
      <sz val="10"/>
      <color rgb="FFFF0000"/>
      <name val="ＭＳ ゴシック"/>
      <family val="3"/>
      <charset val="128"/>
    </font>
    <font>
      <sz val="16"/>
      <name val="ＭＳ 明朝"/>
      <family val="1"/>
      <charset val="128"/>
    </font>
    <font>
      <b/>
      <sz val="14"/>
      <name val="ＭＳ Ｐゴシック"/>
      <family val="3"/>
      <charset val="128"/>
      <scheme val="minor"/>
    </font>
    <font>
      <sz val="6"/>
      <name val="ＭＳ Ｐゴシック"/>
      <family val="3"/>
      <charset val="128"/>
      <scheme val="minor"/>
    </font>
    <font>
      <sz val="11"/>
      <color theme="1"/>
      <name val="Meiryo UI"/>
      <family val="3"/>
      <charset val="128"/>
    </font>
    <font>
      <u/>
      <sz val="22"/>
      <color theme="1"/>
      <name val="Meiryo UI"/>
      <family val="3"/>
      <charset val="128"/>
    </font>
    <font>
      <b/>
      <u/>
      <sz val="24"/>
      <color rgb="FFFF0000"/>
      <name val="Meiryo UI"/>
      <family val="3"/>
      <charset val="128"/>
    </font>
    <font>
      <b/>
      <u/>
      <sz val="24"/>
      <color theme="1"/>
      <name val="Meiryo UI"/>
      <family val="3"/>
      <charset val="128"/>
    </font>
    <font>
      <sz val="10"/>
      <color theme="1"/>
      <name val="Meiryo UI"/>
      <family val="3"/>
      <charset val="128"/>
    </font>
    <font>
      <sz val="11"/>
      <color rgb="FFFF0000"/>
      <name val="Meiryo UI"/>
      <family val="3"/>
      <charset val="128"/>
    </font>
    <font>
      <sz val="14"/>
      <color theme="1"/>
      <name val="Meiryo UI"/>
      <family val="3"/>
      <charset val="128"/>
    </font>
    <font>
      <sz val="24"/>
      <color rgb="FFFF0000"/>
      <name val="Meiryo UI"/>
      <family val="3"/>
      <charset val="128"/>
    </font>
    <font>
      <sz val="24"/>
      <color theme="1"/>
      <name val="Meiryo UI"/>
      <family val="3"/>
      <charset val="128"/>
    </font>
    <font>
      <sz val="16"/>
      <color theme="1"/>
      <name val="Meiryo UI"/>
      <family val="3"/>
      <charset val="128"/>
    </font>
    <font>
      <sz val="16"/>
      <name val="Meiryo UI"/>
      <family val="3"/>
      <charset val="128"/>
    </font>
    <font>
      <u/>
      <sz val="11"/>
      <color rgb="FF0070C0"/>
      <name val="ＭＳ Ｐゴシック"/>
      <family val="3"/>
      <charset val="128"/>
      <scheme val="minor"/>
    </font>
    <font>
      <u/>
      <sz val="12"/>
      <color rgb="FF0070C0"/>
      <name val="ＭＳ Ｐゴシック"/>
      <family val="3"/>
      <charset val="128"/>
      <scheme val="minor"/>
    </font>
    <font>
      <u/>
      <sz val="12"/>
      <name val="ＭＳ Ｐゴシック"/>
      <family val="3"/>
      <charset val="128"/>
      <scheme val="minor"/>
    </font>
    <font>
      <sz val="12"/>
      <name val="ＭＳ Ｐゴシック"/>
      <family val="3"/>
      <charset val="128"/>
      <scheme val="minor"/>
    </font>
    <font>
      <sz val="10"/>
      <name val="ＭＳ Ｐゴシック"/>
      <family val="3"/>
      <charset val="128"/>
    </font>
    <font>
      <b/>
      <sz val="10"/>
      <name val="ＭＳ Ｐゴシック"/>
      <family val="3"/>
      <charset val="128"/>
    </font>
    <font>
      <b/>
      <sz val="10"/>
      <name val="ＭＳ Ｐ明朝"/>
      <family val="1"/>
      <charset val="128"/>
    </font>
    <font>
      <sz val="14"/>
      <name val="ＭＳ Ｐ明朝"/>
      <family val="1"/>
      <charset val="128"/>
    </font>
    <font>
      <sz val="10"/>
      <color rgb="FFFF0000"/>
      <name val="ＭＳ Ｐ明朝"/>
      <family val="1"/>
      <charset val="128"/>
    </font>
    <font>
      <sz val="12"/>
      <name val="ＭＳ Ｐ明朝"/>
      <family val="1"/>
      <charset val="128"/>
    </font>
    <font>
      <u/>
      <sz val="10"/>
      <name val="ＭＳ Ｐ明朝"/>
      <family val="1"/>
      <charset val="128"/>
    </font>
    <font>
      <sz val="10"/>
      <name val="Fm富士通明朝体"/>
      <family val="1"/>
      <charset val="128"/>
    </font>
    <font>
      <sz val="6"/>
      <name val="Fm富士通明朝体"/>
      <family val="1"/>
      <charset val="128"/>
    </font>
    <font>
      <sz val="8"/>
      <name val="ＭＳ Ｐゴシック"/>
      <family val="3"/>
      <charset val="128"/>
    </font>
    <font>
      <sz val="10"/>
      <color rgb="FFFF0000"/>
      <name val="ＭＳ Ｐゴシック"/>
      <family val="3"/>
      <charset val="128"/>
    </font>
    <font>
      <sz val="9"/>
      <color rgb="FFFF0000"/>
      <name val="ＭＳ Ｐ明朝"/>
      <family val="1"/>
      <charset val="128"/>
    </font>
    <font>
      <sz val="11"/>
      <color rgb="FFFF0000"/>
      <name val="ＭＳ Ｐ明朝"/>
      <family val="1"/>
      <charset val="128"/>
    </font>
    <font>
      <b/>
      <sz val="9"/>
      <color indexed="81"/>
      <name val="MS P ゴシック"/>
      <family val="3"/>
      <charset val="128"/>
    </font>
    <font>
      <sz val="9"/>
      <color indexed="81"/>
      <name val="MS P ゴシック"/>
      <family val="3"/>
      <charset val="128"/>
    </font>
    <font>
      <b/>
      <sz val="9"/>
      <name val="ＭＳ Ｐ明朝"/>
      <family val="1"/>
      <charset val="128"/>
    </font>
    <font>
      <sz val="12"/>
      <color theme="1"/>
      <name val="Meiryo UI"/>
      <family val="3"/>
      <charset val="128"/>
    </font>
    <font>
      <sz val="11"/>
      <name val="Meiryo UI"/>
      <family val="3"/>
      <charset val="128"/>
    </font>
    <font>
      <sz val="11"/>
      <color theme="1"/>
      <name val="メイリオ"/>
      <family val="3"/>
      <charset val="128"/>
    </font>
    <font>
      <u/>
      <sz val="12"/>
      <color theme="1"/>
      <name val="Meiryo UI"/>
      <family val="3"/>
      <charset val="128"/>
    </font>
    <font>
      <u/>
      <sz val="20"/>
      <color theme="1"/>
      <name val="Meiryo UI"/>
      <family val="3"/>
      <charset val="128"/>
    </font>
    <font>
      <sz val="12"/>
      <color indexed="8"/>
      <name val="Meiryo UI"/>
      <family val="3"/>
      <charset val="128"/>
    </font>
    <font>
      <sz val="10"/>
      <color indexed="10"/>
      <name val="Meiryo UI"/>
      <family val="3"/>
      <charset val="128"/>
    </font>
    <font>
      <sz val="12"/>
      <name val="Meiryo UI"/>
      <family val="3"/>
      <charset val="128"/>
    </font>
    <font>
      <sz val="9"/>
      <name val="Meiryo UI"/>
      <family val="3"/>
      <charset val="128"/>
    </font>
    <font>
      <sz val="11"/>
      <color indexed="10"/>
      <name val="Meiryo UI"/>
      <family val="3"/>
      <charset val="128"/>
    </font>
    <font>
      <sz val="12"/>
      <color indexed="10"/>
      <name val="Meiryo UI"/>
      <family val="3"/>
      <charset val="128"/>
    </font>
    <font>
      <b/>
      <sz val="11"/>
      <name val="Meiryo UI"/>
      <family val="3"/>
      <charset val="128"/>
    </font>
    <font>
      <sz val="11"/>
      <color theme="0" tint="-0.34998626667073579"/>
      <name val="Meiryo UI"/>
      <family val="3"/>
      <charset val="128"/>
    </font>
    <font>
      <sz val="12"/>
      <color rgb="FFFF0000"/>
      <name val="Meiryo UI"/>
      <family val="3"/>
      <charset val="128"/>
    </font>
    <font>
      <sz val="11"/>
      <color theme="0" tint="-0.34998626667073579"/>
      <name val="ＭＳ 明朝"/>
      <family val="1"/>
      <charset val="128"/>
    </font>
    <font>
      <b/>
      <sz val="11"/>
      <color theme="0" tint="-0.34998626667073579"/>
      <name val="Meiryo UI"/>
      <family val="3"/>
      <charset val="128"/>
    </font>
    <font>
      <b/>
      <sz val="11"/>
      <color theme="1"/>
      <name val="Meiryo UI"/>
      <family val="3"/>
      <charset val="128"/>
    </font>
    <font>
      <sz val="11"/>
      <color theme="0" tint="-0.34998626667073579"/>
      <name val="ＭＳ Ｐゴシック"/>
      <family val="3"/>
      <charset val="128"/>
      <scheme val="minor"/>
    </font>
    <font>
      <b/>
      <sz val="14"/>
      <color rgb="FFFF0000"/>
      <name val="ＭＳ Ｐゴシック"/>
      <family val="3"/>
      <charset val="128"/>
      <scheme val="minor"/>
    </font>
    <font>
      <sz val="9"/>
      <name val="ＭＳ Ｐゴシック"/>
      <family val="3"/>
      <charset val="128"/>
      <scheme val="minor"/>
    </font>
    <font>
      <sz val="11"/>
      <name val="ＭＳ Ｐゴシック"/>
      <family val="2"/>
      <charset val="128"/>
      <scheme val="minor"/>
    </font>
    <font>
      <sz val="8"/>
      <name val="Fm富士通明朝体"/>
      <family val="1"/>
      <charset val="128"/>
    </font>
    <font>
      <b/>
      <sz val="11"/>
      <name val="ＭＳ Ｐゴシック"/>
      <family val="3"/>
      <charset val="128"/>
      <scheme val="minor"/>
    </font>
    <font>
      <b/>
      <sz val="9"/>
      <name val="ＭＳ Ｐゴシック"/>
      <family val="3"/>
      <charset val="128"/>
      <scheme val="minor"/>
    </font>
    <font>
      <b/>
      <sz val="10"/>
      <name val="ＭＳ Ｐゴシック"/>
      <family val="3"/>
      <charset val="128"/>
      <scheme val="minor"/>
    </font>
    <font>
      <b/>
      <sz val="12"/>
      <name val="ＭＳ Ｐゴシック"/>
      <family val="3"/>
      <charset val="128"/>
      <scheme val="minor"/>
    </font>
    <font>
      <b/>
      <sz val="11"/>
      <color theme="1"/>
      <name val="ＭＳ Ｐゴシック"/>
      <family val="3"/>
      <charset val="128"/>
      <scheme val="minor"/>
    </font>
    <font>
      <b/>
      <sz val="9"/>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8"/>
      <color theme="1"/>
      <name val="ＭＳ Ｐゴシック"/>
      <family val="3"/>
      <charset val="128"/>
      <scheme val="minor"/>
    </font>
    <font>
      <sz val="11"/>
      <color theme="10"/>
      <name val="ＭＳ Ｐゴシック"/>
      <family val="3"/>
      <charset val="128"/>
      <scheme val="minor"/>
    </font>
    <font>
      <sz val="11"/>
      <name val="Fm富士通明朝体"/>
      <family val="1"/>
      <charset val="128"/>
    </font>
    <font>
      <b/>
      <sz val="16"/>
      <color indexed="8"/>
      <name val="Fm富士通ゴシック体"/>
      <family val="3"/>
      <charset val="128"/>
    </font>
    <font>
      <sz val="11"/>
      <color indexed="8"/>
      <name val="Fm富士通明朝体"/>
      <family val="1"/>
      <charset val="128"/>
    </font>
    <font>
      <sz val="11"/>
      <color indexed="10"/>
      <name val="Fm富士通明朝体"/>
      <family val="1"/>
      <charset val="128"/>
    </font>
    <font>
      <sz val="9"/>
      <name val="Fm富士通明朝体"/>
      <family val="1"/>
      <charset val="128"/>
    </font>
    <font>
      <b/>
      <sz val="16"/>
      <name val="Fm富士通明朝体"/>
      <family val="1"/>
      <charset val="128"/>
    </font>
    <font>
      <b/>
      <sz val="10"/>
      <color indexed="10"/>
      <name val="ＭＳ Ｐゴシック"/>
      <family val="3"/>
      <charset val="128"/>
    </font>
    <font>
      <b/>
      <sz val="11"/>
      <color theme="2" tint="-0.499984740745262"/>
      <name val="ＭＳ Ｐゴシック"/>
      <family val="3"/>
      <charset val="128"/>
      <scheme val="minor"/>
    </font>
    <font>
      <sz val="11"/>
      <color rgb="FFFF0000"/>
      <name val="ＭＳ Ｐゴシック"/>
      <family val="3"/>
      <charset val="128"/>
      <scheme val="minor"/>
    </font>
    <font>
      <sz val="11"/>
      <color rgb="FF000000"/>
      <name val="ＭＳ Ｐゴシック"/>
      <family val="3"/>
      <charset val="128"/>
    </font>
    <font>
      <strike/>
      <sz val="11"/>
      <color rgb="FFFF0000"/>
      <name val="ＭＳ ゴシック"/>
      <family val="3"/>
      <charset val="128"/>
    </font>
    <font>
      <sz val="11"/>
      <color indexed="8"/>
      <name val="游ゴシック"/>
      <family val="3"/>
      <charset val="128"/>
    </font>
    <font>
      <b/>
      <sz val="12"/>
      <name val="游ゴシック"/>
      <family val="3"/>
      <charset val="128"/>
    </font>
    <font>
      <sz val="11"/>
      <name val="游ゴシック"/>
      <family val="3"/>
      <charset val="128"/>
    </font>
    <font>
      <b/>
      <sz val="16"/>
      <name val="游ゴシック"/>
      <family val="3"/>
      <charset val="128"/>
    </font>
    <font>
      <sz val="10"/>
      <name val="游ゴシック"/>
      <family val="3"/>
      <charset val="128"/>
    </font>
    <font>
      <sz val="11"/>
      <color theme="0" tint="-0.249977111117893"/>
      <name val="ＭＳ ゴシック"/>
      <family val="3"/>
      <charset val="128"/>
    </font>
    <font>
      <b/>
      <sz val="10"/>
      <name val="游ゴシック"/>
      <family val="3"/>
      <charset val="128"/>
    </font>
    <font>
      <b/>
      <sz val="11"/>
      <color theme="0"/>
      <name val="ＭＳ ゴシック"/>
      <family val="3"/>
      <charset val="128"/>
    </font>
    <font>
      <sz val="9"/>
      <color theme="1"/>
      <name val="游ゴシック"/>
      <family val="3"/>
      <charset val="128"/>
    </font>
    <font>
      <b/>
      <u/>
      <sz val="10"/>
      <name val="游ゴシック"/>
      <family val="3"/>
      <charset val="128"/>
    </font>
    <font>
      <b/>
      <u/>
      <sz val="10"/>
      <color rgb="FFFF0000"/>
      <name val="游ゴシック"/>
      <family val="3"/>
      <charset val="128"/>
    </font>
    <font>
      <b/>
      <u/>
      <sz val="11"/>
      <color rgb="FFFF0000"/>
      <name val="游ゴシック"/>
      <family val="3"/>
      <charset val="128"/>
    </font>
    <font>
      <sz val="11"/>
      <color theme="1"/>
      <name val="游ゴシック"/>
      <family val="3"/>
      <charset val="128"/>
    </font>
    <font>
      <b/>
      <sz val="11"/>
      <color theme="1"/>
      <name val="游ゴシック"/>
      <family val="3"/>
      <charset val="128"/>
    </font>
    <font>
      <b/>
      <sz val="9"/>
      <color rgb="FFFF0000"/>
      <name val="游ゴシック"/>
      <family val="3"/>
      <charset val="128"/>
    </font>
    <font>
      <b/>
      <sz val="11"/>
      <color rgb="FFFF0000"/>
      <name val="游ゴシック"/>
      <family val="3"/>
      <charset val="128"/>
    </font>
    <font>
      <sz val="10"/>
      <color theme="1"/>
      <name val="游ゴシック"/>
      <family val="3"/>
      <charset val="128"/>
    </font>
    <font>
      <sz val="9"/>
      <name val="游ゴシック"/>
      <family val="3"/>
      <charset val="128"/>
    </font>
    <font>
      <b/>
      <sz val="9"/>
      <name val="游ゴシック"/>
      <family val="3"/>
      <charset val="128"/>
    </font>
    <font>
      <b/>
      <sz val="10"/>
      <color theme="8"/>
      <name val="游ゴシック"/>
      <family val="3"/>
      <charset val="128"/>
    </font>
    <font>
      <sz val="10"/>
      <color indexed="8"/>
      <name val="游ゴシック"/>
      <family val="3"/>
      <charset val="128"/>
    </font>
    <font>
      <sz val="9"/>
      <color rgb="FFFF0000"/>
      <name val="ＭＳ ゴシック"/>
      <family val="3"/>
      <charset val="128"/>
    </font>
    <font>
      <b/>
      <sz val="9"/>
      <color rgb="FFFF0000"/>
      <name val="ＭＳ ゴシック"/>
      <family val="3"/>
      <charset val="128"/>
    </font>
    <font>
      <b/>
      <sz val="16"/>
      <color rgb="FFFF0000"/>
      <name val="游ゴシック"/>
      <family val="3"/>
      <charset val="128"/>
    </font>
    <font>
      <sz val="26"/>
      <color theme="1" tint="0.499984740745262"/>
      <name val="游ゴシック"/>
      <family val="3"/>
      <charset val="128"/>
    </font>
    <font>
      <b/>
      <sz val="18"/>
      <name val="游ゴシック"/>
      <family val="3"/>
      <charset val="128"/>
    </font>
    <font>
      <sz val="26"/>
      <color theme="1" tint="0.499984740745262"/>
      <name val="ＭＳ ゴシック"/>
      <family val="3"/>
      <charset val="128"/>
    </font>
    <font>
      <u/>
      <sz val="11"/>
      <color theme="10"/>
      <name val="ＭＳ Ｐゴシック"/>
      <family val="3"/>
      <charset val="128"/>
    </font>
    <font>
      <u/>
      <sz val="10"/>
      <color theme="10"/>
      <name val="游ゴシック"/>
      <family val="3"/>
      <charset val="128"/>
    </font>
  </fonts>
  <fills count="27">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505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indexed="26"/>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CCFFCC"/>
        <bgColor indexed="64"/>
      </patternFill>
    </fill>
    <fill>
      <patternFill patternType="solid">
        <fgColor rgb="FFCCFFFF"/>
        <bgColor indexed="64"/>
      </patternFill>
    </fill>
    <fill>
      <patternFill patternType="solid">
        <fgColor rgb="FFFFCCFF"/>
        <bgColor indexed="64"/>
      </patternFill>
    </fill>
    <fill>
      <patternFill patternType="solid">
        <fgColor rgb="FFCCCCFF"/>
        <bgColor indexed="64"/>
      </patternFill>
    </fill>
    <fill>
      <patternFill patternType="solid">
        <fgColor indexed="42"/>
        <bgColor indexed="64"/>
      </patternFill>
    </fill>
    <fill>
      <patternFill patternType="solid">
        <fgColor indexed="41"/>
        <bgColor indexed="64"/>
      </patternFill>
    </fill>
    <fill>
      <patternFill patternType="solid">
        <fgColor theme="6" tint="0.39997558519241921"/>
        <bgColor indexed="64"/>
      </patternFill>
    </fill>
    <fill>
      <patternFill patternType="solid">
        <fgColor rgb="FFFFA3A3"/>
        <bgColor indexed="64"/>
      </patternFill>
    </fill>
    <fill>
      <patternFill patternType="solid">
        <fgColor theme="2"/>
        <bgColor indexed="64"/>
      </patternFill>
    </fill>
    <fill>
      <patternFill patternType="solid">
        <fgColor rgb="FFFFE0C1"/>
        <bgColor indexed="64"/>
      </patternFill>
    </fill>
  </fills>
  <borders count="2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diagonal/>
    </border>
    <border>
      <left/>
      <right style="medium">
        <color indexed="64"/>
      </right>
      <top/>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top style="thin">
        <color indexed="64"/>
      </top>
      <bottom style="hair">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right style="hair">
        <color indexed="64"/>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thin">
        <color indexed="8"/>
      </left>
      <right style="thin">
        <color indexed="8"/>
      </right>
      <top style="medium">
        <color indexed="8"/>
      </top>
      <bottom/>
      <diagonal/>
    </border>
    <border>
      <left style="medium">
        <color indexed="8"/>
      </left>
      <right/>
      <top/>
      <bottom/>
      <diagonal/>
    </border>
    <border>
      <left style="thin">
        <color indexed="8"/>
      </left>
      <right/>
      <top style="medium">
        <color indexed="8"/>
      </top>
      <bottom/>
      <diagonal/>
    </border>
    <border>
      <left style="medium">
        <color indexed="8"/>
      </left>
      <right/>
      <top style="thin">
        <color indexed="8"/>
      </top>
      <bottom/>
      <diagonal/>
    </border>
    <border>
      <left style="thin">
        <color indexed="8"/>
      </left>
      <right style="thin">
        <color indexed="8"/>
      </right>
      <top style="thin">
        <color indexed="8"/>
      </top>
      <bottom style="medium">
        <color indexed="8"/>
      </bottom>
      <diagonal/>
    </border>
    <border>
      <left/>
      <right/>
      <top style="medium">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hair">
        <color indexed="64"/>
      </left>
      <right/>
      <top style="medium">
        <color indexed="64"/>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diagonalDown="1">
      <left style="thin">
        <color indexed="64"/>
      </left>
      <right style="thin">
        <color indexed="64"/>
      </right>
      <top style="thin">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hair">
        <color indexed="64"/>
      </left>
      <right/>
      <top style="thin">
        <color indexed="64"/>
      </top>
      <bottom/>
      <diagonal/>
    </border>
    <border>
      <left/>
      <right style="hair">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hair">
        <color indexed="64"/>
      </left>
      <right style="hair">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right/>
      <top style="double">
        <color indexed="39"/>
      </top>
      <bottom style="double">
        <color indexed="39"/>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8">
    <xf numFmtId="0" fontId="0" fillId="0" borderId="0">
      <alignment vertical="center"/>
    </xf>
    <xf numFmtId="0" fontId="7" fillId="0" borderId="0" applyNumberFormat="0" applyFill="0" applyBorder="0" applyAlignment="0" applyProtection="0">
      <alignment vertical="center"/>
    </xf>
    <xf numFmtId="0" fontId="13" fillId="0" borderId="0"/>
    <xf numFmtId="0" fontId="13" fillId="0" borderId="0"/>
    <xf numFmtId="0" fontId="13" fillId="0" borderId="0"/>
    <xf numFmtId="0" fontId="13" fillId="0" borderId="0">
      <alignment vertical="center"/>
    </xf>
    <xf numFmtId="38" fontId="13" fillId="0" borderId="0" applyFont="0" applyFill="0" applyBorder="0" applyAlignment="0" applyProtection="0">
      <alignment vertical="center"/>
    </xf>
    <xf numFmtId="38" fontId="15" fillId="0" borderId="0" applyFont="0" applyFill="0" applyBorder="0" applyAlignment="0" applyProtection="0"/>
    <xf numFmtId="0" fontId="15" fillId="0" borderId="0"/>
    <xf numFmtId="0" fontId="15" fillId="0" borderId="0"/>
    <xf numFmtId="0" fontId="13" fillId="0" borderId="0"/>
    <xf numFmtId="0" fontId="54" fillId="0" borderId="0"/>
    <xf numFmtId="0" fontId="4" fillId="0" borderId="0">
      <alignment vertical="center"/>
    </xf>
    <xf numFmtId="0" fontId="3" fillId="0" borderId="0">
      <alignment vertical="center"/>
    </xf>
    <xf numFmtId="38" fontId="13" fillId="0" borderId="0" applyFont="0" applyFill="0" applyBorder="0" applyAlignment="0" applyProtection="0"/>
    <xf numFmtId="0" fontId="78" fillId="0" borderId="0">
      <alignment vertical="center"/>
    </xf>
    <xf numFmtId="0" fontId="108" fillId="0" borderId="0" applyNumberFormat="0" applyFill="0" applyBorder="0" applyAlignment="0" applyProtection="0">
      <alignment vertical="center"/>
    </xf>
    <xf numFmtId="0" fontId="2" fillId="0" borderId="0">
      <alignment vertical="center"/>
    </xf>
    <xf numFmtId="0" fontId="86" fillId="0" borderId="0">
      <alignment vertical="center"/>
    </xf>
    <xf numFmtId="38" fontId="78"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5" fillId="0" borderId="0"/>
    <xf numFmtId="0" fontId="160" fillId="0" borderId="0"/>
    <xf numFmtId="0" fontId="13" fillId="0" borderId="0"/>
    <xf numFmtId="0" fontId="13" fillId="0" borderId="0"/>
    <xf numFmtId="0" fontId="198" fillId="0" borderId="0" applyNumberFormat="0" applyFill="0" applyBorder="0" applyAlignment="0" applyProtection="0">
      <alignment vertical="center"/>
    </xf>
  </cellStyleXfs>
  <cellXfs count="2652">
    <xf numFmtId="0" fontId="0" fillId="0" borderId="0" xfId="0">
      <alignment vertical="center"/>
    </xf>
    <xf numFmtId="0" fontId="6" fillId="0" borderId="0" xfId="0" applyFont="1">
      <alignment vertical="center"/>
    </xf>
    <xf numFmtId="0" fontId="17" fillId="3" borderId="0" xfId="3" applyNumberFormat="1" applyFont="1" applyFill="1" applyAlignment="1">
      <alignment vertical="center"/>
    </xf>
    <xf numFmtId="0" fontId="17" fillId="3" borderId="0" xfId="4" applyFont="1" applyFill="1" applyAlignment="1">
      <alignment horizontal="right"/>
    </xf>
    <xf numFmtId="0" fontId="18" fillId="3" borderId="0" xfId="3" applyNumberFormat="1" applyFont="1" applyFill="1" applyBorder="1" applyAlignment="1">
      <alignment vertical="center"/>
    </xf>
    <xf numFmtId="0" fontId="17" fillId="3" borderId="0" xfId="3" applyNumberFormat="1" applyFont="1" applyFill="1" applyBorder="1" applyAlignment="1">
      <alignment vertical="center"/>
    </xf>
    <xf numFmtId="0" fontId="19" fillId="3" borderId="0" xfId="3" applyNumberFormat="1" applyFont="1" applyFill="1" applyBorder="1" applyAlignment="1">
      <alignment vertical="center"/>
    </xf>
    <xf numFmtId="0" fontId="17" fillId="3" borderId="47" xfId="3" applyNumberFormat="1" applyFont="1" applyFill="1" applyBorder="1" applyAlignment="1">
      <alignment horizontal="center" vertical="center" shrinkToFit="1"/>
    </xf>
    <xf numFmtId="0" fontId="17" fillId="3" borderId="47" xfId="3" applyNumberFormat="1" applyFont="1" applyFill="1" applyBorder="1" applyAlignment="1">
      <alignment vertical="center" shrinkToFit="1"/>
    </xf>
    <xf numFmtId="0" fontId="17" fillId="3" borderId="46" xfId="3" applyNumberFormat="1" applyFont="1" applyFill="1" applyBorder="1" applyAlignment="1">
      <alignment vertical="center"/>
    </xf>
    <xf numFmtId="0" fontId="17" fillId="3" borderId="45" xfId="3" applyNumberFormat="1" applyFont="1" applyFill="1" applyBorder="1" applyAlignment="1">
      <alignment horizontal="center" vertical="center"/>
    </xf>
    <xf numFmtId="3" fontId="17" fillId="3" borderId="46" xfId="3" applyNumberFormat="1" applyFont="1" applyFill="1" applyBorder="1" applyAlignment="1">
      <alignment vertical="center"/>
    </xf>
    <xf numFmtId="3" fontId="17" fillId="3" borderId="6" xfId="3" applyNumberFormat="1" applyFont="1" applyFill="1" applyBorder="1" applyAlignment="1">
      <alignment horizontal="center" vertical="center"/>
    </xf>
    <xf numFmtId="0" fontId="17" fillId="3" borderId="37" xfId="3" applyNumberFormat="1" applyFont="1" applyFill="1" applyBorder="1" applyAlignment="1">
      <alignment horizontal="center" vertical="center"/>
    </xf>
    <xf numFmtId="0" fontId="17" fillId="3" borderId="23" xfId="3" applyNumberFormat="1" applyFont="1" applyFill="1" applyBorder="1" applyAlignment="1">
      <alignment vertical="center"/>
    </xf>
    <xf numFmtId="0" fontId="17" fillId="3" borderId="27" xfId="3" applyNumberFormat="1" applyFont="1" applyFill="1" applyBorder="1" applyAlignment="1">
      <alignment vertical="center"/>
    </xf>
    <xf numFmtId="0" fontId="17" fillId="3" borderId="43" xfId="3" applyNumberFormat="1" applyFont="1" applyFill="1" applyBorder="1" applyAlignment="1">
      <alignment vertical="center"/>
    </xf>
    <xf numFmtId="0" fontId="17" fillId="3" borderId="26" xfId="3" applyNumberFormat="1" applyFont="1" applyFill="1" applyBorder="1" applyAlignment="1">
      <alignment vertical="center"/>
    </xf>
    <xf numFmtId="0" fontId="17" fillId="3" borderId="51" xfId="3" applyNumberFormat="1" applyFont="1" applyFill="1" applyBorder="1" applyAlignment="1">
      <alignment horizontal="left" vertical="center" shrinkToFit="1"/>
    </xf>
    <xf numFmtId="0" fontId="17" fillId="3" borderId="52" xfId="3" applyNumberFormat="1" applyFont="1" applyFill="1" applyBorder="1" applyAlignment="1">
      <alignment horizontal="left" vertical="center" shrinkToFit="1"/>
    </xf>
    <xf numFmtId="0" fontId="17" fillId="3" borderId="53" xfId="3" applyNumberFormat="1" applyFont="1" applyFill="1" applyBorder="1" applyAlignment="1">
      <alignment horizontal="left" vertical="center" shrinkToFit="1"/>
    </xf>
    <xf numFmtId="0" fontId="17" fillId="3" borderId="54" xfId="3" applyNumberFormat="1" applyFont="1" applyFill="1" applyBorder="1" applyAlignment="1">
      <alignment horizontal="left" vertical="center" shrinkToFit="1"/>
    </xf>
    <xf numFmtId="0" fontId="17" fillId="3" borderId="26" xfId="3" applyNumberFormat="1" applyFont="1" applyFill="1" applyBorder="1" applyAlignment="1">
      <alignment horizontal="left" vertical="center"/>
    </xf>
    <xf numFmtId="0" fontId="17" fillId="3" borderId="35" xfId="3" applyNumberFormat="1" applyFont="1" applyFill="1" applyBorder="1" applyAlignment="1">
      <alignment vertical="center"/>
    </xf>
    <xf numFmtId="0" fontId="17" fillId="3" borderId="11" xfId="3" applyNumberFormat="1" applyFont="1" applyFill="1" applyBorder="1" applyAlignment="1">
      <alignment horizontal="center" vertical="center"/>
    </xf>
    <xf numFmtId="0" fontId="17" fillId="3" borderId="51" xfId="3" applyNumberFormat="1" applyFont="1" applyFill="1" applyBorder="1" applyAlignment="1">
      <alignment horizontal="center" vertical="center"/>
    </xf>
    <xf numFmtId="0" fontId="17" fillId="3" borderId="55" xfId="3" applyNumberFormat="1" applyFont="1" applyFill="1" applyBorder="1" applyAlignment="1">
      <alignment horizontal="center" vertical="center"/>
    </xf>
    <xf numFmtId="0" fontId="17" fillId="3" borderId="56" xfId="3" applyNumberFormat="1" applyFont="1" applyFill="1" applyBorder="1" applyAlignment="1">
      <alignment horizontal="center" vertical="center"/>
    </xf>
    <xf numFmtId="0" fontId="17" fillId="3" borderId="57" xfId="3" applyNumberFormat="1" applyFont="1" applyFill="1" applyBorder="1" applyAlignment="1">
      <alignment horizontal="center" vertical="center"/>
    </xf>
    <xf numFmtId="0" fontId="17" fillId="3" borderId="57" xfId="3" applyNumberFormat="1" applyFont="1" applyFill="1" applyBorder="1" applyAlignment="1">
      <alignment horizontal="center" vertical="center" shrinkToFit="1"/>
    </xf>
    <xf numFmtId="0" fontId="17" fillId="3" borderId="58" xfId="3" applyNumberFormat="1" applyFont="1" applyFill="1" applyBorder="1" applyAlignment="1">
      <alignment horizontal="center" vertical="center" shrinkToFit="1"/>
    </xf>
    <xf numFmtId="0" fontId="17" fillId="3" borderId="59" xfId="3" applyNumberFormat="1" applyFont="1" applyFill="1" applyBorder="1" applyAlignment="1">
      <alignment horizontal="center" vertical="center" shrinkToFit="1"/>
    </xf>
    <xf numFmtId="0" fontId="17" fillId="3" borderId="12" xfId="3" applyNumberFormat="1" applyFont="1" applyFill="1" applyBorder="1" applyAlignment="1">
      <alignment vertical="center"/>
    </xf>
    <xf numFmtId="0" fontId="17" fillId="3" borderId="60" xfId="3" applyNumberFormat="1" applyFont="1" applyFill="1" applyBorder="1" applyAlignment="1">
      <alignment horizontal="left" vertical="center"/>
    </xf>
    <xf numFmtId="0" fontId="17" fillId="3" borderId="0" xfId="3" applyNumberFormat="1" applyFont="1" applyFill="1" applyBorder="1" applyAlignment="1">
      <alignment horizontal="centerContinuous" vertical="center"/>
    </xf>
    <xf numFmtId="0" fontId="17" fillId="3" borderId="12" xfId="3" applyNumberFormat="1" applyFont="1" applyFill="1" applyBorder="1" applyAlignment="1">
      <alignment horizontal="centerContinuous" vertical="center"/>
    </xf>
    <xf numFmtId="0" fontId="17" fillId="3" borderId="56" xfId="3" applyNumberFormat="1" applyFont="1" applyFill="1" applyBorder="1" applyAlignment="1">
      <alignment horizontal="center" vertical="center" shrinkToFit="1"/>
    </xf>
    <xf numFmtId="0" fontId="22" fillId="3" borderId="59" xfId="3" applyNumberFormat="1" applyFont="1" applyFill="1" applyBorder="1" applyAlignment="1">
      <alignment horizontal="left" shrinkToFit="1"/>
    </xf>
    <xf numFmtId="0" fontId="23" fillId="3" borderId="57" xfId="3" applyNumberFormat="1" applyFont="1" applyFill="1" applyBorder="1" applyAlignment="1">
      <alignment horizontal="center" vertical="center" shrinkToFit="1"/>
    </xf>
    <xf numFmtId="0" fontId="17" fillId="3" borderId="60" xfId="3" applyNumberFormat="1" applyFont="1" applyFill="1" applyBorder="1" applyAlignment="1">
      <alignment horizontal="center" vertical="center"/>
    </xf>
    <xf numFmtId="0" fontId="22" fillId="3" borderId="59" xfId="3" applyNumberFormat="1" applyFont="1" applyFill="1" applyBorder="1" applyAlignment="1">
      <alignment horizontal="right" vertical="top" shrinkToFit="1"/>
    </xf>
    <xf numFmtId="0" fontId="17" fillId="3" borderId="16" xfId="3" applyNumberFormat="1" applyFont="1" applyFill="1" applyBorder="1" applyAlignment="1">
      <alignment horizontal="center" vertical="center"/>
    </xf>
    <xf numFmtId="0" fontId="17" fillId="3" borderId="49" xfId="3" applyNumberFormat="1" applyFont="1" applyFill="1" applyBorder="1" applyAlignment="1">
      <alignment horizontal="center" vertical="center"/>
    </xf>
    <xf numFmtId="0" fontId="17" fillId="3" borderId="61" xfId="3" applyNumberFormat="1" applyFont="1" applyFill="1" applyBorder="1" applyAlignment="1">
      <alignment horizontal="center" vertical="center"/>
    </xf>
    <xf numFmtId="0" fontId="17" fillId="3" borderId="62" xfId="3" applyNumberFormat="1" applyFont="1" applyFill="1" applyBorder="1" applyAlignment="1">
      <alignment horizontal="center" vertical="center"/>
    </xf>
    <xf numFmtId="0" fontId="17" fillId="3" borderId="62" xfId="3" applyNumberFormat="1" applyFont="1" applyFill="1" applyBorder="1" applyAlignment="1">
      <alignment horizontal="center" vertical="center" shrinkToFit="1"/>
    </xf>
    <xf numFmtId="0" fontId="17" fillId="3" borderId="39" xfId="3" applyNumberFormat="1" applyFont="1" applyFill="1" applyBorder="1" applyAlignment="1">
      <alignment horizontal="center" vertical="center" shrinkToFit="1"/>
    </xf>
    <xf numFmtId="0" fontId="17" fillId="3" borderId="40" xfId="3" applyNumberFormat="1" applyFont="1" applyFill="1" applyBorder="1" applyAlignment="1">
      <alignment horizontal="center" vertical="center" shrinkToFit="1"/>
    </xf>
    <xf numFmtId="0" fontId="17" fillId="3" borderId="48" xfId="3" applyNumberFormat="1" applyFont="1" applyFill="1" applyBorder="1" applyAlignment="1">
      <alignment horizontal="center" vertical="center"/>
    </xf>
    <xf numFmtId="0" fontId="17" fillId="3" borderId="63" xfId="3" applyNumberFormat="1" applyFont="1" applyFill="1" applyBorder="1" applyAlignment="1">
      <alignment horizontal="center" vertical="center"/>
    </xf>
    <xf numFmtId="0" fontId="17" fillId="3" borderId="64" xfId="3" applyNumberFormat="1" applyFont="1" applyFill="1" applyBorder="1" applyAlignment="1">
      <alignment horizontal="center" vertical="center"/>
    </xf>
    <xf numFmtId="0" fontId="17" fillId="3" borderId="65" xfId="3" applyNumberFormat="1" applyFont="1" applyFill="1" applyBorder="1" applyAlignment="1">
      <alignment vertical="center"/>
    </xf>
    <xf numFmtId="0" fontId="17" fillId="3" borderId="66" xfId="3" applyNumberFormat="1" applyFont="1" applyFill="1" applyBorder="1" applyAlignment="1">
      <alignment horizontal="left" vertical="center" shrinkToFit="1"/>
    </xf>
    <xf numFmtId="0" fontId="17" fillId="3" borderId="66" xfId="3" applyNumberFormat="1" applyFont="1" applyFill="1" applyBorder="1" applyAlignment="1">
      <alignment vertical="center" shrinkToFit="1"/>
    </xf>
    <xf numFmtId="177" fontId="17" fillId="3" borderId="67" xfId="3" applyNumberFormat="1" applyFont="1" applyFill="1" applyBorder="1" applyAlignment="1">
      <alignment vertical="center" shrinkToFit="1"/>
    </xf>
    <xf numFmtId="3" fontId="17" fillId="3" borderId="65" xfId="3" applyNumberFormat="1" applyFont="1" applyFill="1" applyBorder="1" applyAlignment="1">
      <alignment horizontal="right" vertical="center" shrinkToFit="1"/>
    </xf>
    <xf numFmtId="3" fontId="17" fillId="3" borderId="68" xfId="3" applyNumberFormat="1" applyFont="1" applyFill="1" applyBorder="1" applyAlignment="1">
      <alignment horizontal="right" vertical="center" shrinkToFit="1"/>
    </xf>
    <xf numFmtId="3" fontId="17" fillId="3" borderId="66" xfId="3" applyNumberFormat="1" applyFont="1" applyFill="1" applyBorder="1" applyAlignment="1">
      <alignment horizontal="right" vertical="center" shrinkToFit="1"/>
    </xf>
    <xf numFmtId="3" fontId="17" fillId="3" borderId="67" xfId="3" applyNumberFormat="1" applyFont="1" applyFill="1" applyBorder="1" applyAlignment="1">
      <alignment horizontal="right" vertical="center" shrinkToFit="1"/>
    </xf>
    <xf numFmtId="0" fontId="17" fillId="3" borderId="69" xfId="3" applyNumberFormat="1" applyFont="1" applyFill="1" applyBorder="1" applyAlignment="1">
      <alignment vertical="center"/>
    </xf>
    <xf numFmtId="0" fontId="17" fillId="3" borderId="44" xfId="3" applyNumberFormat="1" applyFont="1" applyFill="1" applyBorder="1" applyAlignment="1">
      <alignment horizontal="left" vertical="center" shrinkToFit="1"/>
    </xf>
    <xf numFmtId="0" fontId="17" fillId="3" borderId="70" xfId="3" applyNumberFormat="1" applyFont="1" applyFill="1" applyBorder="1" applyAlignment="1">
      <alignment horizontal="left" vertical="center" shrinkToFit="1"/>
    </xf>
    <xf numFmtId="0" fontId="17" fillId="3" borderId="70" xfId="3" applyNumberFormat="1" applyFont="1" applyFill="1" applyBorder="1" applyAlignment="1">
      <alignment vertical="center" shrinkToFit="1"/>
    </xf>
    <xf numFmtId="3" fontId="17" fillId="3" borderId="69" xfId="3" applyNumberFormat="1" applyFont="1" applyFill="1" applyBorder="1" applyAlignment="1">
      <alignment horizontal="right" vertical="center" shrinkToFit="1"/>
    </xf>
    <xf numFmtId="3" fontId="17" fillId="3" borderId="43" xfId="3" applyNumberFormat="1" applyFont="1" applyFill="1" applyBorder="1" applyAlignment="1">
      <alignment horizontal="right" vertical="center" shrinkToFit="1"/>
    </xf>
    <xf numFmtId="3" fontId="17" fillId="3" borderId="70" xfId="3" applyNumberFormat="1" applyFont="1" applyFill="1" applyBorder="1" applyAlignment="1">
      <alignment horizontal="right" vertical="center" shrinkToFit="1"/>
    </xf>
    <xf numFmtId="3" fontId="17" fillId="3" borderId="71" xfId="3" applyNumberFormat="1" applyFont="1" applyFill="1" applyBorder="1" applyAlignment="1">
      <alignment horizontal="right" vertical="center" shrinkToFit="1"/>
    </xf>
    <xf numFmtId="0" fontId="17" fillId="3" borderId="43" xfId="3" applyNumberFormat="1" applyFont="1" applyFill="1" applyBorder="1" applyAlignment="1">
      <alignment horizontal="left" vertical="center" shrinkToFit="1"/>
    </xf>
    <xf numFmtId="0" fontId="17" fillId="3" borderId="44" xfId="3" applyNumberFormat="1" applyFont="1" applyFill="1" applyBorder="1" applyAlignment="1">
      <alignment vertical="center" shrinkToFit="1"/>
    </xf>
    <xf numFmtId="0" fontId="17" fillId="3" borderId="72" xfId="3" applyNumberFormat="1" applyFont="1" applyFill="1" applyBorder="1" applyAlignment="1">
      <alignment vertical="center"/>
    </xf>
    <xf numFmtId="0" fontId="17" fillId="3" borderId="63" xfId="3" applyNumberFormat="1" applyFont="1" applyFill="1" applyBorder="1" applyAlignment="1">
      <alignment horizontal="left" vertical="center" shrinkToFit="1"/>
    </xf>
    <xf numFmtId="0" fontId="17" fillId="3" borderId="63" xfId="3" applyNumberFormat="1" applyFont="1" applyFill="1" applyBorder="1" applyAlignment="1">
      <alignment vertical="center" shrinkToFit="1"/>
    </xf>
    <xf numFmtId="0" fontId="17" fillId="3" borderId="73" xfId="3" applyNumberFormat="1" applyFont="1" applyFill="1" applyBorder="1" applyAlignment="1">
      <alignment vertical="center" shrinkToFit="1"/>
    </xf>
    <xf numFmtId="177" fontId="17" fillId="3" borderId="64" xfId="3" applyNumberFormat="1" applyFont="1" applyFill="1" applyBorder="1" applyAlignment="1">
      <alignment vertical="center" shrinkToFit="1"/>
    </xf>
    <xf numFmtId="3" fontId="17" fillId="3" borderId="72" xfId="3" applyNumberFormat="1" applyFont="1" applyFill="1" applyBorder="1" applyAlignment="1">
      <alignment horizontal="right" vertical="center" shrinkToFit="1"/>
    </xf>
    <xf numFmtId="3" fontId="17" fillId="3" borderId="48" xfId="3" applyNumberFormat="1" applyFont="1" applyFill="1" applyBorder="1" applyAlignment="1">
      <alignment horizontal="right" vertical="center" shrinkToFit="1"/>
    </xf>
    <xf numFmtId="0" fontId="21" fillId="3" borderId="0" xfId="3" applyNumberFormat="1" applyFont="1" applyFill="1" applyBorder="1" applyAlignment="1">
      <alignment vertical="center"/>
    </xf>
    <xf numFmtId="177" fontId="17" fillId="3" borderId="74" xfId="3" applyNumberFormat="1" applyFont="1" applyFill="1" applyBorder="1" applyAlignment="1">
      <alignment vertical="center" shrinkToFit="1"/>
    </xf>
    <xf numFmtId="3" fontId="17" fillId="3" borderId="75" xfId="3" applyNumberFormat="1" applyFont="1" applyFill="1" applyBorder="1" applyAlignment="1">
      <alignment horizontal="right" vertical="center"/>
    </xf>
    <xf numFmtId="3" fontId="17" fillId="3" borderId="74" xfId="3" applyNumberFormat="1" applyFont="1" applyFill="1" applyBorder="1" applyAlignment="1">
      <alignment horizontal="right" vertical="center"/>
    </xf>
    <xf numFmtId="0" fontId="21" fillId="3" borderId="0" xfId="3" applyNumberFormat="1" applyFont="1" applyFill="1" applyAlignment="1">
      <alignment vertical="center"/>
    </xf>
    <xf numFmtId="177" fontId="17" fillId="3" borderId="58" xfId="5" applyNumberFormat="1" applyFont="1" applyFill="1" applyBorder="1" applyAlignment="1">
      <alignment vertical="center" shrinkToFit="1"/>
    </xf>
    <xf numFmtId="176" fontId="17" fillId="3" borderId="23" xfId="3" applyNumberFormat="1" applyFont="1" applyFill="1" applyBorder="1" applyAlignment="1">
      <alignment vertical="center"/>
    </xf>
    <xf numFmtId="3" fontId="17" fillId="3" borderId="70" xfId="3" applyNumberFormat="1" applyFont="1" applyFill="1" applyBorder="1" applyAlignment="1">
      <alignment horizontal="right" vertical="center"/>
    </xf>
    <xf numFmtId="3" fontId="17" fillId="3" borderId="71" xfId="3" applyNumberFormat="1" applyFont="1" applyFill="1" applyBorder="1" applyAlignment="1">
      <alignment horizontal="right" vertical="center"/>
    </xf>
    <xf numFmtId="0" fontId="21" fillId="3" borderId="0" xfId="3" applyNumberFormat="1" applyFont="1" applyFill="1" applyBorder="1" applyAlignment="1">
      <alignment horizontal="center" vertical="center"/>
    </xf>
    <xf numFmtId="0" fontId="17" fillId="3" borderId="71" xfId="3" applyNumberFormat="1" applyFont="1" applyFill="1" applyBorder="1" applyAlignment="1">
      <alignment horizontal="right" vertical="center"/>
    </xf>
    <xf numFmtId="0" fontId="21" fillId="3" borderId="0" xfId="3" applyNumberFormat="1" applyFont="1" applyFill="1" applyAlignment="1">
      <alignment horizontal="center" vertical="center"/>
    </xf>
    <xf numFmtId="0" fontId="21" fillId="3" borderId="0" xfId="3" applyNumberFormat="1" applyFont="1" applyFill="1" applyBorder="1" applyAlignment="1">
      <alignment horizontal="left" vertical="center"/>
    </xf>
    <xf numFmtId="0" fontId="17" fillId="3" borderId="39" xfId="5" applyFont="1" applyFill="1" applyBorder="1" applyAlignment="1">
      <alignment horizontal="center" vertical="center"/>
    </xf>
    <xf numFmtId="176" fontId="17" fillId="3" borderId="30" xfId="3" applyNumberFormat="1" applyFont="1" applyFill="1" applyBorder="1" applyAlignment="1">
      <alignment vertical="center"/>
    </xf>
    <xf numFmtId="0" fontId="17" fillId="3" borderId="48" xfId="3" applyNumberFormat="1" applyFont="1" applyFill="1" applyBorder="1" applyAlignment="1">
      <alignment vertical="center"/>
    </xf>
    <xf numFmtId="176" fontId="17" fillId="3" borderId="63" xfId="3" applyNumberFormat="1" applyFont="1" applyFill="1" applyBorder="1" applyAlignment="1">
      <alignment horizontal="center" vertical="center"/>
    </xf>
    <xf numFmtId="176" fontId="17" fillId="3" borderId="64" xfId="3" applyNumberFormat="1" applyFont="1" applyFill="1" applyBorder="1" applyAlignment="1">
      <alignment horizontal="center" vertical="center"/>
    </xf>
    <xf numFmtId="0" fontId="17" fillId="3" borderId="60" xfId="3" applyNumberFormat="1" applyFont="1" applyFill="1" applyBorder="1" applyAlignment="1">
      <alignment vertical="center"/>
    </xf>
    <xf numFmtId="176" fontId="17" fillId="3" borderId="0" xfId="3" applyNumberFormat="1" applyFont="1" applyFill="1" applyAlignment="1">
      <alignment vertical="center"/>
    </xf>
    <xf numFmtId="0" fontId="17" fillId="3" borderId="0" xfId="3" applyFont="1" applyFill="1" applyBorder="1" applyAlignment="1">
      <alignment horizontal="center" vertical="center"/>
    </xf>
    <xf numFmtId="0" fontId="21" fillId="3" borderId="0" xfId="3" applyFont="1" applyFill="1" applyBorder="1"/>
    <xf numFmtId="0" fontId="17" fillId="3" borderId="29" xfId="3" applyNumberFormat="1" applyFont="1" applyFill="1" applyBorder="1" applyAlignment="1">
      <alignment vertical="center"/>
    </xf>
    <xf numFmtId="0" fontId="17" fillId="3" borderId="28" xfId="3" applyNumberFormat="1" applyFont="1" applyFill="1" applyBorder="1" applyAlignment="1">
      <alignment vertical="center"/>
    </xf>
    <xf numFmtId="0" fontId="17" fillId="3" borderId="36" xfId="3" applyNumberFormat="1" applyFont="1" applyFill="1" applyBorder="1" applyAlignment="1">
      <alignment vertical="center"/>
    </xf>
    <xf numFmtId="0" fontId="17" fillId="3" borderId="43" xfId="3" applyNumberFormat="1" applyFont="1" applyFill="1" applyBorder="1" applyAlignment="1">
      <alignment horizontal="center" vertical="center"/>
    </xf>
    <xf numFmtId="0" fontId="17" fillId="3" borderId="70" xfId="3" applyNumberFormat="1" applyFont="1" applyFill="1" applyBorder="1" applyAlignment="1">
      <alignment horizontal="center" vertical="center"/>
    </xf>
    <xf numFmtId="176" fontId="17" fillId="3" borderId="71" xfId="3" applyNumberFormat="1" applyFont="1" applyFill="1" applyBorder="1" applyAlignment="1">
      <alignment horizontal="center" vertical="center"/>
    </xf>
    <xf numFmtId="0" fontId="17" fillId="3" borderId="0" xfId="3" applyFont="1" applyFill="1" applyBorder="1"/>
    <xf numFmtId="3" fontId="17" fillId="3" borderId="63" xfId="3" applyNumberFormat="1" applyFont="1" applyFill="1" applyBorder="1" applyAlignment="1">
      <alignment horizontal="right" vertical="center"/>
    </xf>
    <xf numFmtId="3" fontId="17" fillId="3" borderId="64" xfId="3" applyNumberFormat="1" applyFont="1" applyFill="1" applyBorder="1" applyAlignment="1">
      <alignment horizontal="right" vertical="center"/>
    </xf>
    <xf numFmtId="0" fontId="17" fillId="3" borderId="9" xfId="3" applyNumberFormat="1" applyFont="1" applyFill="1" applyBorder="1" applyAlignment="1">
      <alignment vertical="center"/>
    </xf>
    <xf numFmtId="0" fontId="17" fillId="3" borderId="9" xfId="6" applyNumberFormat="1" applyFont="1" applyFill="1" applyBorder="1" applyAlignment="1">
      <alignment vertical="center"/>
    </xf>
    <xf numFmtId="0" fontId="27" fillId="3" borderId="0" xfId="3" applyNumberFormat="1" applyFont="1" applyFill="1" applyAlignment="1">
      <alignment vertical="center"/>
    </xf>
    <xf numFmtId="0" fontId="28" fillId="3" borderId="0" xfId="3" applyNumberFormat="1" applyFont="1" applyFill="1" applyAlignment="1">
      <alignment vertical="center"/>
    </xf>
    <xf numFmtId="0" fontId="28" fillId="3" borderId="0" xfId="3" applyNumberFormat="1" applyFont="1" applyFill="1" applyBorder="1" applyAlignment="1">
      <alignment vertical="center"/>
    </xf>
    <xf numFmtId="0" fontId="17" fillId="3" borderId="8" xfId="3" applyNumberFormat="1" applyFont="1" applyFill="1" applyBorder="1" applyAlignment="1">
      <alignment vertical="center"/>
    </xf>
    <xf numFmtId="0" fontId="17" fillId="3" borderId="10" xfId="3" applyNumberFormat="1" applyFont="1" applyFill="1" applyBorder="1" applyAlignment="1">
      <alignment vertical="center"/>
    </xf>
    <xf numFmtId="0" fontId="17" fillId="3" borderId="11" xfId="3" applyNumberFormat="1" applyFont="1" applyFill="1" applyBorder="1" applyAlignment="1">
      <alignment vertical="center"/>
    </xf>
    <xf numFmtId="0" fontId="17" fillId="3" borderId="16" xfId="3" applyNumberFormat="1" applyFont="1" applyFill="1" applyBorder="1" applyAlignment="1">
      <alignment vertical="center"/>
    </xf>
    <xf numFmtId="0" fontId="17" fillId="3" borderId="32" xfId="3" applyNumberFormat="1" applyFont="1" applyFill="1" applyBorder="1" applyAlignment="1">
      <alignment vertical="center"/>
    </xf>
    <xf numFmtId="0" fontId="17" fillId="3" borderId="15" xfId="3" applyNumberFormat="1" applyFont="1" applyFill="1" applyBorder="1" applyAlignment="1">
      <alignment vertical="center"/>
    </xf>
    <xf numFmtId="0" fontId="21" fillId="3" borderId="0" xfId="5" applyFont="1" applyFill="1" applyAlignment="1">
      <alignment horizontal="left" vertical="center" readingOrder="1"/>
    </xf>
    <xf numFmtId="0" fontId="20" fillId="3" borderId="0" xfId="5" applyFont="1" applyFill="1">
      <alignment vertical="center"/>
    </xf>
    <xf numFmtId="0" fontId="20" fillId="3" borderId="0" xfId="5" applyFont="1" applyFill="1" applyAlignment="1">
      <alignment horizontal="left" vertical="center" readingOrder="1"/>
    </xf>
    <xf numFmtId="0" fontId="29" fillId="3" borderId="0" xfId="5" applyFont="1" applyFill="1" applyAlignment="1">
      <alignment horizontal="left" vertical="center" indent="4"/>
    </xf>
    <xf numFmtId="0" fontId="17" fillId="3" borderId="0" xfId="4" applyNumberFormat="1" applyFont="1" applyFill="1" applyAlignment="1">
      <alignment vertical="center"/>
    </xf>
    <xf numFmtId="0" fontId="30" fillId="3" borderId="0" xfId="4" applyFont="1" applyFill="1"/>
    <xf numFmtId="0" fontId="18" fillId="3" borderId="0" xfId="4" applyNumberFormat="1" applyFont="1" applyFill="1" applyBorder="1" applyAlignment="1">
      <alignment vertical="center"/>
    </xf>
    <xf numFmtId="0" fontId="17" fillId="3" borderId="12" xfId="4" applyNumberFormat="1" applyFont="1" applyFill="1" applyBorder="1" applyAlignment="1">
      <alignment vertical="center"/>
    </xf>
    <xf numFmtId="0" fontId="17" fillId="3" borderId="0" xfId="4" applyNumberFormat="1" applyFont="1" applyFill="1" applyBorder="1" applyAlignment="1">
      <alignment vertical="center"/>
    </xf>
    <xf numFmtId="0" fontId="17" fillId="0" borderId="47" xfId="3" applyNumberFormat="1" applyFont="1" applyFill="1" applyBorder="1" applyAlignment="1">
      <alignment horizontal="center" vertical="center" shrinkToFit="1"/>
    </xf>
    <xf numFmtId="0" fontId="17" fillId="0" borderId="47" xfId="3" applyNumberFormat="1" applyFont="1" applyFill="1" applyBorder="1" applyAlignment="1">
      <alignment vertical="center" shrinkToFit="1"/>
    </xf>
    <xf numFmtId="0" fontId="17" fillId="3" borderId="46" xfId="4" applyNumberFormat="1" applyFont="1" applyFill="1" applyBorder="1" applyAlignment="1">
      <alignment vertical="center"/>
    </xf>
    <xf numFmtId="0" fontId="17" fillId="0" borderId="37" xfId="3" applyNumberFormat="1" applyFont="1" applyFill="1" applyBorder="1" applyAlignment="1">
      <alignment horizontal="center" vertical="center"/>
    </xf>
    <xf numFmtId="0" fontId="21" fillId="3" borderId="9" xfId="4" applyNumberFormat="1" applyFont="1" applyFill="1" applyBorder="1" applyAlignment="1">
      <alignment vertical="center"/>
    </xf>
    <xf numFmtId="0" fontId="17" fillId="3" borderId="9" xfId="4" applyNumberFormat="1" applyFont="1" applyFill="1" applyBorder="1" applyAlignment="1">
      <alignment vertical="center"/>
    </xf>
    <xf numFmtId="0" fontId="17" fillId="3" borderId="10" xfId="4" applyNumberFormat="1" applyFont="1" applyFill="1" applyBorder="1" applyAlignment="1">
      <alignment vertical="center"/>
    </xf>
    <xf numFmtId="0" fontId="17" fillId="3" borderId="8" xfId="4" applyNumberFormat="1" applyFont="1" applyFill="1" applyBorder="1" applyAlignment="1">
      <alignment vertical="center"/>
    </xf>
    <xf numFmtId="0" fontId="21" fillId="3" borderId="0" xfId="4" applyNumberFormat="1" applyFont="1" applyFill="1" applyBorder="1" applyAlignment="1">
      <alignment vertical="center"/>
    </xf>
    <xf numFmtId="0" fontId="32" fillId="3" borderId="11" xfId="4" applyNumberFormat="1" applyFont="1" applyFill="1" applyBorder="1" applyAlignment="1">
      <alignment horizontal="left" vertical="center"/>
    </xf>
    <xf numFmtId="0" fontId="17" fillId="3" borderId="0" xfId="4" applyNumberFormat="1" applyFont="1" applyFill="1" applyBorder="1" applyAlignment="1">
      <alignment horizontal="center" vertical="center"/>
    </xf>
    <xf numFmtId="0" fontId="21" fillId="3" borderId="0" xfId="4" applyNumberFormat="1" applyFont="1" applyFill="1" applyBorder="1" applyAlignment="1">
      <alignment horizontal="center" vertical="center"/>
    </xf>
    <xf numFmtId="0" fontId="17" fillId="3" borderId="12" xfId="4" applyNumberFormat="1" applyFont="1" applyFill="1" applyBorder="1" applyAlignment="1">
      <alignment horizontal="center" vertical="center"/>
    </xf>
    <xf numFmtId="0" fontId="17" fillId="3" borderId="11" xfId="4" applyNumberFormat="1" applyFont="1" applyFill="1" applyBorder="1" applyAlignment="1">
      <alignment vertical="center"/>
    </xf>
    <xf numFmtId="0" fontId="30" fillId="3" borderId="0" xfId="4" applyFont="1" applyFill="1" applyBorder="1"/>
    <xf numFmtId="0" fontId="32" fillId="3" borderId="11" xfId="4" applyNumberFormat="1" applyFont="1" applyFill="1" applyBorder="1" applyAlignment="1">
      <alignment vertical="center"/>
    </xf>
    <xf numFmtId="0" fontId="17" fillId="3" borderId="0" xfId="4" applyNumberFormat="1" applyFont="1" applyFill="1" applyBorder="1" applyAlignment="1">
      <alignment horizontal="left" vertical="center"/>
    </xf>
    <xf numFmtId="0" fontId="17" fillId="3" borderId="11" xfId="4" applyNumberFormat="1" applyFont="1" applyFill="1" applyBorder="1" applyAlignment="1">
      <alignment horizontal="center" vertical="center"/>
    </xf>
    <xf numFmtId="2" fontId="17" fillId="3" borderId="0" xfId="4" applyNumberFormat="1" applyFont="1" applyFill="1" applyBorder="1" applyAlignment="1">
      <alignment horizontal="left" vertical="center"/>
    </xf>
    <xf numFmtId="176" fontId="17" fillId="3" borderId="12" xfId="4" applyNumberFormat="1" applyFont="1" applyFill="1" applyBorder="1" applyAlignment="1">
      <alignment vertical="center"/>
    </xf>
    <xf numFmtId="176" fontId="17" fillId="3" borderId="0" xfId="4" applyNumberFormat="1" applyFont="1" applyFill="1" applyBorder="1" applyAlignment="1">
      <alignment vertical="center"/>
    </xf>
    <xf numFmtId="0" fontId="30" fillId="3" borderId="0" xfId="4" quotePrefix="1" applyFont="1" applyFill="1" applyBorder="1"/>
    <xf numFmtId="2" fontId="17" fillId="3" borderId="0" xfId="4" applyNumberFormat="1" applyFont="1" applyFill="1" applyBorder="1" applyAlignment="1">
      <alignment horizontal="center" vertical="center"/>
    </xf>
    <xf numFmtId="0" fontId="21" fillId="3" borderId="0" xfId="4" applyNumberFormat="1" applyFont="1" applyFill="1" applyBorder="1" applyAlignment="1">
      <alignment horizontal="left" vertical="center"/>
    </xf>
    <xf numFmtId="0" fontId="30" fillId="3" borderId="11" xfId="4" applyFont="1" applyFill="1" applyBorder="1" applyAlignment="1"/>
    <xf numFmtId="0" fontId="30" fillId="3" borderId="0" xfId="4" applyFont="1" applyFill="1" applyBorder="1" applyAlignment="1"/>
    <xf numFmtId="0" fontId="30" fillId="3" borderId="12" xfId="4" applyFont="1" applyFill="1" applyBorder="1" applyAlignment="1"/>
    <xf numFmtId="0" fontId="30" fillId="3" borderId="11" xfId="4" applyFont="1" applyFill="1" applyBorder="1"/>
    <xf numFmtId="0" fontId="30" fillId="3" borderId="12" xfId="4" applyFont="1" applyFill="1" applyBorder="1"/>
    <xf numFmtId="0" fontId="30" fillId="3" borderId="16" xfId="4" applyFont="1" applyFill="1" applyBorder="1"/>
    <xf numFmtId="0" fontId="30" fillId="3" borderId="32" xfId="4" applyFont="1" applyFill="1" applyBorder="1"/>
    <xf numFmtId="0" fontId="30" fillId="3" borderId="15" xfId="4" applyFont="1" applyFill="1" applyBorder="1"/>
    <xf numFmtId="0" fontId="21" fillId="3" borderId="11" xfId="4" applyNumberFormat="1" applyFont="1" applyFill="1" applyBorder="1" applyAlignment="1">
      <alignment vertical="center"/>
    </xf>
    <xf numFmtId="176" fontId="17" fillId="3" borderId="4" xfId="4" applyNumberFormat="1" applyFont="1" applyFill="1" applyBorder="1" applyAlignment="1">
      <alignment vertical="center"/>
    </xf>
    <xf numFmtId="0" fontId="17" fillId="3" borderId="5" xfId="4" applyNumberFormat="1" applyFont="1" applyFill="1" applyBorder="1" applyAlignment="1">
      <alignment vertical="center"/>
    </xf>
    <xf numFmtId="176" fontId="17" fillId="3" borderId="5" xfId="4" applyNumberFormat="1" applyFont="1" applyFill="1" applyBorder="1" applyAlignment="1">
      <alignment vertical="center"/>
    </xf>
    <xf numFmtId="0" fontId="17" fillId="3" borderId="6" xfId="4" applyNumberFormat="1" applyFont="1" applyFill="1" applyBorder="1" applyAlignment="1">
      <alignment vertical="center"/>
    </xf>
    <xf numFmtId="0" fontId="17" fillId="3" borderId="4" xfId="4" applyNumberFormat="1" applyFont="1" applyFill="1" applyBorder="1" applyAlignment="1">
      <alignment horizontal="center" vertical="center"/>
    </xf>
    <xf numFmtId="0" fontId="17" fillId="3" borderId="47" xfId="4" applyNumberFormat="1" applyFont="1" applyFill="1" applyBorder="1" applyAlignment="1">
      <alignment horizontal="center" vertical="center"/>
    </xf>
    <xf numFmtId="176" fontId="17" fillId="3" borderId="6" xfId="4" applyNumberFormat="1" applyFont="1" applyFill="1" applyBorder="1" applyAlignment="1">
      <alignment horizontal="center" vertical="center"/>
    </xf>
    <xf numFmtId="0" fontId="30" fillId="0" borderId="0" xfId="5" applyFont="1" applyBorder="1" applyAlignment="1">
      <alignment vertical="center"/>
    </xf>
    <xf numFmtId="0" fontId="17" fillId="3" borderId="19" xfId="4" applyNumberFormat="1" applyFont="1" applyFill="1" applyBorder="1" applyAlignment="1">
      <alignment vertical="center"/>
    </xf>
    <xf numFmtId="0" fontId="17" fillId="3" borderId="50" xfId="4" applyNumberFormat="1" applyFont="1" applyFill="1" applyBorder="1" applyAlignment="1">
      <alignment vertical="center"/>
    </xf>
    <xf numFmtId="176" fontId="17" fillId="3" borderId="50" xfId="4" applyNumberFormat="1" applyFont="1" applyFill="1" applyBorder="1" applyAlignment="1">
      <alignment vertical="center"/>
    </xf>
    <xf numFmtId="0" fontId="17" fillId="3" borderId="17" xfId="4" applyNumberFormat="1" applyFont="1" applyFill="1" applyBorder="1" applyAlignment="1">
      <alignment vertical="center"/>
    </xf>
    <xf numFmtId="0" fontId="17" fillId="3" borderId="75" xfId="4" applyNumberFormat="1" applyFont="1" applyFill="1" applyBorder="1" applyAlignment="1">
      <alignment vertical="center"/>
    </xf>
    <xf numFmtId="0" fontId="17" fillId="3" borderId="69" xfId="4" applyNumberFormat="1" applyFont="1" applyFill="1" applyBorder="1" applyAlignment="1">
      <alignment vertical="center"/>
    </xf>
    <xf numFmtId="0" fontId="17" fillId="3" borderId="70" xfId="4" applyNumberFormat="1" applyFont="1" applyFill="1" applyBorder="1" applyAlignment="1">
      <alignment vertical="center"/>
    </xf>
    <xf numFmtId="0" fontId="17" fillId="3" borderId="71" xfId="4" applyNumberFormat="1" applyFont="1" applyFill="1" applyBorder="1" applyAlignment="1">
      <alignment vertical="center"/>
    </xf>
    <xf numFmtId="0" fontId="17" fillId="3" borderId="23" xfId="4" applyNumberFormat="1" applyFont="1" applyFill="1" applyBorder="1" applyAlignment="1">
      <alignment vertical="center"/>
    </xf>
    <xf numFmtId="0" fontId="17" fillId="3" borderId="27" xfId="4" applyFont="1" applyFill="1" applyBorder="1"/>
    <xf numFmtId="0" fontId="17" fillId="3" borderId="27" xfId="4" applyNumberFormat="1" applyFont="1" applyFill="1" applyBorder="1" applyAlignment="1">
      <alignment vertical="center"/>
    </xf>
    <xf numFmtId="0" fontId="17" fillId="3" borderId="22" xfId="4" applyNumberFormat="1" applyFont="1" applyFill="1" applyBorder="1" applyAlignment="1">
      <alignment vertical="center"/>
    </xf>
    <xf numFmtId="0" fontId="17" fillId="3" borderId="16" xfId="4" applyNumberFormat="1" applyFont="1" applyFill="1" applyBorder="1" applyAlignment="1">
      <alignment vertical="center"/>
    </xf>
    <xf numFmtId="0" fontId="17" fillId="3" borderId="32" xfId="4" applyNumberFormat="1" applyFont="1" applyFill="1" applyBorder="1" applyAlignment="1">
      <alignment vertical="center"/>
    </xf>
    <xf numFmtId="0" fontId="17" fillId="3" borderId="15" xfId="4" applyNumberFormat="1" applyFont="1" applyFill="1" applyBorder="1" applyAlignment="1">
      <alignment vertical="center"/>
    </xf>
    <xf numFmtId="0" fontId="17" fillId="3" borderId="30" xfId="4" applyNumberFormat="1" applyFont="1" applyFill="1" applyBorder="1" applyAlignment="1">
      <alignment vertical="center"/>
    </xf>
    <xf numFmtId="0" fontId="17" fillId="3" borderId="76" xfId="4" applyFont="1" applyFill="1" applyBorder="1"/>
    <xf numFmtId="0" fontId="17" fillId="3" borderId="76" xfId="4" applyNumberFormat="1" applyFont="1" applyFill="1" applyBorder="1" applyAlignment="1">
      <alignment vertical="center"/>
    </xf>
    <xf numFmtId="0" fontId="17" fillId="3" borderId="31" xfId="4" applyNumberFormat="1" applyFont="1" applyFill="1" applyBorder="1" applyAlignment="1">
      <alignment vertical="center"/>
    </xf>
    <xf numFmtId="176" fontId="17" fillId="3" borderId="72" xfId="4" applyNumberFormat="1" applyFont="1" applyFill="1" applyBorder="1" applyAlignment="1">
      <alignment horizontal="center" vertical="center"/>
    </xf>
    <xf numFmtId="176" fontId="17" fillId="3" borderId="63" xfId="4" applyNumberFormat="1" applyFont="1" applyFill="1" applyBorder="1" applyAlignment="1">
      <alignment horizontal="center" vertical="center"/>
    </xf>
    <xf numFmtId="176" fontId="17" fillId="3" borderId="64" xfId="4" applyNumberFormat="1" applyFont="1" applyFill="1" applyBorder="1" applyAlignment="1">
      <alignment horizontal="center" vertical="center"/>
    </xf>
    <xf numFmtId="0" fontId="21" fillId="3" borderId="0" xfId="4" applyNumberFormat="1" applyFont="1" applyFill="1" applyAlignment="1">
      <alignment vertical="center"/>
    </xf>
    <xf numFmtId="0" fontId="28" fillId="3" borderId="0" xfId="4" applyNumberFormat="1" applyFont="1" applyFill="1" applyAlignment="1">
      <alignment vertical="center"/>
    </xf>
    <xf numFmtId="0" fontId="20" fillId="0" borderId="6" xfId="5" applyFont="1" applyBorder="1" applyAlignment="1">
      <alignment horizontal="center" vertical="center"/>
    </xf>
    <xf numFmtId="176" fontId="17" fillId="3" borderId="0" xfId="3" applyNumberFormat="1" applyFont="1" applyFill="1" applyBorder="1" applyAlignment="1">
      <alignment vertical="center"/>
    </xf>
    <xf numFmtId="0" fontId="17" fillId="3" borderId="38" xfId="4" applyNumberFormat="1" applyFont="1" applyFill="1" applyBorder="1" applyAlignment="1">
      <alignment horizontal="center" vertical="center"/>
    </xf>
    <xf numFmtId="176" fontId="17" fillId="3" borderId="37" xfId="4" applyNumberFormat="1" applyFont="1" applyFill="1" applyBorder="1" applyAlignment="1">
      <alignment horizontal="center" vertical="center"/>
    </xf>
    <xf numFmtId="0" fontId="17" fillId="3" borderId="37" xfId="4" applyNumberFormat="1" applyFont="1" applyFill="1" applyBorder="1" applyAlignment="1">
      <alignment horizontal="center" vertical="center"/>
    </xf>
    <xf numFmtId="0" fontId="17" fillId="3" borderId="11" xfId="4" applyNumberFormat="1" applyFont="1" applyFill="1" applyBorder="1" applyAlignment="1">
      <alignment horizontal="left" vertical="center"/>
    </xf>
    <xf numFmtId="0" fontId="17" fillId="3" borderId="0" xfId="5" applyNumberFormat="1" applyFont="1" applyFill="1" applyBorder="1" applyProtection="1">
      <alignment vertical="center"/>
      <protection locked="0"/>
    </xf>
    <xf numFmtId="0" fontId="17" fillId="3" borderId="12" xfId="5" applyNumberFormat="1" applyFont="1" applyFill="1" applyBorder="1" applyProtection="1">
      <alignment vertical="center"/>
      <protection locked="0"/>
    </xf>
    <xf numFmtId="38" fontId="41" fillId="2" borderId="82" xfId="7" applyFont="1" applyFill="1" applyBorder="1" applyAlignment="1">
      <alignment vertical="center"/>
    </xf>
    <xf numFmtId="38" fontId="41" fillId="2" borderId="89" xfId="7" applyFont="1" applyFill="1" applyBorder="1" applyAlignment="1">
      <alignment vertical="center"/>
    </xf>
    <xf numFmtId="0" fontId="15" fillId="3" borderId="0" xfId="8" applyFill="1"/>
    <xf numFmtId="0" fontId="15" fillId="3" borderId="28" xfId="8" applyFill="1" applyBorder="1" applyAlignment="1">
      <alignment horizontal="center"/>
    </xf>
    <xf numFmtId="55" fontId="53" fillId="3" borderId="70" xfId="10" applyNumberFormat="1" applyFont="1" applyFill="1" applyBorder="1" applyAlignment="1">
      <alignment horizontal="right" vertical="center"/>
    </xf>
    <xf numFmtId="0" fontId="54" fillId="0" borderId="0" xfId="11" applyFill="1"/>
    <xf numFmtId="0" fontId="36" fillId="0" borderId="0" xfId="11" applyFont="1" applyFill="1"/>
    <xf numFmtId="0" fontId="13" fillId="0" borderId="0" xfId="11" applyFont="1" applyFill="1"/>
    <xf numFmtId="0" fontId="54" fillId="0" borderId="0" xfId="11" applyFill="1" applyAlignment="1">
      <alignment vertical="center"/>
    </xf>
    <xf numFmtId="0" fontId="37" fillId="4" borderId="77" xfId="11" applyFont="1" applyFill="1" applyBorder="1" applyAlignment="1">
      <alignment horizontal="center" vertical="center"/>
    </xf>
    <xf numFmtId="0" fontId="13" fillId="0" borderId="0" xfId="11" applyFont="1" applyFill="1" applyAlignment="1">
      <alignment vertical="center"/>
    </xf>
    <xf numFmtId="0" fontId="13" fillId="0" borderId="0" xfId="11" applyFont="1" applyFill="1" applyBorder="1"/>
    <xf numFmtId="0" fontId="40" fillId="0" borderId="0" xfId="11" applyFont="1" applyFill="1" applyBorder="1" applyAlignment="1">
      <alignment horizontal="center"/>
    </xf>
    <xf numFmtId="0" fontId="41" fillId="0" borderId="0" xfId="11" applyFont="1" applyFill="1" applyBorder="1"/>
    <xf numFmtId="0" fontId="54" fillId="0" borderId="0" xfId="11" applyFill="1" applyBorder="1"/>
    <xf numFmtId="0" fontId="42" fillId="0" borderId="0" xfId="11" applyFont="1" applyFill="1"/>
    <xf numFmtId="0" fontId="43" fillId="0" borderId="0" xfId="11" quotePrefix="1" applyFont="1" applyFill="1" applyAlignment="1">
      <alignment horizontal="left"/>
    </xf>
    <xf numFmtId="0" fontId="54" fillId="0" borderId="0" xfId="11" applyFill="1" applyBorder="1" applyAlignment="1">
      <alignment vertical="center"/>
    </xf>
    <xf numFmtId="0" fontId="44" fillId="4" borderId="81" xfId="11" applyFont="1" applyFill="1" applyBorder="1" applyAlignment="1">
      <alignment horizontal="center" vertical="center"/>
    </xf>
    <xf numFmtId="0" fontId="13" fillId="0" borderId="83" xfId="11" applyFont="1" applyFill="1" applyBorder="1" applyAlignment="1">
      <alignment vertical="center"/>
    </xf>
    <xf numFmtId="0" fontId="13" fillId="0" borderId="0" xfId="11" applyFont="1" applyFill="1" applyBorder="1" applyAlignment="1">
      <alignment vertical="center"/>
    </xf>
    <xf numFmtId="38" fontId="41" fillId="2" borderId="84" xfId="7" applyFont="1" applyFill="1" applyBorder="1" applyAlignment="1">
      <alignment vertical="center"/>
    </xf>
    <xf numFmtId="0" fontId="44" fillId="4" borderId="85" xfId="11" applyFont="1" applyFill="1" applyBorder="1" applyAlignment="1">
      <alignment horizontal="center" vertical="center"/>
    </xf>
    <xf numFmtId="38" fontId="55" fillId="2" borderId="86" xfId="7" applyFont="1" applyFill="1" applyBorder="1" applyAlignment="1">
      <alignment vertical="center"/>
    </xf>
    <xf numFmtId="0" fontId="46" fillId="0" borderId="87" xfId="11" applyFont="1" applyFill="1" applyBorder="1"/>
    <xf numFmtId="0" fontId="46" fillId="0" borderId="0" xfId="11" applyFont="1" applyFill="1" applyBorder="1"/>
    <xf numFmtId="0" fontId="47" fillId="0" borderId="0" xfId="11" applyFont="1" applyFill="1" applyBorder="1"/>
    <xf numFmtId="0" fontId="42" fillId="0" borderId="0" xfId="11" quotePrefix="1" applyFont="1" applyFill="1" applyAlignment="1">
      <alignment horizontal="left"/>
    </xf>
    <xf numFmtId="0" fontId="44" fillId="4" borderId="81" xfId="11" applyFont="1" applyFill="1" applyBorder="1" applyAlignment="1">
      <alignment horizontal="center"/>
    </xf>
    <xf numFmtId="0" fontId="48" fillId="4" borderId="82" xfId="11" applyFont="1" applyFill="1" applyBorder="1" applyAlignment="1">
      <alignment horizontal="center"/>
    </xf>
    <xf numFmtId="0" fontId="48" fillId="4" borderId="84" xfId="11" applyFont="1" applyFill="1" applyBorder="1" applyAlignment="1">
      <alignment horizontal="center"/>
    </xf>
    <xf numFmtId="0" fontId="54" fillId="0" borderId="24" xfId="11" applyFill="1" applyBorder="1"/>
    <xf numFmtId="0" fontId="44" fillId="4" borderId="88" xfId="11" applyFont="1" applyFill="1" applyBorder="1" applyAlignment="1">
      <alignment horizontal="center" vertical="center"/>
    </xf>
    <xf numFmtId="0" fontId="54" fillId="0" borderId="24" xfId="11" applyFill="1" applyBorder="1" applyAlignment="1">
      <alignment vertical="center"/>
    </xf>
    <xf numFmtId="0" fontId="49" fillId="0" borderId="0" xfId="11" applyFont="1" applyFill="1" applyBorder="1" applyAlignment="1">
      <alignment horizontal="center" vertical="center"/>
    </xf>
    <xf numFmtId="0" fontId="56" fillId="4" borderId="77" xfId="11" applyFont="1" applyFill="1" applyBorder="1" applyAlignment="1">
      <alignment horizontal="center" vertical="center"/>
    </xf>
    <xf numFmtId="0" fontId="50" fillId="0" borderId="0" xfId="11" applyFont="1" applyAlignment="1">
      <alignment horizontal="centerContinuous"/>
    </xf>
    <xf numFmtId="0" fontId="54" fillId="0" borderId="0" xfId="11" applyAlignment="1">
      <alignment horizontal="centerContinuous"/>
    </xf>
    <xf numFmtId="0" fontId="54" fillId="0" borderId="0" xfId="11" applyFont="1" applyAlignment="1">
      <alignment horizontal="centerContinuous"/>
    </xf>
    <xf numFmtId="0" fontId="54" fillId="0" borderId="0" xfId="11"/>
    <xf numFmtId="40" fontId="54" fillId="0" borderId="0" xfId="7" applyNumberFormat="1" applyFont="1"/>
    <xf numFmtId="0" fontId="54" fillId="0" borderId="0" xfId="11" applyFont="1" applyAlignment="1">
      <alignment vertical="center"/>
    </xf>
    <xf numFmtId="0" fontId="50" fillId="0" borderId="0" xfId="11" applyFont="1" applyAlignment="1">
      <alignment horizontal="centerContinuous" vertical="center"/>
    </xf>
    <xf numFmtId="0" fontId="54" fillId="0" borderId="0" xfId="11" applyAlignment="1">
      <alignment vertical="center"/>
    </xf>
    <xf numFmtId="40" fontId="54" fillId="0" borderId="0" xfId="7" applyNumberFormat="1" applyFont="1" applyAlignment="1">
      <alignment vertical="center"/>
    </xf>
    <xf numFmtId="0" fontId="54" fillId="0" borderId="20" xfId="11" applyBorder="1" applyAlignment="1">
      <alignment vertical="center"/>
    </xf>
    <xf numFmtId="0" fontId="54" fillId="0" borderId="13" xfId="11" applyBorder="1" applyAlignment="1">
      <alignment vertical="center"/>
    </xf>
    <xf numFmtId="0" fontId="50" fillId="0" borderId="13" xfId="11" applyFont="1" applyBorder="1" applyAlignment="1">
      <alignment horizontal="centerContinuous" vertical="center"/>
    </xf>
    <xf numFmtId="0" fontId="54" fillId="0" borderId="21" xfId="11" applyBorder="1" applyAlignment="1">
      <alignment vertical="center"/>
    </xf>
    <xf numFmtId="0" fontId="54" fillId="0" borderId="0" xfId="11" applyFont="1" applyAlignment="1">
      <alignment horizontal="center" vertical="center"/>
    </xf>
    <xf numFmtId="0" fontId="54" fillId="0" borderId="24" xfId="11" applyBorder="1" applyAlignment="1">
      <alignment vertical="center"/>
    </xf>
    <xf numFmtId="0" fontId="54" fillId="0" borderId="0" xfId="11" applyBorder="1" applyAlignment="1">
      <alignment vertical="center"/>
    </xf>
    <xf numFmtId="179" fontId="54" fillId="0" borderId="0" xfId="11" applyNumberFormat="1" applyFont="1" applyBorder="1" applyAlignment="1">
      <alignment horizontal="centerContinuous" vertical="center"/>
    </xf>
    <xf numFmtId="0" fontId="54" fillId="0" borderId="25" xfId="11" applyBorder="1" applyAlignment="1">
      <alignment vertical="center"/>
    </xf>
    <xf numFmtId="38" fontId="54" fillId="0" borderId="0" xfId="7" applyFont="1" applyAlignment="1">
      <alignment vertical="center"/>
    </xf>
    <xf numFmtId="38" fontId="54" fillId="0" borderId="0" xfId="11" applyNumberFormat="1" applyAlignment="1">
      <alignment vertical="center"/>
    </xf>
    <xf numFmtId="0" fontId="54" fillId="0" borderId="1" xfId="11" quotePrefix="1" applyFont="1" applyBorder="1" applyAlignment="1">
      <alignment horizontal="center" vertical="center"/>
    </xf>
    <xf numFmtId="2" fontId="54" fillId="0" borderId="25" xfId="11" applyNumberFormat="1" applyBorder="1" applyAlignment="1">
      <alignment vertical="center"/>
    </xf>
    <xf numFmtId="2" fontId="54" fillId="0" borderId="0" xfId="11" applyNumberFormat="1" applyAlignment="1">
      <alignment vertical="center"/>
    </xf>
    <xf numFmtId="0" fontId="51" fillId="2" borderId="1" xfId="11" quotePrefix="1" applyFont="1" applyFill="1" applyBorder="1" applyAlignment="1">
      <alignment horizontal="center" vertical="center"/>
    </xf>
    <xf numFmtId="180" fontId="58" fillId="2" borderId="58" xfId="9" applyNumberFormat="1" applyFont="1" applyFill="1" applyBorder="1" applyAlignment="1">
      <alignment horizontal="center" vertical="center"/>
    </xf>
    <xf numFmtId="2" fontId="52" fillId="2" borderId="0" xfId="11" applyNumberFormat="1" applyFont="1" applyFill="1" applyAlignment="1">
      <alignment horizontal="center" vertical="center"/>
    </xf>
    <xf numFmtId="0" fontId="54" fillId="0" borderId="1" xfId="11" applyFont="1" applyBorder="1" applyAlignment="1">
      <alignment horizontal="distributed" vertical="distributed"/>
    </xf>
    <xf numFmtId="38" fontId="57" fillId="0" borderId="1" xfId="7" applyFont="1" applyBorder="1" applyAlignment="1">
      <alignment vertical="center"/>
    </xf>
    <xf numFmtId="0" fontId="54" fillId="0" borderId="0" xfId="11" applyFont="1" applyAlignment="1">
      <alignment horizontal="right" vertical="center"/>
    </xf>
    <xf numFmtId="0" fontId="54" fillId="0" borderId="1" xfId="11" quotePrefix="1" applyFont="1" applyBorder="1" applyAlignment="1">
      <alignment horizontal="distributed" vertical="distributed"/>
    </xf>
    <xf numFmtId="176" fontId="59" fillId="0" borderId="1" xfId="11" applyNumberFormat="1" applyFont="1" applyBorder="1" applyAlignment="1">
      <alignment vertical="center"/>
    </xf>
    <xf numFmtId="182" fontId="54" fillId="0" borderId="0" xfId="11" applyNumberFormat="1" applyAlignment="1">
      <alignment vertical="center"/>
    </xf>
    <xf numFmtId="40" fontId="54" fillId="0" borderId="0" xfId="11" applyNumberFormat="1" applyFont="1" applyAlignment="1">
      <alignment vertical="center"/>
    </xf>
    <xf numFmtId="0" fontId="54" fillId="0" borderId="1" xfId="11" applyFont="1" applyBorder="1" applyAlignment="1">
      <alignment horizontal="distributed" vertical="center"/>
    </xf>
    <xf numFmtId="0" fontId="54" fillId="0" borderId="1" xfId="11" quotePrefix="1" applyFont="1" applyBorder="1" applyAlignment="1">
      <alignment horizontal="distributed" vertical="center"/>
    </xf>
    <xf numFmtId="176" fontId="57" fillId="0" borderId="1" xfId="11" applyNumberFormat="1" applyFont="1" applyBorder="1" applyAlignment="1">
      <alignment vertical="center"/>
    </xf>
    <xf numFmtId="0" fontId="54" fillId="0" borderId="0" xfId="11" quotePrefix="1" applyFont="1" applyBorder="1" applyAlignment="1">
      <alignment horizontal="left" vertical="center"/>
    </xf>
    <xf numFmtId="0" fontId="60" fillId="0" borderId="0" xfId="11" quotePrefix="1" applyFont="1" applyBorder="1" applyAlignment="1">
      <alignment horizontal="left" vertical="center"/>
    </xf>
    <xf numFmtId="0" fontId="54" fillId="0" borderId="33" xfId="11" applyBorder="1" applyAlignment="1">
      <alignment vertical="center"/>
    </xf>
    <xf numFmtId="0" fontId="54" fillId="0" borderId="14" xfId="11" applyBorder="1" applyAlignment="1">
      <alignment vertical="center"/>
    </xf>
    <xf numFmtId="0" fontId="54" fillId="0" borderId="34" xfId="11" applyBorder="1" applyAlignment="1">
      <alignment vertical="center"/>
    </xf>
    <xf numFmtId="0" fontId="13" fillId="0" borderId="0" xfId="11" applyFont="1"/>
    <xf numFmtId="0" fontId="54" fillId="0" borderId="0" xfId="11" applyFont="1"/>
    <xf numFmtId="0" fontId="54" fillId="0" borderId="0" xfId="11" quotePrefix="1" applyFont="1" applyAlignment="1">
      <alignment horizontal="right"/>
    </xf>
    <xf numFmtId="1" fontId="54" fillId="0" borderId="0" xfId="11" applyNumberFormat="1"/>
    <xf numFmtId="2" fontId="54" fillId="0" borderId="0" xfId="11" applyNumberFormat="1"/>
    <xf numFmtId="0" fontId="61" fillId="3" borderId="0" xfId="8" quotePrefix="1" applyFont="1" applyFill="1" applyAlignment="1">
      <alignment horizontal="left"/>
    </xf>
    <xf numFmtId="0" fontId="61" fillId="3" borderId="0" xfId="8" applyFont="1" applyFill="1"/>
    <xf numFmtId="0" fontId="13" fillId="5" borderId="0" xfId="11" applyFont="1" applyFill="1" applyBorder="1"/>
    <xf numFmtId="181" fontId="45" fillId="5" borderId="0" xfId="11" applyNumberFormat="1" applyFont="1" applyFill="1" applyBorder="1" applyAlignment="1">
      <alignment vertical="center"/>
    </xf>
    <xf numFmtId="38" fontId="41" fillId="5" borderId="0" xfId="7" applyFont="1" applyFill="1" applyBorder="1" applyAlignment="1">
      <alignment vertical="center"/>
    </xf>
    <xf numFmtId="38" fontId="55" fillId="5" borderId="0" xfId="7" applyFont="1" applyFill="1" applyBorder="1" applyAlignment="1">
      <alignment vertical="center"/>
    </xf>
    <xf numFmtId="178" fontId="45" fillId="2" borderId="82" xfId="11" applyNumberFormat="1" applyFont="1" applyFill="1" applyBorder="1" applyAlignment="1">
      <alignment vertical="center"/>
    </xf>
    <xf numFmtId="0" fontId="0" fillId="3" borderId="70" xfId="0" applyFill="1" applyBorder="1" applyAlignment="1">
      <alignment horizontal="center"/>
    </xf>
    <xf numFmtId="178" fontId="62" fillId="0" borderId="1" xfId="11" quotePrefix="1" applyNumberFormat="1" applyFont="1" applyBorder="1" applyAlignment="1">
      <alignment horizontal="center" vertical="center"/>
    </xf>
    <xf numFmtId="0" fontId="0" fillId="0" borderId="0" xfId="0">
      <alignment vertical="center"/>
    </xf>
    <xf numFmtId="0" fontId="10" fillId="0" borderId="0" xfId="0" applyFont="1" applyAlignment="1">
      <alignment horizontal="center" vertical="center" wrapText="1"/>
    </xf>
    <xf numFmtId="0" fontId="64" fillId="3" borderId="0" xfId="5" applyFont="1" applyFill="1">
      <alignment vertical="center"/>
    </xf>
    <xf numFmtId="0" fontId="64" fillId="3" borderId="0" xfId="5" applyFont="1" applyFill="1" applyAlignment="1">
      <alignment horizontal="right" vertical="center"/>
    </xf>
    <xf numFmtId="0" fontId="13" fillId="0" borderId="0" xfId="5">
      <alignment vertical="center"/>
    </xf>
    <xf numFmtId="0" fontId="65" fillId="3" borderId="0" xfId="5" applyFont="1" applyFill="1">
      <alignment vertical="center"/>
    </xf>
    <xf numFmtId="0" fontId="65" fillId="3" borderId="0" xfId="5" applyFont="1" applyFill="1" applyAlignment="1">
      <alignment horizontal="right" vertical="center"/>
    </xf>
    <xf numFmtId="0" fontId="66" fillId="3" borderId="0" xfId="5" applyFont="1" applyFill="1" applyAlignment="1">
      <alignment vertical="center"/>
    </xf>
    <xf numFmtId="0" fontId="67" fillId="3" borderId="0" xfId="5" applyFont="1" applyFill="1" applyAlignment="1">
      <alignment vertical="center"/>
    </xf>
    <xf numFmtId="0" fontId="68" fillId="3" borderId="0" xfId="5" applyFont="1" applyFill="1">
      <alignment vertical="center"/>
    </xf>
    <xf numFmtId="0" fontId="69" fillId="3" borderId="0" xfId="5" applyFont="1" applyFill="1">
      <alignment vertical="center"/>
    </xf>
    <xf numFmtId="0" fontId="66" fillId="3" borderId="0" xfId="5" applyFont="1" applyFill="1" applyBorder="1">
      <alignment vertical="center"/>
    </xf>
    <xf numFmtId="0" fontId="69" fillId="3" borderId="0" xfId="5" applyFont="1" applyFill="1" applyAlignment="1">
      <alignment horizontal="right" vertical="center"/>
    </xf>
    <xf numFmtId="0" fontId="69" fillId="3" borderId="0" xfId="5" applyFont="1" applyFill="1" applyAlignment="1">
      <alignment vertical="center" wrapText="1"/>
    </xf>
    <xf numFmtId="0" fontId="66" fillId="3" borderId="0" xfId="5" applyFont="1" applyFill="1" applyAlignment="1">
      <alignment horizontal="centerContinuous" vertical="center"/>
    </xf>
    <xf numFmtId="0" fontId="71" fillId="3" borderId="0" xfId="5" applyFont="1" applyFill="1" applyAlignment="1">
      <alignment horizontal="centerContinuous" vertical="center"/>
    </xf>
    <xf numFmtId="0" fontId="69" fillId="3" borderId="0" xfId="5" applyFont="1" applyFill="1" applyAlignment="1">
      <alignment horizontal="centerContinuous" vertical="center"/>
    </xf>
    <xf numFmtId="0" fontId="69" fillId="3" borderId="0" xfId="5" applyFont="1" applyFill="1" applyBorder="1" applyAlignment="1">
      <alignment vertical="center"/>
    </xf>
    <xf numFmtId="0" fontId="64" fillId="3" borderId="0" xfId="5" applyFont="1" applyFill="1" applyBorder="1">
      <alignment vertical="center"/>
    </xf>
    <xf numFmtId="0" fontId="66" fillId="3" borderId="0" xfId="5" applyFont="1" applyFill="1" applyBorder="1" applyAlignment="1">
      <alignment horizontal="left" vertical="center"/>
    </xf>
    <xf numFmtId="0" fontId="66" fillId="3" borderId="0" xfId="5" applyFont="1" applyFill="1" applyBorder="1" applyAlignment="1">
      <alignment vertical="center"/>
    </xf>
    <xf numFmtId="0" fontId="69" fillId="3" borderId="0" xfId="5" applyFont="1" applyFill="1" applyBorder="1">
      <alignment vertical="center"/>
    </xf>
    <xf numFmtId="0" fontId="72" fillId="3" borderId="0" xfId="5" applyFont="1" applyFill="1" applyBorder="1" applyAlignment="1">
      <alignment horizontal="centerContinuous" vertical="center"/>
    </xf>
    <xf numFmtId="0" fontId="69" fillId="3" borderId="0" xfId="5" applyFont="1" applyFill="1" applyBorder="1" applyAlignment="1">
      <alignment horizontal="centerContinuous" vertical="center"/>
    </xf>
    <xf numFmtId="0" fontId="66" fillId="3" borderId="0" xfId="5" quotePrefix="1" applyFont="1" applyFill="1" applyAlignment="1">
      <alignment horizontal="center" vertical="center"/>
    </xf>
    <xf numFmtId="0" fontId="69" fillId="3" borderId="0" xfId="5" applyFont="1" applyFill="1" applyBorder="1" applyAlignment="1">
      <alignment vertical="center" wrapText="1"/>
    </xf>
    <xf numFmtId="0" fontId="64" fillId="5" borderId="0" xfId="5" applyFont="1" applyFill="1">
      <alignment vertical="center"/>
    </xf>
    <xf numFmtId="0" fontId="69" fillId="5" borderId="0" xfId="5" applyFont="1" applyFill="1" applyBorder="1" applyAlignment="1">
      <alignment vertical="center"/>
    </xf>
    <xf numFmtId="0" fontId="73" fillId="5" borderId="0" xfId="5" applyFont="1" applyFill="1" applyBorder="1" applyAlignment="1">
      <alignment vertical="center"/>
    </xf>
    <xf numFmtId="183" fontId="69" fillId="5" borderId="0" xfId="5" applyNumberFormat="1" applyFont="1" applyFill="1" applyBorder="1" applyAlignment="1">
      <alignment horizontal="center" vertical="center"/>
    </xf>
    <xf numFmtId="0" fontId="74" fillId="5" borderId="0" xfId="5" applyFont="1" applyFill="1" applyBorder="1" applyAlignment="1">
      <alignment vertical="center"/>
    </xf>
    <xf numFmtId="0" fontId="69" fillId="5" borderId="0" xfId="5" applyFont="1" applyFill="1" applyBorder="1" applyAlignment="1">
      <alignment horizontal="center" vertical="center"/>
    </xf>
    <xf numFmtId="0" fontId="69" fillId="5" borderId="0" xfId="5" applyFont="1" applyFill="1" applyBorder="1" applyAlignment="1">
      <alignment vertical="center" wrapText="1"/>
    </xf>
    <xf numFmtId="0" fontId="73" fillId="5" borderId="0" xfId="5" applyFont="1" applyFill="1" applyBorder="1" applyAlignment="1">
      <alignment vertical="center" wrapText="1"/>
    </xf>
    <xf numFmtId="0" fontId="69" fillId="5" borderId="0" xfId="5" applyFont="1" applyFill="1">
      <alignment vertical="center"/>
    </xf>
    <xf numFmtId="0" fontId="69" fillId="5" borderId="0" xfId="5" applyFont="1" applyFill="1" applyBorder="1" applyAlignment="1">
      <alignment horizontal="center" vertical="center" wrapText="1"/>
    </xf>
    <xf numFmtId="0" fontId="69" fillId="0" borderId="0" xfId="5" applyFont="1">
      <alignment vertical="center"/>
    </xf>
    <xf numFmtId="0" fontId="75" fillId="5" borderId="0" xfId="5" applyFont="1" applyFill="1" applyBorder="1" applyAlignment="1">
      <alignment vertical="center" wrapText="1"/>
    </xf>
    <xf numFmtId="0" fontId="66" fillId="5" borderId="0" xfId="5" applyFont="1" applyFill="1" applyBorder="1" applyAlignment="1">
      <alignment horizontal="right" vertical="center"/>
    </xf>
    <xf numFmtId="0" fontId="73" fillId="3" borderId="0" xfId="5" applyFont="1" applyFill="1" applyBorder="1" applyAlignment="1">
      <alignment vertical="center"/>
    </xf>
    <xf numFmtId="183" fontId="69" fillId="3" borderId="0" xfId="5" applyNumberFormat="1" applyFont="1" applyFill="1" applyBorder="1" applyAlignment="1">
      <alignment horizontal="center" vertical="center"/>
    </xf>
    <xf numFmtId="0" fontId="69" fillId="3" borderId="0" xfId="5" applyFont="1" applyFill="1" applyBorder="1" applyAlignment="1">
      <alignment horizontal="center" vertical="center"/>
    </xf>
    <xf numFmtId="0" fontId="76" fillId="3" borderId="0" xfId="5" applyFont="1" applyFill="1" applyBorder="1" applyAlignment="1">
      <alignment vertical="center"/>
    </xf>
    <xf numFmtId="0" fontId="77" fillId="5" borderId="0" xfId="5" applyFont="1" applyFill="1" applyBorder="1" applyAlignment="1">
      <alignment vertical="center" wrapText="1"/>
    </xf>
    <xf numFmtId="0" fontId="77" fillId="5" borderId="0" xfId="5" applyFont="1" applyFill="1" applyAlignment="1">
      <alignment vertical="center" wrapText="1"/>
    </xf>
    <xf numFmtId="0" fontId="0" fillId="0" borderId="0" xfId="0">
      <alignment vertical="center"/>
    </xf>
    <xf numFmtId="0" fontId="12" fillId="0" borderId="0" xfId="0" applyFont="1" applyAlignment="1">
      <alignment horizontal="right" vertical="center"/>
    </xf>
    <xf numFmtId="0" fontId="11" fillId="0" borderId="0" xfId="0" applyFont="1" applyAlignment="1">
      <alignment horizontal="left" vertical="center"/>
    </xf>
    <xf numFmtId="0" fontId="79" fillId="0" borderId="0" xfId="0" applyFont="1" applyAlignment="1">
      <alignment horizontal="right" vertical="center"/>
    </xf>
    <xf numFmtId="0" fontId="9" fillId="0" borderId="0" xfId="0" applyFont="1" applyAlignment="1">
      <alignment horizontal="left" vertical="center"/>
    </xf>
    <xf numFmtId="0" fontId="79" fillId="0" borderId="0" xfId="0" applyFont="1" applyAlignment="1">
      <alignment horizontal="left" vertical="center"/>
    </xf>
    <xf numFmtId="0" fontId="82" fillId="0" borderId="0" xfId="0" applyFont="1">
      <alignment vertical="center"/>
    </xf>
    <xf numFmtId="0" fontId="12" fillId="0" borderId="0" xfId="0" applyFont="1" applyAlignment="1">
      <alignment horizontal="left" vertical="center"/>
    </xf>
    <xf numFmtId="0" fontId="79" fillId="0" borderId="0" xfId="0" applyFont="1" applyAlignment="1">
      <alignment horizontal="center" vertical="center" wrapText="1"/>
    </xf>
    <xf numFmtId="0" fontId="12" fillId="0" borderId="0" xfId="0" applyFont="1" applyBorder="1" applyAlignment="1">
      <alignment horizontal="center" vertical="center" wrapText="1"/>
    </xf>
    <xf numFmtId="0" fontId="12" fillId="0" borderId="0" xfId="0" applyFont="1" applyBorder="1" applyAlignment="1">
      <alignment horizontal="left" vertical="top" wrapText="1"/>
    </xf>
    <xf numFmtId="0" fontId="12" fillId="0" borderId="0" xfId="0" applyFont="1" applyBorder="1" applyAlignment="1">
      <alignment horizontal="left" vertical="top" wrapText="1" indent="1"/>
    </xf>
    <xf numFmtId="0" fontId="79" fillId="0" borderId="0" xfId="0" applyFont="1" applyBorder="1" applyAlignment="1">
      <alignment horizontal="center" vertical="center" wrapText="1"/>
    </xf>
    <xf numFmtId="0" fontId="79" fillId="0" borderId="0" xfId="0" applyFont="1" applyBorder="1" applyAlignment="1">
      <alignment horizontal="left" vertical="top" wrapText="1"/>
    </xf>
    <xf numFmtId="0" fontId="11" fillId="0" borderId="20" xfId="0" applyFont="1" applyBorder="1" applyAlignment="1">
      <alignment vertical="center" wrapText="1"/>
    </xf>
    <xf numFmtId="0" fontId="11" fillId="0" borderId="21" xfId="0" applyFont="1" applyBorder="1" applyAlignment="1">
      <alignment vertical="center" wrapText="1"/>
    </xf>
    <xf numFmtId="0" fontId="11" fillId="0" borderId="33" xfId="0" applyFont="1" applyBorder="1" applyAlignment="1">
      <alignment vertical="center" wrapText="1"/>
    </xf>
    <xf numFmtId="0" fontId="11" fillId="0" borderId="34" xfId="0" applyFont="1" applyBorder="1" applyAlignment="1">
      <alignment vertical="center" wrapText="1"/>
    </xf>
    <xf numFmtId="0" fontId="11" fillId="0" borderId="80" xfId="0" applyFont="1" applyBorder="1" applyAlignment="1">
      <alignment horizontal="left" vertical="center" wrapText="1"/>
    </xf>
    <xf numFmtId="0" fontId="79" fillId="0" borderId="0" xfId="0" applyFont="1" applyBorder="1" applyAlignment="1">
      <alignment horizontal="center" vertical="top" wrapText="1"/>
    </xf>
    <xf numFmtId="0" fontId="9" fillId="0" borderId="0" xfId="0" applyFont="1" applyAlignment="1">
      <alignment horizontal="left" vertical="center" indent="4"/>
    </xf>
    <xf numFmtId="0" fontId="35" fillId="0" borderId="0" xfId="0" applyFont="1">
      <alignment vertical="center"/>
    </xf>
    <xf numFmtId="0" fontId="11" fillId="0" borderId="0" xfId="0" applyFont="1" applyAlignment="1">
      <alignment horizontal="left" indent="1"/>
    </xf>
    <xf numFmtId="0" fontId="9" fillId="0" borderId="80" xfId="0" applyFont="1" applyBorder="1" applyAlignment="1">
      <alignment horizontal="right" vertical="center" wrapText="1"/>
    </xf>
    <xf numFmtId="0" fontId="9" fillId="0" borderId="93" xfId="0" applyFont="1" applyBorder="1" applyAlignment="1">
      <alignment vertical="top" wrapText="1"/>
    </xf>
    <xf numFmtId="0" fontId="12" fillId="0" borderId="0" xfId="0" applyFont="1" applyBorder="1" applyAlignment="1">
      <alignment vertical="top" wrapText="1"/>
    </xf>
    <xf numFmtId="0" fontId="12" fillId="0" borderId="0" xfId="0" applyFont="1" applyAlignment="1">
      <alignment horizontal="left" vertical="center" indent="4"/>
    </xf>
    <xf numFmtId="0" fontId="0" fillId="0" borderId="0" xfId="0">
      <alignment vertical="center"/>
    </xf>
    <xf numFmtId="0" fontId="0" fillId="5" borderId="0" xfId="0" applyFill="1">
      <alignment vertical="center"/>
    </xf>
    <xf numFmtId="0" fontId="83" fillId="5" borderId="0" xfId="0" applyFont="1" applyFill="1">
      <alignment vertical="center"/>
    </xf>
    <xf numFmtId="0" fontId="15" fillId="0" borderId="0" xfId="2" applyFont="1"/>
    <xf numFmtId="0" fontId="15" fillId="0" borderId="0" xfId="2" applyFont="1" applyAlignment="1">
      <alignment vertical="center"/>
    </xf>
    <xf numFmtId="0" fontId="87" fillId="8" borderId="98" xfId="2" applyFont="1" applyFill="1" applyBorder="1" applyAlignment="1">
      <alignment vertical="center"/>
    </xf>
    <xf numFmtId="0" fontId="15" fillId="8" borderId="13" xfId="2" applyFont="1" applyFill="1" applyBorder="1" applyAlignment="1">
      <alignment vertical="center"/>
    </xf>
    <xf numFmtId="0" fontId="15" fillId="8" borderId="109" xfId="2" applyFont="1" applyFill="1" applyBorder="1" applyAlignment="1">
      <alignment vertical="center"/>
    </xf>
    <xf numFmtId="0" fontId="15" fillId="8" borderId="21" xfId="2" applyFont="1" applyFill="1" applyBorder="1" applyAlignment="1">
      <alignment vertical="center"/>
    </xf>
    <xf numFmtId="0" fontId="15" fillId="8" borderId="29" xfId="2" applyFont="1" applyFill="1" applyBorder="1" applyAlignment="1">
      <alignment vertical="center"/>
    </xf>
    <xf numFmtId="0" fontId="15" fillId="8" borderId="28" xfId="2" applyFont="1" applyFill="1" applyBorder="1" applyAlignment="1">
      <alignment vertical="center"/>
    </xf>
    <xf numFmtId="0" fontId="15" fillId="8" borderId="113" xfId="2" applyFont="1" applyFill="1" applyBorder="1" applyAlignment="1">
      <alignment vertical="center"/>
    </xf>
    <xf numFmtId="0" fontId="15" fillId="8" borderId="114" xfId="2" applyFont="1" applyFill="1" applyBorder="1" applyAlignment="1">
      <alignment vertical="center"/>
    </xf>
    <xf numFmtId="0" fontId="87" fillId="8" borderId="100" xfId="2" applyFont="1" applyFill="1" applyBorder="1" applyAlignment="1">
      <alignment vertical="center"/>
    </xf>
    <xf numFmtId="0" fontId="15" fillId="8" borderId="26" xfId="2" applyFont="1" applyFill="1" applyBorder="1" applyAlignment="1">
      <alignment vertical="center"/>
    </xf>
    <xf numFmtId="0" fontId="15" fillId="8" borderId="51" xfId="2" applyFont="1" applyFill="1" applyBorder="1" applyAlignment="1">
      <alignment vertical="center"/>
    </xf>
    <xf numFmtId="0" fontId="15" fillId="8" borderId="119" xfId="2" applyFont="1" applyFill="1" applyBorder="1" applyAlignment="1">
      <alignment vertical="center"/>
    </xf>
    <xf numFmtId="0" fontId="15" fillId="0" borderId="11" xfId="2" applyFont="1" applyBorder="1"/>
    <xf numFmtId="0" fontId="15" fillId="0" borderId="12" xfId="2" applyFont="1" applyBorder="1"/>
    <xf numFmtId="0" fontId="87" fillId="8" borderId="26" xfId="2" applyFont="1" applyFill="1" applyBorder="1" applyAlignment="1">
      <alignment vertical="center"/>
    </xf>
    <xf numFmtId="0" fontId="87" fillId="8" borderId="51" xfId="2" applyFont="1" applyFill="1" applyBorder="1" applyAlignment="1">
      <alignment vertical="center"/>
    </xf>
    <xf numFmtId="0" fontId="87" fillId="8" borderId="119" xfId="2" applyFont="1" applyFill="1" applyBorder="1" applyAlignment="1">
      <alignment vertical="center"/>
    </xf>
    <xf numFmtId="0" fontId="87" fillId="8" borderId="29" xfId="2" applyFont="1" applyFill="1" applyBorder="1" applyAlignment="1">
      <alignment vertical="center"/>
    </xf>
    <xf numFmtId="0" fontId="87" fillId="8" borderId="28" xfId="2" applyFont="1" applyFill="1" applyBorder="1" applyAlignment="1">
      <alignment vertical="center"/>
    </xf>
    <xf numFmtId="0" fontId="87" fillId="8" borderId="113" xfId="2" applyFont="1" applyFill="1" applyBorder="1" applyAlignment="1">
      <alignment vertical="center"/>
    </xf>
    <xf numFmtId="0" fontId="87" fillId="8" borderId="114" xfId="2" applyFont="1" applyFill="1" applyBorder="1" applyAlignment="1">
      <alignment vertical="center"/>
    </xf>
    <xf numFmtId="0" fontId="87" fillId="8" borderId="11" xfId="2" applyFont="1" applyFill="1" applyBorder="1" applyAlignment="1">
      <alignment vertical="center"/>
    </xf>
    <xf numFmtId="0" fontId="87" fillId="8" borderId="0" xfId="2" applyFont="1" applyFill="1" applyAlignment="1">
      <alignment vertical="center"/>
    </xf>
    <xf numFmtId="0" fontId="87" fillId="8" borderId="56" xfId="2" applyFont="1" applyFill="1" applyBorder="1" applyAlignment="1">
      <alignment vertical="center"/>
    </xf>
    <xf numFmtId="0" fontId="87" fillId="8" borderId="25" xfId="2" applyFont="1" applyFill="1" applyBorder="1" applyAlignment="1">
      <alignment vertical="center"/>
    </xf>
    <xf numFmtId="0" fontId="87" fillId="8" borderId="101" xfId="2" applyFont="1" applyFill="1" applyBorder="1" applyAlignment="1">
      <alignment vertical="center"/>
    </xf>
    <xf numFmtId="0" fontId="87" fillId="8" borderId="14" xfId="2" applyFont="1" applyFill="1" applyBorder="1" applyAlignment="1">
      <alignment vertical="center"/>
    </xf>
    <xf numFmtId="0" fontId="87" fillId="8" borderId="103" xfId="2" applyFont="1" applyFill="1" applyBorder="1" applyAlignment="1">
      <alignment vertical="center"/>
    </xf>
    <xf numFmtId="0" fontId="87" fillId="8" borderId="34" xfId="2" applyFont="1" applyFill="1" applyBorder="1" applyAlignment="1">
      <alignment vertical="center"/>
    </xf>
    <xf numFmtId="0" fontId="15" fillId="8" borderId="34" xfId="2" applyFont="1" applyFill="1" applyBorder="1" applyAlignment="1">
      <alignment horizontal="center" vertical="center"/>
    </xf>
    <xf numFmtId="0" fontId="87" fillId="8" borderId="32" xfId="2" applyFont="1" applyFill="1" applyBorder="1" applyAlignment="1">
      <alignment horizontal="right" vertical="center"/>
    </xf>
    <xf numFmtId="0" fontId="15" fillId="8" borderId="32" xfId="2" applyFont="1" applyFill="1" applyBorder="1" applyAlignment="1">
      <alignment horizontal="right" vertical="center"/>
    </xf>
    <xf numFmtId="0" fontId="15" fillId="8" borderId="15" xfId="2" applyFont="1" applyFill="1" applyBorder="1" applyAlignment="1">
      <alignment horizontal="right" vertical="center"/>
    </xf>
    <xf numFmtId="0" fontId="87" fillId="0" borderId="0" xfId="2" applyFont="1" applyAlignment="1">
      <alignment vertical="center"/>
    </xf>
    <xf numFmtId="0" fontId="87" fillId="0" borderId="12" xfId="2" applyFont="1" applyBorder="1" applyAlignment="1">
      <alignment vertical="center"/>
    </xf>
    <xf numFmtId="0" fontId="89" fillId="3" borderId="13" xfId="2" applyFont="1" applyFill="1" applyBorder="1" applyAlignment="1">
      <alignment horizontal="right" vertical="center"/>
    </xf>
    <xf numFmtId="0" fontId="89" fillId="3" borderId="13" xfId="2" applyFont="1" applyFill="1" applyBorder="1" applyAlignment="1">
      <alignment horizontal="center" vertical="center"/>
    </xf>
    <xf numFmtId="0" fontId="87" fillId="3" borderId="13" xfId="2" applyFont="1" applyFill="1" applyBorder="1" applyAlignment="1">
      <alignment horizontal="center" vertical="center"/>
    </xf>
    <xf numFmtId="0" fontId="89" fillId="0" borderId="20" xfId="2" applyFont="1" applyBorder="1" applyAlignment="1">
      <alignment vertical="center"/>
    </xf>
    <xf numFmtId="0" fontId="89" fillId="0" borderId="13" xfId="2" applyFont="1" applyBorder="1" applyAlignment="1">
      <alignment vertical="center"/>
    </xf>
    <xf numFmtId="0" fontId="89" fillId="0" borderId="21" xfId="2" applyFont="1" applyBorder="1" applyAlignment="1">
      <alignment vertical="center"/>
    </xf>
    <xf numFmtId="0" fontId="15" fillId="0" borderId="16" xfId="2" applyFont="1" applyBorder="1" applyAlignment="1">
      <alignment horizontal="center" vertical="center"/>
    </xf>
    <xf numFmtId="0" fontId="15" fillId="0" borderId="15" xfId="2" applyFont="1" applyBorder="1" applyAlignment="1">
      <alignment horizontal="center" vertical="center"/>
    </xf>
    <xf numFmtId="0" fontId="87" fillId="0" borderId="16" xfId="2" applyFont="1" applyBorder="1" applyAlignment="1">
      <alignment horizontal="center" vertical="center"/>
    </xf>
    <xf numFmtId="0" fontId="15" fillId="0" borderId="32" xfId="2" applyFont="1" applyBorder="1" applyAlignment="1">
      <alignment vertical="center"/>
    </xf>
    <xf numFmtId="0" fontId="87" fillId="0" borderId="8" xfId="2" applyFont="1" applyBorder="1" applyAlignment="1">
      <alignment vertical="center"/>
    </xf>
    <xf numFmtId="0" fontId="87" fillId="0" borderId="9" xfId="2" applyFont="1" applyBorder="1" applyAlignment="1">
      <alignment vertical="center"/>
    </xf>
    <xf numFmtId="0" fontId="88" fillId="0" borderId="9" xfId="2" applyFont="1" applyBorder="1" applyAlignment="1">
      <alignment vertical="center"/>
    </xf>
    <xf numFmtId="0" fontId="88" fillId="0" borderId="10" xfId="2" applyFont="1" applyBorder="1" applyAlignment="1">
      <alignment vertical="center"/>
    </xf>
    <xf numFmtId="0" fontId="91" fillId="10" borderId="1" xfId="2" applyFont="1" applyFill="1" applyBorder="1" applyAlignment="1">
      <alignment horizontal="center" vertical="center"/>
    </xf>
    <xf numFmtId="0" fontId="87" fillId="0" borderId="16" xfId="2" applyFont="1" applyBorder="1" applyAlignment="1">
      <alignment vertical="center"/>
    </xf>
    <xf numFmtId="0" fontId="91" fillId="0" borderId="1" xfId="2" applyFont="1" applyBorder="1" applyAlignment="1">
      <alignment vertical="center"/>
    </xf>
    <xf numFmtId="0" fontId="87" fillId="0" borderId="2" xfId="2" applyFont="1" applyBorder="1" applyAlignment="1">
      <alignment horizontal="center" vertical="center"/>
    </xf>
    <xf numFmtId="0" fontId="87" fillId="0" borderId="2" xfId="2" applyFont="1" applyBorder="1" applyAlignment="1">
      <alignment vertical="center"/>
    </xf>
    <xf numFmtId="0" fontId="15" fillId="0" borderId="7" xfId="2" applyFont="1" applyBorder="1"/>
    <xf numFmtId="0" fontId="87" fillId="0" borderId="11" xfId="2" applyFont="1" applyBorder="1" applyAlignment="1">
      <alignment vertical="center" wrapText="1"/>
    </xf>
    <xf numFmtId="0" fontId="87" fillId="0" borderId="7" xfId="2" applyFont="1" applyBorder="1" applyAlignment="1">
      <alignment horizontal="center" vertical="center"/>
    </xf>
    <xf numFmtId="0" fontId="87" fillId="2" borderId="139" xfId="2" applyFont="1" applyFill="1" applyBorder="1" applyAlignment="1" applyProtection="1">
      <alignment horizontal="center" vertical="center" shrinkToFit="1"/>
      <protection locked="0"/>
    </xf>
    <xf numFmtId="0" fontId="87" fillId="2" borderId="131" xfId="2" applyFont="1" applyFill="1" applyBorder="1" applyAlignment="1" applyProtection="1">
      <alignment horizontal="center" vertical="center" shrinkToFit="1"/>
      <protection locked="0"/>
    </xf>
    <xf numFmtId="0" fontId="87" fillId="0" borderId="0" xfId="2" applyFont="1"/>
    <xf numFmtId="0" fontId="13" fillId="0" borderId="0" xfId="2" applyAlignment="1">
      <alignment vertical="center"/>
    </xf>
    <xf numFmtId="0" fontId="87" fillId="2" borderId="133" xfId="2" applyFont="1" applyFill="1" applyBorder="1" applyAlignment="1" applyProtection="1">
      <alignment horizontal="center" vertical="center" shrinkToFit="1"/>
      <protection locked="0"/>
    </xf>
    <xf numFmtId="0" fontId="87" fillId="2" borderId="134" xfId="2" applyFont="1" applyFill="1" applyBorder="1" applyAlignment="1" applyProtection="1">
      <alignment horizontal="center" vertical="center" shrinkToFit="1"/>
      <protection locked="0"/>
    </xf>
    <xf numFmtId="0" fontId="13" fillId="0" borderId="0" xfId="2"/>
    <xf numFmtId="0" fontId="78" fillId="0" borderId="0" xfId="15">
      <alignment vertical="center"/>
    </xf>
    <xf numFmtId="0" fontId="78" fillId="0" borderId="0" xfId="15" applyAlignment="1">
      <alignment vertical="center" wrapText="1"/>
    </xf>
    <xf numFmtId="0" fontId="97" fillId="0" borderId="0" xfId="15" applyFont="1">
      <alignment vertical="center"/>
    </xf>
    <xf numFmtId="0" fontId="99" fillId="5" borderId="0" xfId="15" applyFont="1" applyFill="1">
      <alignment vertical="center"/>
    </xf>
    <xf numFmtId="0" fontId="100" fillId="5" borderId="0" xfId="15" applyFont="1" applyFill="1">
      <alignment vertical="center"/>
    </xf>
    <xf numFmtId="0" fontId="97" fillId="5" borderId="0" xfId="15" applyFont="1" applyFill="1">
      <alignment vertical="center"/>
    </xf>
    <xf numFmtId="0" fontId="101" fillId="5" borderId="0" xfId="15" applyFont="1" applyFill="1">
      <alignment vertical="center"/>
    </xf>
    <xf numFmtId="0" fontId="102" fillId="5" borderId="0" xfId="15" applyFont="1" applyFill="1">
      <alignment vertical="center"/>
    </xf>
    <xf numFmtId="0" fontId="104" fillId="5" borderId="0" xfId="15" applyFont="1" applyFill="1">
      <alignment vertical="center"/>
    </xf>
    <xf numFmtId="0" fontId="105" fillId="5" borderId="0" xfId="15" applyFont="1" applyFill="1">
      <alignment vertical="center"/>
    </xf>
    <xf numFmtId="0" fontId="97" fillId="5" borderId="0" xfId="15" applyFont="1" applyFill="1" applyAlignment="1">
      <alignment horizontal="center" vertical="center"/>
    </xf>
    <xf numFmtId="0" fontId="97" fillId="0" borderId="12" xfId="15" applyFont="1" applyBorder="1">
      <alignment vertical="center"/>
    </xf>
    <xf numFmtId="0" fontId="109" fillId="0" borderId="2" xfId="16" applyFont="1" applyBorder="1" applyProtection="1">
      <alignment vertical="center"/>
    </xf>
    <xf numFmtId="0" fontId="110" fillId="0" borderId="7" xfId="16" applyFont="1" applyFill="1" applyBorder="1" applyProtection="1">
      <alignment vertical="center"/>
    </xf>
    <xf numFmtId="0" fontId="109" fillId="0" borderId="3" xfId="16" applyFont="1" applyBorder="1" applyProtection="1">
      <alignment vertical="center"/>
    </xf>
    <xf numFmtId="0" fontId="103" fillId="5" borderId="0" xfId="15" applyFont="1" applyFill="1">
      <alignment vertical="center"/>
    </xf>
    <xf numFmtId="0" fontId="101" fillId="0" borderId="0" xfId="15" applyFont="1">
      <alignment vertical="center"/>
    </xf>
    <xf numFmtId="0" fontId="104" fillId="0" borderId="0" xfId="15" applyFont="1">
      <alignment vertical="center"/>
    </xf>
    <xf numFmtId="0" fontId="105" fillId="0" borderId="0" xfId="15" applyFont="1">
      <alignment vertical="center"/>
    </xf>
    <xf numFmtId="0" fontId="102" fillId="0" borderId="0" xfId="15" applyFont="1">
      <alignment vertical="center"/>
    </xf>
    <xf numFmtId="0" fontId="112" fillId="0" borderId="0" xfId="2" applyFont="1" applyAlignment="1">
      <alignment vertical="center"/>
    </xf>
    <xf numFmtId="14" fontId="113" fillId="0" borderId="0" xfId="2" applyNumberFormat="1" applyFont="1" applyAlignment="1">
      <alignment vertical="center"/>
    </xf>
    <xf numFmtId="0" fontId="113" fillId="0" borderId="0" xfId="2" applyFont="1" applyAlignment="1">
      <alignment vertical="center"/>
    </xf>
    <xf numFmtId="0" fontId="95" fillId="0" borderId="0" xfId="2" applyFont="1" applyAlignment="1">
      <alignment vertical="center"/>
    </xf>
    <xf numFmtId="0" fontId="114" fillId="0" borderId="0" xfId="2" applyFont="1" applyAlignment="1">
      <alignment vertical="center"/>
    </xf>
    <xf numFmtId="0" fontId="30" fillId="0" borderId="0" xfId="2" applyFont="1" applyAlignment="1">
      <alignment vertical="center"/>
    </xf>
    <xf numFmtId="0" fontId="30" fillId="0" borderId="0" xfId="2" applyFont="1" applyAlignment="1" applyProtection="1">
      <alignment vertical="center"/>
      <protection locked="0"/>
    </xf>
    <xf numFmtId="0" fontId="53" fillId="0" borderId="0" xfId="2" applyFont="1" applyAlignment="1">
      <alignment vertical="center"/>
    </xf>
    <xf numFmtId="0" fontId="53" fillId="0" borderId="0" xfId="2" applyFont="1" applyAlignment="1">
      <alignment horizontal="left" vertical="center"/>
    </xf>
    <xf numFmtId="0" fontId="17" fillId="0" borderId="0" xfId="2" applyFont="1" applyAlignment="1">
      <alignment vertical="center"/>
    </xf>
    <xf numFmtId="0" fontId="115" fillId="0" borderId="0" xfId="2" applyFont="1" applyAlignment="1">
      <alignment horizontal="center" vertical="center"/>
    </xf>
    <xf numFmtId="0" fontId="30" fillId="0" borderId="0" xfId="2" applyFont="1" applyAlignment="1">
      <alignment horizontal="center" vertical="center"/>
    </xf>
    <xf numFmtId="0" fontId="30" fillId="0" borderId="0" xfId="2" applyFont="1" applyAlignment="1" applyProtection="1">
      <alignment horizontal="center" vertical="center"/>
      <protection locked="0"/>
    </xf>
    <xf numFmtId="0" fontId="117" fillId="0" borderId="0" xfId="2" applyFont="1" applyAlignment="1">
      <alignment horizontal="center" vertical="center"/>
    </xf>
    <xf numFmtId="0" fontId="13" fillId="13" borderId="2" xfId="2" applyFill="1" applyBorder="1" applyAlignment="1">
      <alignment horizontal="centerContinuous"/>
    </xf>
    <xf numFmtId="0" fontId="119" fillId="13" borderId="1" xfId="2" quotePrefix="1" applyFont="1" applyFill="1" applyBorder="1" applyAlignment="1">
      <alignment horizontal="center" vertical="center"/>
    </xf>
    <xf numFmtId="0" fontId="119" fillId="13" borderId="1" xfId="2" applyFont="1" applyFill="1" applyBorder="1" applyAlignment="1">
      <alignment horizontal="center" vertical="center"/>
    </xf>
    <xf numFmtId="0" fontId="13" fillId="13" borderId="7" xfId="2" applyFill="1" applyBorder="1" applyAlignment="1">
      <alignment horizontal="center"/>
    </xf>
    <xf numFmtId="188" fontId="13" fillId="13" borderId="1" xfId="2" applyNumberFormat="1" applyFill="1" applyBorder="1"/>
    <xf numFmtId="0" fontId="13" fillId="13" borderId="1" xfId="2" applyFill="1" applyBorder="1"/>
    <xf numFmtId="0" fontId="13" fillId="13" borderId="7" xfId="2" quotePrefix="1" applyFill="1" applyBorder="1" applyAlignment="1">
      <alignment horizontal="center"/>
    </xf>
    <xf numFmtId="0" fontId="13" fillId="13" borderId="8" xfId="2" quotePrefix="1" applyFill="1" applyBorder="1" applyAlignment="1">
      <alignment horizontal="center"/>
    </xf>
    <xf numFmtId="0" fontId="13" fillId="13" borderId="9" xfId="2" applyFill="1" applyBorder="1"/>
    <xf numFmtId="0" fontId="13" fillId="13" borderId="10" xfId="2" applyFill="1" applyBorder="1"/>
    <xf numFmtId="0" fontId="13" fillId="13" borderId="3" xfId="2" applyFill="1" applyBorder="1"/>
    <xf numFmtId="0" fontId="13" fillId="13" borderId="32" xfId="2" applyFill="1" applyBorder="1"/>
    <xf numFmtId="0" fontId="119" fillId="13" borderId="4" xfId="2" applyFont="1" applyFill="1" applyBorder="1" applyAlignment="1">
      <alignment horizontal="centerContinuous" vertical="center"/>
    </xf>
    <xf numFmtId="0" fontId="13" fillId="13" borderId="6" xfId="2" applyFill="1" applyBorder="1" applyAlignment="1">
      <alignment horizontal="centerContinuous"/>
    </xf>
    <xf numFmtId="187" fontId="13" fillId="0" borderId="0" xfId="2" applyNumberFormat="1" applyAlignment="1">
      <alignment vertical="center"/>
    </xf>
    <xf numFmtId="0" fontId="13" fillId="0" borderId="0" xfId="2" applyAlignment="1">
      <alignment horizontal="left" vertical="center"/>
    </xf>
    <xf numFmtId="194" fontId="13" fillId="0" borderId="0" xfId="2" applyNumberFormat="1" applyAlignment="1">
      <alignment vertical="center"/>
    </xf>
    <xf numFmtId="0" fontId="121" fillId="0" borderId="0" xfId="2" applyFont="1" applyAlignment="1">
      <alignment horizontal="center" vertical="top"/>
    </xf>
    <xf numFmtId="0" fontId="13" fillId="0" borderId="0" xfId="2" applyAlignment="1">
      <alignment horizontal="center" vertical="top"/>
    </xf>
    <xf numFmtId="0" fontId="30" fillId="0" borderId="0" xfId="2" applyFont="1" applyAlignment="1">
      <alignment horizontal="center" vertical="center" textRotation="255" wrapText="1"/>
    </xf>
    <xf numFmtId="0" fontId="30" fillId="0" borderId="0" xfId="2" applyFont="1" applyAlignment="1">
      <alignment horizontal="center" vertical="center" textRotation="255"/>
    </xf>
    <xf numFmtId="0" fontId="30" fillId="0" borderId="0" xfId="2" applyFont="1" applyAlignment="1" applyProtection="1">
      <alignment vertical="center" wrapText="1"/>
      <protection locked="0"/>
    </xf>
    <xf numFmtId="0" fontId="30" fillId="0" borderId="0" xfId="2" applyFont="1" applyAlignment="1" applyProtection="1">
      <alignment vertical="center" shrinkToFit="1"/>
      <protection locked="0"/>
    </xf>
    <xf numFmtId="49" fontId="17" fillId="0" borderId="0" xfId="2" applyNumberFormat="1" applyFont="1" applyAlignment="1">
      <alignment horizontal="left" vertical="center"/>
    </xf>
    <xf numFmtId="0" fontId="128" fillId="5" borderId="0" xfId="15" applyFont="1" applyFill="1">
      <alignment vertical="center"/>
    </xf>
    <xf numFmtId="0" fontId="129" fillId="5" borderId="0" xfId="15" applyFont="1" applyFill="1">
      <alignment vertical="center"/>
    </xf>
    <xf numFmtId="0" fontId="129" fillId="0" borderId="0" xfId="15" applyFont="1">
      <alignment vertical="center"/>
    </xf>
    <xf numFmtId="0" fontId="130" fillId="0" borderId="0" xfId="18" applyFont="1">
      <alignment vertical="center"/>
    </xf>
    <xf numFmtId="0" fontId="128" fillId="5" borderId="0" xfId="15" applyFont="1" applyFill="1" applyAlignment="1">
      <alignment horizontal="right" vertical="center"/>
    </xf>
    <xf numFmtId="0" fontId="128" fillId="5" borderId="0" xfId="15" applyFont="1" applyFill="1" applyAlignment="1">
      <alignment horizontal="center" vertical="center"/>
    </xf>
    <xf numFmtId="0" fontId="129" fillId="0" borderId="0" xfId="15" applyFont="1" applyAlignment="1">
      <alignment horizontal="center" vertical="center"/>
    </xf>
    <xf numFmtId="0" fontId="131" fillId="5" borderId="0" xfId="15" applyFont="1" applyFill="1">
      <alignment vertical="center"/>
    </xf>
    <xf numFmtId="0" fontId="128" fillId="0" borderId="0" xfId="15" applyFont="1" applyAlignment="1">
      <alignment vertical="center" shrinkToFit="1"/>
    </xf>
    <xf numFmtId="0" fontId="135" fillId="15" borderId="1" xfId="15" applyFont="1" applyFill="1" applyBorder="1" applyAlignment="1">
      <alignment horizontal="center" vertical="center"/>
    </xf>
    <xf numFmtId="0" fontId="135" fillId="5" borderId="0" xfId="15" applyFont="1" applyFill="1">
      <alignment vertical="center"/>
    </xf>
    <xf numFmtId="0" fontId="128" fillId="15" borderId="193" xfId="15" applyFont="1" applyFill="1" applyBorder="1" applyAlignment="1">
      <alignment horizontal="centerContinuous" vertical="center"/>
    </xf>
    <xf numFmtId="0" fontId="128" fillId="15" borderId="194" xfId="15" applyFont="1" applyFill="1" applyBorder="1" applyAlignment="1">
      <alignment horizontal="centerContinuous" vertical="center"/>
    </xf>
    <xf numFmtId="0" fontId="128" fillId="15" borderId="195" xfId="15" applyFont="1" applyFill="1" applyBorder="1" applyAlignment="1">
      <alignment horizontal="centerContinuous" vertical="center"/>
    </xf>
    <xf numFmtId="0" fontId="15" fillId="0" borderId="0" xfId="15" applyFont="1">
      <alignment vertical="center"/>
    </xf>
    <xf numFmtId="0" fontId="129" fillId="15" borderId="3" xfId="15" applyFont="1" applyFill="1" applyBorder="1" applyAlignment="1">
      <alignment horizontal="centerContinuous" vertical="center"/>
    </xf>
    <xf numFmtId="0" fontId="129" fillId="15" borderId="3" xfId="15" applyFont="1" applyFill="1" applyBorder="1" applyAlignment="1">
      <alignment horizontal="centerContinuous" vertical="top"/>
    </xf>
    <xf numFmtId="0" fontId="129" fillId="15" borderId="147" xfId="15" applyFont="1" applyFill="1" applyBorder="1" applyAlignment="1">
      <alignment horizontal="centerContinuous" vertical="center"/>
    </xf>
    <xf numFmtId="0" fontId="129" fillId="15" borderId="1" xfId="15" applyFont="1" applyFill="1" applyBorder="1" applyAlignment="1">
      <alignment horizontal="centerContinuous" vertical="center"/>
    </xf>
    <xf numFmtId="0" fontId="136" fillId="15" borderId="1" xfId="15" applyFont="1" applyFill="1" applyBorder="1" applyAlignment="1">
      <alignment horizontal="centerContinuous" vertical="center"/>
    </xf>
    <xf numFmtId="0" fontId="129" fillId="15" borderId="1" xfId="15" applyFont="1" applyFill="1" applyBorder="1" applyAlignment="1">
      <alignment horizontal="centerContinuous" vertical="top"/>
    </xf>
    <xf numFmtId="0" fontId="129" fillId="15" borderId="132" xfId="15" applyFont="1" applyFill="1" applyBorder="1" applyAlignment="1">
      <alignment horizontal="centerContinuous" vertical="center"/>
    </xf>
    <xf numFmtId="0" fontId="139" fillId="0" borderId="0" xfId="15" applyFont="1">
      <alignment vertical="center"/>
    </xf>
    <xf numFmtId="0" fontId="139" fillId="0" borderId="0" xfId="15" applyFont="1" applyAlignment="1">
      <alignment horizontal="center" vertical="center"/>
    </xf>
    <xf numFmtId="0" fontId="84" fillId="0" borderId="0" xfId="15" applyFont="1">
      <alignment vertical="center"/>
    </xf>
    <xf numFmtId="0" fontId="140" fillId="5" borderId="0" xfId="15" applyFont="1" applyFill="1">
      <alignment vertical="center"/>
    </xf>
    <xf numFmtId="0" fontId="140" fillId="0" borderId="0" xfId="15" applyFont="1">
      <alignment vertical="center"/>
    </xf>
    <xf numFmtId="0" fontId="140" fillId="0" borderId="0" xfId="15" applyFont="1" applyAlignment="1">
      <alignment horizontal="center" vertical="center"/>
    </xf>
    <xf numFmtId="0" fontId="97" fillId="0" borderId="0" xfId="15" applyFont="1" applyAlignment="1">
      <alignment horizontal="center" vertical="center"/>
    </xf>
    <xf numFmtId="0" fontId="128" fillId="15" borderId="1" xfId="15" applyFont="1" applyFill="1" applyBorder="1" applyAlignment="1">
      <alignment horizontal="center" vertical="center"/>
    </xf>
    <xf numFmtId="0" fontId="142" fillId="0" borderId="0" xfId="15" applyFont="1">
      <alignment vertical="center"/>
    </xf>
    <xf numFmtId="0" fontId="143" fillId="0" borderId="0" xfId="15" applyFont="1">
      <alignment vertical="center"/>
    </xf>
    <xf numFmtId="0" fontId="143" fillId="0" borderId="0" xfId="15" applyFont="1" applyAlignment="1">
      <alignment horizontal="center" vertical="center"/>
    </xf>
    <xf numFmtId="0" fontId="144" fillId="0" borderId="0" xfId="15" applyFont="1">
      <alignment vertical="center"/>
    </xf>
    <xf numFmtId="0" fontId="144" fillId="0" borderId="0" xfId="15" applyFont="1" applyAlignment="1">
      <alignment horizontal="center" vertical="center"/>
    </xf>
    <xf numFmtId="0" fontId="145" fillId="0" borderId="0" xfId="15" applyFont="1">
      <alignment vertical="center"/>
    </xf>
    <xf numFmtId="0" fontId="78" fillId="0" borderId="0" xfId="15" applyAlignment="1">
      <alignment horizontal="left" vertical="top" wrapText="1"/>
    </xf>
    <xf numFmtId="0" fontId="78" fillId="0" borderId="3" xfId="15" applyBorder="1">
      <alignment vertical="center"/>
    </xf>
    <xf numFmtId="0" fontId="7" fillId="0" borderId="2" xfId="1" applyFill="1" applyBorder="1">
      <alignment vertical="center"/>
    </xf>
    <xf numFmtId="0" fontId="7" fillId="0" borderId="7" xfId="1" applyBorder="1">
      <alignment vertical="center"/>
    </xf>
    <xf numFmtId="0" fontId="7" fillId="0" borderId="2" xfId="1" applyFill="1" applyBorder="1" applyAlignment="1">
      <alignment vertical="center" wrapText="1"/>
    </xf>
    <xf numFmtId="0" fontId="6" fillId="0" borderId="0" xfId="0" applyFont="1" applyAlignment="1">
      <alignment horizontal="center" vertical="center"/>
    </xf>
    <xf numFmtId="0" fontId="0" fillId="0" borderId="0" xfId="0" applyAlignment="1">
      <alignment horizontal="center" vertical="center"/>
    </xf>
    <xf numFmtId="0" fontId="85" fillId="0" borderId="0" xfId="0" applyFont="1" applyFill="1" applyBorder="1" applyAlignment="1">
      <alignment horizontal="center" vertical="center"/>
    </xf>
    <xf numFmtId="0" fontId="148" fillId="0" borderId="7" xfId="1" applyFont="1" applyFill="1" applyBorder="1" applyAlignment="1">
      <alignment vertical="center" wrapText="1"/>
    </xf>
    <xf numFmtId="0" fontId="13" fillId="0" borderId="0" xfId="2" applyAlignment="1" applyProtection="1">
      <alignment vertical="center"/>
    </xf>
    <xf numFmtId="0" fontId="112" fillId="0" borderId="0" xfId="2" applyFont="1" applyAlignment="1" applyProtection="1">
      <alignment vertical="center"/>
    </xf>
    <xf numFmtId="14" fontId="113" fillId="0" borderId="0" xfId="2" applyNumberFormat="1" applyFont="1" applyAlignment="1" applyProtection="1">
      <alignment vertical="center"/>
    </xf>
    <xf numFmtId="0" fontId="113" fillId="0" borderId="0" xfId="2" applyFont="1" applyAlignment="1" applyProtection="1">
      <alignment vertical="center"/>
    </xf>
    <xf numFmtId="0" fontId="95" fillId="0" borderId="0" xfId="2" applyFont="1" applyAlignment="1" applyProtection="1">
      <alignment vertical="center"/>
    </xf>
    <xf numFmtId="0" fontId="114" fillId="0" borderId="0" xfId="2" applyFont="1" applyAlignment="1" applyProtection="1">
      <alignment vertical="center"/>
    </xf>
    <xf numFmtId="0" fontId="30" fillId="0" borderId="0" xfId="2" applyFont="1" applyAlignment="1" applyProtection="1">
      <alignment vertical="center"/>
    </xf>
    <xf numFmtId="0" fontId="53" fillId="0" borderId="0" xfId="2" applyFont="1" applyAlignment="1" applyProtection="1">
      <alignment vertical="center"/>
    </xf>
    <xf numFmtId="0" fontId="53" fillId="0" borderId="0" xfId="2" applyFont="1" applyAlignment="1" applyProtection="1">
      <alignment horizontal="left" vertical="center"/>
    </xf>
    <xf numFmtId="0" fontId="17" fillId="0" borderId="0" xfId="2" applyFont="1" applyAlignment="1" applyProtection="1">
      <alignment vertical="center"/>
    </xf>
    <xf numFmtId="0" fontId="115" fillId="0" borderId="0" xfId="2" applyFont="1" applyAlignment="1" applyProtection="1">
      <alignment horizontal="center" vertical="center"/>
    </xf>
    <xf numFmtId="0" fontId="30" fillId="0" borderId="0" xfId="2" applyFont="1" applyAlignment="1" applyProtection="1">
      <alignment horizontal="center" vertical="center"/>
    </xf>
    <xf numFmtId="0" fontId="117" fillId="0" borderId="0" xfId="2" applyFont="1" applyAlignment="1" applyProtection="1">
      <alignment horizontal="center" vertical="center"/>
    </xf>
    <xf numFmtId="0" fontId="121" fillId="0" borderId="0" xfId="2" applyFont="1" applyAlignment="1" applyProtection="1">
      <alignment vertical="center"/>
    </xf>
    <xf numFmtId="187" fontId="13" fillId="0" borderId="0" xfId="2" applyNumberFormat="1" applyAlignment="1" applyProtection="1">
      <alignment vertical="center"/>
    </xf>
    <xf numFmtId="0" fontId="13" fillId="0" borderId="0" xfId="2" applyAlignment="1" applyProtection="1">
      <alignment horizontal="left" vertical="center"/>
    </xf>
    <xf numFmtId="194" fontId="13" fillId="0" borderId="0" xfId="2" applyNumberFormat="1" applyAlignment="1" applyProtection="1">
      <alignment vertical="center"/>
    </xf>
    <xf numFmtId="0" fontId="121" fillId="0" borderId="0" xfId="2" applyFont="1" applyAlignment="1" applyProtection="1">
      <alignment horizontal="center" vertical="top"/>
    </xf>
    <xf numFmtId="0" fontId="13" fillId="0" borderId="0" xfId="2" applyAlignment="1" applyProtection="1">
      <alignment horizontal="center" vertical="top"/>
    </xf>
    <xf numFmtId="0" fontId="30" fillId="0" borderId="0" xfId="2" applyFont="1" applyAlignment="1" applyProtection="1">
      <alignment horizontal="center" vertical="center" textRotation="255" wrapText="1"/>
    </xf>
    <xf numFmtId="0" fontId="30" fillId="0" borderId="0" xfId="2" applyFont="1" applyAlignment="1" applyProtection="1">
      <alignment horizontal="center" vertical="center" textRotation="255"/>
    </xf>
    <xf numFmtId="0" fontId="30" fillId="0" borderId="0" xfId="2" applyFont="1" applyAlignment="1" applyProtection="1">
      <alignment vertical="center" wrapText="1"/>
    </xf>
    <xf numFmtId="0" fontId="30" fillId="0" borderId="0" xfId="2" applyFont="1" applyAlignment="1" applyProtection="1">
      <alignment vertical="center" shrinkToFit="1"/>
    </xf>
    <xf numFmtId="49" fontId="17" fillId="0" borderId="0" xfId="2" applyNumberFormat="1" applyFont="1" applyAlignment="1" applyProtection="1">
      <alignment horizontal="left" vertical="center"/>
    </xf>
    <xf numFmtId="0" fontId="115" fillId="0" borderId="0" xfId="2" applyFont="1" applyAlignment="1" applyProtection="1">
      <alignment vertical="center"/>
    </xf>
    <xf numFmtId="0" fontId="13" fillId="0" borderId="0" xfId="2" applyProtection="1"/>
    <xf numFmtId="0" fontId="43" fillId="0" borderId="0" xfId="2" applyFont="1" applyAlignment="1" applyProtection="1">
      <alignment vertical="center"/>
    </xf>
    <xf numFmtId="49" fontId="127" fillId="0" borderId="0" xfId="2" applyNumberFormat="1" applyFont="1" applyProtection="1"/>
    <xf numFmtId="0" fontId="20" fillId="0" borderId="0" xfId="2" applyFont="1" applyAlignment="1" applyProtection="1">
      <alignment vertical="center"/>
    </xf>
    <xf numFmtId="0" fontId="53" fillId="0" borderId="0" xfId="2" applyFont="1" applyProtection="1"/>
    <xf numFmtId="0" fontId="30" fillId="0" borderId="0" xfId="2" applyFont="1" applyAlignment="1" applyProtection="1">
      <alignment vertical="center" textRotation="255"/>
    </xf>
    <xf numFmtId="0" fontId="13" fillId="0" borderId="0" xfId="2" applyAlignment="1" applyProtection="1">
      <alignment horizontal="center" vertical="center"/>
    </xf>
    <xf numFmtId="0" fontId="30" fillId="0" borderId="11" xfId="2" applyFont="1" applyBorder="1" applyAlignment="1" applyProtection="1">
      <alignment vertical="center" shrinkToFit="1"/>
    </xf>
    <xf numFmtId="194" fontId="122" fillId="0" borderId="0" xfId="2" applyNumberFormat="1" applyFont="1" applyAlignment="1" applyProtection="1">
      <alignment vertical="center"/>
    </xf>
    <xf numFmtId="49" fontId="13" fillId="0" borderId="0" xfId="2" applyNumberFormat="1" applyAlignment="1" applyProtection="1">
      <alignment vertical="center"/>
    </xf>
    <xf numFmtId="0" fontId="13" fillId="0" borderId="0" xfId="2" applyAlignment="1" applyProtection="1">
      <alignment vertical="center"/>
      <protection hidden="1"/>
    </xf>
    <xf numFmtId="0" fontId="13" fillId="13" borderId="2" xfId="2" applyFill="1" applyBorder="1" applyAlignment="1" applyProtection="1">
      <alignment horizontal="centerContinuous"/>
      <protection hidden="1"/>
    </xf>
    <xf numFmtId="0" fontId="119" fillId="13" borderId="1" xfId="2" quotePrefix="1" applyFont="1" applyFill="1" applyBorder="1" applyAlignment="1" applyProtection="1">
      <alignment horizontal="center" vertical="center"/>
      <protection hidden="1"/>
    </xf>
    <xf numFmtId="0" fontId="119" fillId="13" borderId="1" xfId="2" applyFont="1" applyFill="1" applyBorder="1" applyAlignment="1" applyProtection="1">
      <alignment horizontal="center" vertical="center"/>
      <protection hidden="1"/>
    </xf>
    <xf numFmtId="0" fontId="13" fillId="13" borderId="7" xfId="2" applyFill="1" applyBorder="1" applyAlignment="1" applyProtection="1">
      <alignment horizontal="center"/>
      <protection hidden="1"/>
    </xf>
    <xf numFmtId="188" fontId="13" fillId="13" borderId="1" xfId="2" applyNumberFormat="1" applyFill="1" applyBorder="1" applyProtection="1">
      <protection hidden="1"/>
    </xf>
    <xf numFmtId="0" fontId="13" fillId="13" borderId="1" xfId="2" applyFill="1" applyBorder="1" applyProtection="1">
      <protection hidden="1"/>
    </xf>
    <xf numFmtId="0" fontId="13" fillId="13" borderId="7" xfId="2" quotePrefix="1" applyFill="1" applyBorder="1" applyAlignment="1" applyProtection="1">
      <alignment horizontal="center"/>
      <protection hidden="1"/>
    </xf>
    <xf numFmtId="0" fontId="13" fillId="13" borderId="8" xfId="2" quotePrefix="1" applyFill="1" applyBorder="1" applyAlignment="1" applyProtection="1">
      <alignment horizontal="center"/>
      <protection hidden="1"/>
    </xf>
    <xf numFmtId="0" fontId="13" fillId="13" borderId="9" xfId="2" applyFill="1" applyBorder="1" applyProtection="1">
      <protection hidden="1"/>
    </xf>
    <xf numFmtId="0" fontId="13" fillId="13" borderId="10" xfId="2" applyFill="1" applyBorder="1" applyProtection="1">
      <protection hidden="1"/>
    </xf>
    <xf numFmtId="0" fontId="13" fillId="13" borderId="3" xfId="2" applyFill="1" applyBorder="1" applyProtection="1">
      <protection hidden="1"/>
    </xf>
    <xf numFmtId="0" fontId="13" fillId="13" borderId="32" xfId="2" applyFill="1" applyBorder="1" applyProtection="1">
      <protection hidden="1"/>
    </xf>
    <xf numFmtId="0" fontId="119" fillId="13" borderId="4" xfId="2" applyFont="1" applyFill="1" applyBorder="1" applyAlignment="1" applyProtection="1">
      <alignment horizontal="centerContinuous" vertical="center"/>
      <protection hidden="1"/>
    </xf>
    <xf numFmtId="0" fontId="13" fillId="13" borderId="6" xfId="2" applyFill="1" applyBorder="1" applyAlignment="1" applyProtection="1">
      <alignment horizontal="centerContinuous"/>
      <protection hidden="1"/>
    </xf>
    <xf numFmtId="0" fontId="84" fillId="0" borderId="0" xfId="15" applyFont="1" applyAlignment="1">
      <alignment vertical="center" wrapText="1"/>
    </xf>
    <xf numFmtId="0" fontId="78" fillId="16" borderId="0" xfId="15" applyFill="1" applyAlignment="1">
      <alignment vertical="center" wrapText="1"/>
    </xf>
    <xf numFmtId="0" fontId="78" fillId="19" borderId="0" xfId="15" applyFill="1" applyAlignment="1">
      <alignment vertical="center" wrapText="1"/>
    </xf>
    <xf numFmtId="0" fontId="78" fillId="17" borderId="0" xfId="15" applyFill="1" applyAlignment="1">
      <alignment vertical="center" wrapText="1"/>
    </xf>
    <xf numFmtId="0" fontId="78" fillId="18" borderId="0" xfId="15" applyFill="1" applyAlignment="1">
      <alignment vertical="center" wrapText="1"/>
    </xf>
    <xf numFmtId="0" fontId="78" fillId="20" borderId="0" xfId="15" applyFill="1" applyAlignment="1">
      <alignment vertical="center" wrapText="1"/>
    </xf>
    <xf numFmtId="0" fontId="0" fillId="3" borderId="133" xfId="0" applyFill="1" applyBorder="1" applyAlignment="1">
      <alignment horizontal="center"/>
    </xf>
    <xf numFmtId="0" fontId="0" fillId="3" borderId="8" xfId="0" applyFill="1" applyBorder="1" applyAlignment="1">
      <alignment horizontal="center"/>
    </xf>
    <xf numFmtId="0" fontId="0" fillId="3" borderId="10" xfId="0" applyFill="1" applyBorder="1" applyAlignment="1">
      <alignment horizontal="center"/>
    </xf>
    <xf numFmtId="0" fontId="0" fillId="3" borderId="2" xfId="0" applyFill="1" applyBorder="1" applyAlignment="1">
      <alignment horizontal="center"/>
    </xf>
    <xf numFmtId="0" fontId="0" fillId="3" borderId="157" xfId="0" applyFill="1" applyBorder="1" applyAlignment="1">
      <alignment horizontal="center"/>
    </xf>
    <xf numFmtId="0" fontId="0" fillId="3" borderId="200" xfId="0" applyFill="1" applyBorder="1" applyAlignment="1">
      <alignment horizontal="center"/>
    </xf>
    <xf numFmtId="0" fontId="0" fillId="3" borderId="16" xfId="0" applyFill="1" applyBorder="1" applyAlignment="1">
      <alignment horizontal="center"/>
    </xf>
    <xf numFmtId="0" fontId="0" fillId="3" borderId="15" xfId="0" applyFill="1" applyBorder="1" applyAlignment="1">
      <alignment horizontal="center"/>
    </xf>
    <xf numFmtId="0" fontId="0" fillId="3" borderId="3" xfId="0" applyFill="1" applyBorder="1" applyAlignment="1">
      <alignment horizontal="center"/>
    </xf>
    <xf numFmtId="0" fontId="0" fillId="3" borderId="147" xfId="0" applyFill="1" applyBorder="1" applyAlignment="1">
      <alignment horizontal="center"/>
    </xf>
    <xf numFmtId="0" fontId="149" fillId="3" borderId="4" xfId="0" applyFont="1" applyFill="1" applyBorder="1" applyAlignment="1"/>
    <xf numFmtId="0" fontId="149" fillId="3" borderId="6" xfId="0" applyFont="1" applyFill="1" applyBorder="1" applyAlignment="1"/>
    <xf numFmtId="187" fontId="0" fillId="3" borderId="1" xfId="0" applyNumberFormat="1" applyFill="1" applyBorder="1" applyAlignment="1"/>
    <xf numFmtId="187" fontId="0" fillId="3" borderId="132" xfId="0" applyNumberFormat="1" applyFill="1" applyBorder="1" applyAlignment="1"/>
    <xf numFmtId="0" fontId="149" fillId="3" borderId="4" xfId="0" quotePrefix="1" applyFont="1" applyFill="1" applyBorder="1" applyAlignment="1">
      <alignment horizontal="left"/>
    </xf>
    <xf numFmtId="0" fontId="149" fillId="3" borderId="6" xfId="0" quotePrefix="1" applyFont="1" applyFill="1" applyBorder="1" applyAlignment="1">
      <alignment horizontal="left"/>
    </xf>
    <xf numFmtId="0" fontId="149" fillId="3" borderId="8" xfId="0" applyFont="1" applyFill="1" applyBorder="1" applyAlignment="1"/>
    <xf numFmtId="0" fontId="149" fillId="3" borderId="10" xfId="0" applyFont="1" applyFill="1" applyBorder="1" applyAlignment="1"/>
    <xf numFmtId="187" fontId="0" fillId="3" borderId="2" xfId="0" applyNumberFormat="1" applyFill="1" applyBorder="1" applyAlignment="1"/>
    <xf numFmtId="187" fontId="0" fillId="3" borderId="157" xfId="0" applyNumberFormat="1" applyFill="1" applyBorder="1" applyAlignment="1"/>
    <xf numFmtId="0" fontId="0" fillId="3" borderId="200" xfId="0" applyFill="1" applyBorder="1" applyAlignment="1"/>
    <xf numFmtId="0" fontId="149" fillId="3" borderId="16" xfId="0" applyFont="1" applyFill="1" applyBorder="1" applyAlignment="1"/>
    <xf numFmtId="0" fontId="149" fillId="3" borderId="15" xfId="0" applyFont="1" applyFill="1" applyBorder="1" applyAlignment="1"/>
    <xf numFmtId="187" fontId="0" fillId="3" borderId="3" xfId="0" applyNumberFormat="1" applyFill="1" applyBorder="1" applyAlignment="1"/>
    <xf numFmtId="187" fontId="0" fillId="3" borderId="147" xfId="0" applyNumberFormat="1" applyFill="1" applyBorder="1" applyAlignment="1"/>
    <xf numFmtId="0" fontId="0" fillId="3" borderId="4" xfId="0" applyFill="1" applyBorder="1" applyAlignment="1">
      <alignment horizontal="center"/>
    </xf>
    <xf numFmtId="0" fontId="0" fillId="3" borderId="6" xfId="0" applyFill="1" applyBorder="1" applyAlignment="1">
      <alignment horizontal="center"/>
    </xf>
    <xf numFmtId="0" fontId="0" fillId="3" borderId="8" xfId="0" applyFill="1" applyBorder="1" applyAlignment="1"/>
    <xf numFmtId="0" fontId="0" fillId="3" borderId="9" xfId="0" applyFill="1" applyBorder="1" applyAlignment="1"/>
    <xf numFmtId="187" fontId="0" fillId="3" borderId="9" xfId="0" applyNumberFormat="1" applyFill="1" applyBorder="1" applyAlignment="1"/>
    <xf numFmtId="187" fontId="0" fillId="3" borderId="130" xfId="0" applyNumberFormat="1" applyFill="1" applyBorder="1" applyAlignment="1"/>
    <xf numFmtId="0" fontId="0" fillId="3" borderId="191" xfId="0" applyFill="1" applyBorder="1" applyAlignment="1"/>
    <xf numFmtId="0" fontId="0" fillId="3" borderId="101" xfId="0" applyFill="1" applyBorder="1" applyAlignment="1"/>
    <xf numFmtId="0" fontId="0" fillId="3" borderId="14" xfId="0" applyFill="1" applyBorder="1" applyAlignment="1"/>
    <xf numFmtId="187" fontId="0" fillId="3" borderId="148" xfId="0" applyNumberFormat="1" applyFill="1" applyBorder="1" applyAlignment="1">
      <alignment horizontal="centerContinuous"/>
    </xf>
    <xf numFmtId="187" fontId="0" fillId="3" borderId="149" xfId="0" applyNumberFormat="1" applyFill="1" applyBorder="1" applyAlignment="1">
      <alignment horizontal="centerContinuous"/>
    </xf>
    <xf numFmtId="187" fontId="0" fillId="3" borderId="136" xfId="0" applyNumberFormat="1" applyFill="1" applyBorder="1" applyAlignment="1"/>
    <xf numFmtId="0" fontId="150" fillId="5" borderId="1" xfId="0" applyFont="1" applyFill="1" applyBorder="1" applyAlignment="1">
      <alignment horizontal="center" vertical="center"/>
    </xf>
    <xf numFmtId="0" fontId="150" fillId="5" borderId="1" xfId="0" applyFont="1" applyFill="1" applyBorder="1" applyAlignment="1">
      <alignment horizontal="center" vertical="center" wrapText="1"/>
    </xf>
    <xf numFmtId="0" fontId="152" fillId="5" borderId="1" xfId="0" applyFont="1" applyFill="1" applyBorder="1" applyAlignment="1">
      <alignment vertical="center" wrapText="1"/>
    </xf>
    <xf numFmtId="0" fontId="152" fillId="5" borderId="1" xfId="0" applyFont="1" applyFill="1" applyBorder="1" applyAlignment="1">
      <alignment horizontal="left" vertical="center" wrapText="1"/>
    </xf>
    <xf numFmtId="0" fontId="152" fillId="5" borderId="3" xfId="0" applyFont="1" applyFill="1" applyBorder="1" applyAlignment="1">
      <alignment horizontal="left" vertical="center" wrapText="1"/>
    </xf>
    <xf numFmtId="0" fontId="152" fillId="0" borderId="1" xfId="0" applyFont="1" applyBorder="1">
      <alignment vertical="center"/>
    </xf>
    <xf numFmtId="0" fontId="153" fillId="5" borderId="1" xfId="1" applyFont="1" applyFill="1" applyBorder="1" applyAlignment="1">
      <alignment horizontal="center" vertical="center"/>
    </xf>
    <xf numFmtId="0" fontId="154" fillId="0" borderId="1" xfId="0" applyFont="1" applyBorder="1" applyAlignment="1">
      <alignment horizontal="center" vertical="center"/>
    </xf>
    <xf numFmtId="0" fontId="154" fillId="0" borderId="1" xfId="0" applyFont="1" applyBorder="1" applyAlignment="1">
      <alignment vertical="center"/>
    </xf>
    <xf numFmtId="0" fontId="154" fillId="0" borderId="1" xfId="0" applyFont="1" applyBorder="1" applyAlignment="1">
      <alignment horizontal="center" vertical="center" wrapText="1"/>
    </xf>
    <xf numFmtId="0" fontId="34" fillId="0" borderId="1" xfId="1" applyFont="1" applyFill="1" applyBorder="1" applyAlignment="1">
      <alignment vertical="center" wrapText="1"/>
    </xf>
    <xf numFmtId="0" fontId="156" fillId="0" borderId="1" xfId="0" applyFont="1" applyBorder="1" applyAlignment="1">
      <alignment vertical="center" wrapText="1"/>
    </xf>
    <xf numFmtId="0" fontId="150" fillId="5" borderId="1" xfId="0" applyFont="1" applyFill="1" applyBorder="1" applyAlignment="1">
      <alignment vertical="center"/>
    </xf>
    <xf numFmtId="0" fontId="154" fillId="5" borderId="1" xfId="0" applyFont="1" applyFill="1" applyBorder="1" applyAlignment="1">
      <alignment horizontal="center" vertical="center"/>
    </xf>
    <xf numFmtId="0" fontId="34" fillId="16" borderId="3" xfId="1" applyFont="1" applyFill="1" applyBorder="1" applyAlignment="1">
      <alignment horizontal="center" vertical="center" wrapText="1"/>
    </xf>
    <xf numFmtId="0" fontId="150" fillId="5" borderId="1" xfId="0" applyFont="1" applyFill="1" applyBorder="1" applyAlignment="1">
      <alignment vertical="center" wrapText="1"/>
    </xf>
    <xf numFmtId="0" fontId="34" fillId="19" borderId="1" xfId="1" applyFont="1" applyFill="1" applyBorder="1" applyAlignment="1">
      <alignment horizontal="center" vertical="center"/>
    </xf>
    <xf numFmtId="0" fontId="157" fillId="5" borderId="1" xfId="0" applyFont="1" applyFill="1" applyBorder="1" applyAlignment="1">
      <alignment horizontal="center" vertical="center"/>
    </xf>
    <xf numFmtId="0" fontId="150" fillId="0" borderId="1" xfId="0" applyFont="1" applyBorder="1" applyAlignment="1">
      <alignment horizontal="center" vertical="center"/>
    </xf>
    <xf numFmtId="0" fontId="150" fillId="0" borderId="1" xfId="0" applyFont="1" applyBorder="1" applyAlignment="1">
      <alignment vertical="center"/>
    </xf>
    <xf numFmtId="0" fontId="157" fillId="0" borderId="1" xfId="0" applyFont="1" applyBorder="1" applyAlignment="1">
      <alignment horizontal="center" vertical="center"/>
    </xf>
    <xf numFmtId="0" fontId="150" fillId="0" borderId="3" xfId="0" applyFont="1" applyBorder="1" applyAlignment="1">
      <alignment horizontal="center" vertical="center"/>
    </xf>
    <xf numFmtId="0" fontId="150" fillId="0" borderId="3" xfId="0" applyFont="1" applyBorder="1" applyAlignment="1">
      <alignment vertical="center"/>
    </xf>
    <xf numFmtId="0" fontId="152" fillId="5" borderId="3" xfId="0" applyFont="1" applyFill="1" applyBorder="1" applyAlignment="1">
      <alignment horizontal="center" vertical="center" wrapText="1"/>
    </xf>
    <xf numFmtId="0" fontId="152" fillId="5" borderId="3" xfId="0" applyFont="1" applyFill="1" applyBorder="1" applyAlignment="1">
      <alignment vertical="center" wrapText="1"/>
    </xf>
    <xf numFmtId="0" fontId="150" fillId="0" borderId="1" xfId="0" applyFont="1" applyBorder="1" applyAlignment="1">
      <alignment horizontal="center" vertical="center" wrapText="1"/>
    </xf>
    <xf numFmtId="0" fontId="150" fillId="0" borderId="1" xfId="0" applyFont="1" applyBorder="1" applyAlignment="1">
      <alignment vertical="center" wrapText="1"/>
    </xf>
    <xf numFmtId="0" fontId="156" fillId="0" borderId="1" xfId="0" applyFont="1" applyBorder="1">
      <alignment vertical="center"/>
    </xf>
    <xf numFmtId="0" fontId="154" fillId="0" borderId="1" xfId="0" applyFont="1" applyBorder="1">
      <alignment vertical="center"/>
    </xf>
    <xf numFmtId="0" fontId="34" fillId="0" borderId="1" xfId="1" applyFont="1" applyBorder="1" applyAlignment="1">
      <alignment vertical="center" wrapText="1"/>
    </xf>
    <xf numFmtId="0" fontId="152" fillId="0" borderId="1" xfId="0" applyFont="1" applyBorder="1" applyAlignment="1">
      <alignment vertical="center" wrapText="1"/>
    </xf>
    <xf numFmtId="0" fontId="150" fillId="0" borderId="2" xfId="0" applyFont="1" applyBorder="1" applyAlignment="1">
      <alignment horizontal="center" vertical="center" wrapText="1"/>
    </xf>
    <xf numFmtId="0" fontId="150" fillId="0" borderId="2" xfId="0" applyFont="1" applyBorder="1" applyAlignment="1">
      <alignment vertical="center" wrapText="1"/>
    </xf>
    <xf numFmtId="0" fontId="154" fillId="0" borderId="2" xfId="0" applyFont="1" applyBorder="1" applyAlignment="1">
      <alignment horizontal="center" vertical="center"/>
    </xf>
    <xf numFmtId="0" fontId="154" fillId="0" borderId="2" xfId="0" applyFont="1" applyBorder="1" applyAlignment="1">
      <alignment horizontal="center" vertical="center" wrapText="1"/>
    </xf>
    <xf numFmtId="0" fontId="34" fillId="0" borderId="0" xfId="1" applyFont="1" applyFill="1" applyAlignment="1">
      <alignment horizontal="left" vertical="center" wrapText="1"/>
    </xf>
    <xf numFmtId="0" fontId="154" fillId="0" borderId="1" xfId="0" applyFont="1" applyBorder="1" applyAlignment="1">
      <alignment vertical="center" wrapText="1"/>
    </xf>
    <xf numFmtId="0" fontId="157" fillId="5" borderId="3" xfId="0" applyFont="1" applyFill="1" applyBorder="1" applyAlignment="1">
      <alignment horizontal="center" vertical="center"/>
    </xf>
    <xf numFmtId="0" fontId="84" fillId="0" borderId="1" xfId="1" applyFont="1" applyFill="1" applyBorder="1" applyAlignment="1">
      <alignment horizontal="center" vertical="center" wrapText="1"/>
    </xf>
    <xf numFmtId="0" fontId="159" fillId="18" borderId="0" xfId="1" applyFont="1" applyFill="1" applyAlignment="1">
      <alignment horizontal="center" vertical="center"/>
    </xf>
    <xf numFmtId="0" fontId="159" fillId="20" borderId="1" xfId="1" applyFont="1" applyFill="1" applyBorder="1" applyAlignment="1">
      <alignment horizontal="center" vertical="center"/>
    </xf>
    <xf numFmtId="0" fontId="159" fillId="17" borderId="0" xfId="1" applyFont="1" applyFill="1" applyAlignment="1">
      <alignment horizontal="center" vertical="center"/>
    </xf>
    <xf numFmtId="0" fontId="148" fillId="0" borderId="0" xfId="0" applyFont="1" applyFill="1" applyBorder="1" applyAlignment="1">
      <alignment horizontal="left" vertical="center"/>
    </xf>
    <xf numFmtId="0" fontId="148" fillId="0" borderId="0" xfId="0" applyFont="1">
      <alignment vertical="center"/>
    </xf>
    <xf numFmtId="0" fontId="84" fillId="0" borderId="0" xfId="15" applyFont="1" applyAlignment="1">
      <alignment vertical="top" wrapText="1"/>
    </xf>
    <xf numFmtId="0" fontId="84" fillId="0" borderId="0" xfId="15" applyFont="1" applyAlignment="1">
      <alignment horizontal="left" vertical="top" wrapText="1"/>
    </xf>
    <xf numFmtId="0" fontId="84" fillId="0" borderId="0" xfId="15" applyFont="1" applyAlignment="1">
      <alignment horizontal="left" vertical="top"/>
    </xf>
    <xf numFmtId="55" fontId="57" fillId="6" borderId="0" xfId="11" applyNumberFormat="1" applyFont="1" applyFill="1" applyBorder="1" applyAlignment="1" applyProtection="1">
      <alignment vertical="center"/>
      <protection locked="0"/>
    </xf>
    <xf numFmtId="0" fontId="84" fillId="0" borderId="0" xfId="15" applyFont="1" applyAlignment="1">
      <alignment vertical="center" wrapText="1"/>
    </xf>
    <xf numFmtId="0" fontId="87" fillId="0" borderId="0" xfId="2" applyFont="1" applyAlignment="1">
      <alignment horizontal="center" vertical="center"/>
    </xf>
    <xf numFmtId="0" fontId="87" fillId="0" borderId="12" xfId="2" applyFont="1" applyBorder="1" applyAlignment="1">
      <alignment horizontal="center" vertical="center"/>
    </xf>
    <xf numFmtId="0" fontId="15" fillId="0" borderId="11" xfId="2" applyFont="1" applyBorder="1" applyAlignment="1">
      <alignment horizontal="center" vertical="center"/>
    </xf>
    <xf numFmtId="0" fontId="15" fillId="0" borderId="12" xfId="2" applyFont="1" applyBorder="1" applyAlignment="1">
      <alignment horizontal="center" vertical="center"/>
    </xf>
    <xf numFmtId="0" fontId="87" fillId="0" borderId="32" xfId="2" applyFont="1" applyBorder="1" applyAlignment="1">
      <alignment horizontal="center" vertical="center"/>
    </xf>
    <xf numFmtId="0" fontId="87" fillId="0" borderId="15" xfId="2" applyFont="1" applyBorder="1" applyAlignment="1">
      <alignment horizontal="center" vertical="center"/>
    </xf>
    <xf numFmtId="0" fontId="87" fillId="0" borderId="11" xfId="2" applyFont="1" applyBorder="1" applyAlignment="1">
      <alignment horizontal="center" vertical="center"/>
    </xf>
    <xf numFmtId="0" fontId="89" fillId="0" borderId="1" xfId="2" applyFont="1" applyBorder="1" applyAlignment="1">
      <alignment horizontal="center" vertical="center" wrapText="1"/>
    </xf>
    <xf numFmtId="0" fontId="87" fillId="0" borderId="1" xfId="2" applyFont="1" applyBorder="1" applyAlignment="1">
      <alignment horizontal="center" vertical="center"/>
    </xf>
    <xf numFmtId="0" fontId="87" fillId="8" borderId="33" xfId="2" applyFont="1" applyFill="1" applyBorder="1" applyAlignment="1">
      <alignment horizontal="center" vertical="center"/>
    </xf>
    <xf numFmtId="0" fontId="87" fillId="0" borderId="8" xfId="2" applyFont="1" applyBorder="1" applyAlignment="1">
      <alignment horizontal="distributed" vertical="center" justifyLastLine="1"/>
    </xf>
    <xf numFmtId="0" fontId="87" fillId="0" borderId="16" xfId="2" applyFont="1" applyBorder="1" applyAlignment="1">
      <alignment horizontal="distributed" vertical="center" justifyLastLine="1"/>
    </xf>
    <xf numFmtId="0" fontId="87" fillId="0" borderId="32" xfId="2" applyFont="1" applyBorder="1" applyAlignment="1">
      <alignment horizontal="distributed" vertical="center"/>
    </xf>
    <xf numFmtId="0" fontId="15" fillId="0" borderId="0" xfId="23"/>
    <xf numFmtId="0" fontId="89" fillId="0" borderId="11" xfId="2" applyFont="1" applyBorder="1" applyAlignment="1">
      <alignment horizontal="center" vertical="center" wrapText="1"/>
    </xf>
    <xf numFmtId="0" fontId="89" fillId="0" borderId="1" xfId="23" applyFont="1" applyBorder="1"/>
    <xf numFmtId="38" fontId="15" fillId="0" borderId="1" xfId="6" applyFont="1" applyBorder="1" applyAlignment="1"/>
    <xf numFmtId="0" fontId="87" fillId="0" borderId="1" xfId="2" applyFont="1" applyBorder="1" applyAlignment="1">
      <alignment vertical="center" wrapText="1"/>
    </xf>
    <xf numFmtId="0" fontId="15" fillId="0" borderId="1" xfId="23" applyBorder="1"/>
    <xf numFmtId="0" fontId="91" fillId="0" borderId="0" xfId="23" applyFont="1" applyAlignment="1">
      <alignment horizontal="center"/>
    </xf>
    <xf numFmtId="0" fontId="87" fillId="0" borderId="0" xfId="23" applyFont="1"/>
    <xf numFmtId="0" fontId="15" fillId="0" borderId="2" xfId="23" applyBorder="1"/>
    <xf numFmtId="0" fontId="15" fillId="0" borderId="9" xfId="23" applyBorder="1"/>
    <xf numFmtId="0" fontId="15" fillId="0" borderId="10" xfId="23" applyBorder="1"/>
    <xf numFmtId="0" fontId="15" fillId="0" borderId="0" xfId="23" applyAlignment="1">
      <alignment horizontal="right"/>
    </xf>
    <xf numFmtId="0" fontId="15" fillId="0" borderId="7" xfId="23" applyBorder="1"/>
    <xf numFmtId="0" fontId="15" fillId="0" borderId="12" xfId="23" applyBorder="1"/>
    <xf numFmtId="0" fontId="15" fillId="0" borderId="3" xfId="23" applyBorder="1"/>
    <xf numFmtId="0" fontId="15" fillId="0" borderId="32" xfId="23" applyBorder="1"/>
    <xf numFmtId="0" fontId="15" fillId="0" borderId="15" xfId="23" applyBorder="1"/>
    <xf numFmtId="0" fontId="160" fillId="0" borderId="0" xfId="24"/>
    <xf numFmtId="0" fontId="160" fillId="0" borderId="0" xfId="24" applyAlignment="1">
      <alignment horizontal="center"/>
    </xf>
    <xf numFmtId="0" fontId="160" fillId="0" borderId="0" xfId="24" applyAlignment="1">
      <alignment wrapText="1"/>
    </xf>
    <xf numFmtId="0" fontId="162" fillId="0" borderId="0" xfId="24" applyFont="1" applyAlignment="1">
      <alignment horizontal="centerContinuous"/>
    </xf>
    <xf numFmtId="0" fontId="160" fillId="0" borderId="0" xfId="24" quotePrefix="1" applyAlignment="1">
      <alignment horizontal="left" vertical="center"/>
    </xf>
    <xf numFmtId="0" fontId="160" fillId="0" borderId="32" xfId="24" applyBorder="1" applyAlignment="1">
      <alignment wrapText="1"/>
    </xf>
    <xf numFmtId="0" fontId="160" fillId="0" borderId="1" xfId="24" applyBorder="1" applyAlignment="1">
      <alignment horizontal="right"/>
    </xf>
    <xf numFmtId="0" fontId="160" fillId="0" borderId="2" xfId="24" applyBorder="1" applyAlignment="1">
      <alignment horizontal="center"/>
    </xf>
    <xf numFmtId="0" fontId="119" fillId="0" borderId="2" xfId="24" applyFont="1" applyBorder="1" applyAlignment="1">
      <alignment horizontal="center" vertical="center"/>
    </xf>
    <xf numFmtId="0" fontId="163" fillId="0" borderId="1" xfId="24" applyFont="1" applyBorder="1" applyAlignment="1">
      <alignment horizontal="center"/>
    </xf>
    <xf numFmtId="0" fontId="164" fillId="0" borderId="1" xfId="24" applyFont="1" applyBorder="1"/>
    <xf numFmtId="0" fontId="160" fillId="0" borderId="202" xfId="24" applyBorder="1" applyAlignment="1">
      <alignment horizontal="center"/>
    </xf>
    <xf numFmtId="0" fontId="149" fillId="0" borderId="98" xfId="24" applyFont="1" applyBorder="1" applyAlignment="1">
      <alignment horizontal="center"/>
    </xf>
    <xf numFmtId="0" fontId="149" fillId="0" borderId="99" xfId="24" applyFont="1" applyBorder="1" applyAlignment="1">
      <alignment horizontal="center"/>
    </xf>
    <xf numFmtId="0" fontId="160" fillId="0" borderId="203" xfId="24" applyBorder="1" applyAlignment="1">
      <alignment horizontal="center"/>
    </xf>
    <xf numFmtId="0" fontId="160" fillId="0" borderId="204" xfId="24" applyBorder="1" applyAlignment="1">
      <alignment horizontal="center"/>
    </xf>
    <xf numFmtId="0" fontId="160" fillId="0" borderId="1" xfId="24" applyBorder="1"/>
    <xf numFmtId="0" fontId="160" fillId="0" borderId="7" xfId="24" applyBorder="1" applyAlignment="1">
      <alignment horizontal="center"/>
    </xf>
    <xf numFmtId="0" fontId="119" fillId="0" borderId="7" xfId="24" applyFont="1" applyBorder="1" applyAlignment="1">
      <alignment horizontal="center" vertical="center"/>
    </xf>
    <xf numFmtId="0" fontId="119" fillId="0" borderId="7" xfId="24" quotePrefix="1" applyFont="1" applyBorder="1" applyAlignment="1">
      <alignment horizontal="center" vertical="center"/>
    </xf>
    <xf numFmtId="0" fontId="119" fillId="0" borderId="3" xfId="24" applyFont="1" applyBorder="1" applyAlignment="1">
      <alignment horizontal="center" vertical="center"/>
    </xf>
    <xf numFmtId="0" fontId="119" fillId="0" borderId="3" xfId="24" quotePrefix="1" applyFont="1" applyBorder="1" applyAlignment="1">
      <alignment horizontal="center" vertical="center"/>
    </xf>
    <xf numFmtId="0" fontId="163" fillId="0" borderId="1" xfId="24" applyFont="1" applyBorder="1"/>
    <xf numFmtId="187" fontId="163" fillId="0" borderId="1" xfId="24" applyNumberFormat="1" applyFont="1" applyBorder="1"/>
    <xf numFmtId="0" fontId="160" fillId="0" borderId="200" xfId="24" applyBorder="1" applyAlignment="1">
      <alignment horizontal="center"/>
    </xf>
    <xf numFmtId="0" fontId="149" fillId="0" borderId="16" xfId="24" applyFont="1" applyBorder="1" applyAlignment="1">
      <alignment horizontal="center"/>
    </xf>
    <xf numFmtId="0" fontId="149" fillId="0" borderId="15" xfId="24" applyFont="1" applyBorder="1" applyAlignment="1">
      <alignment horizontal="center"/>
    </xf>
    <xf numFmtId="0" fontId="160" fillId="0" borderId="3" xfId="24" applyBorder="1" applyAlignment="1">
      <alignment horizontal="center"/>
    </xf>
    <xf numFmtId="0" fontId="160" fillId="0" borderId="147" xfId="24" applyBorder="1" applyAlignment="1">
      <alignment horizontal="center"/>
    </xf>
    <xf numFmtId="0" fontId="160" fillId="0" borderId="11" xfId="24" applyBorder="1" applyAlignment="1">
      <alignment horizontal="center"/>
    </xf>
    <xf numFmtId="0" fontId="160" fillId="0" borderId="202" xfId="24" applyBorder="1" applyAlignment="1" applyProtection="1">
      <alignment horizontal="center"/>
      <protection locked="0"/>
    </xf>
    <xf numFmtId="0" fontId="160" fillId="0" borderId="203" xfId="24" applyBorder="1" applyProtection="1">
      <protection locked="0"/>
    </xf>
    <xf numFmtId="0" fontId="160" fillId="0" borderId="204" xfId="24" applyBorder="1" applyProtection="1">
      <protection locked="0"/>
    </xf>
    <xf numFmtId="0" fontId="164" fillId="0" borderId="15" xfId="24" applyFont="1" applyBorder="1" applyProtection="1">
      <protection locked="0"/>
    </xf>
    <xf numFmtId="187" fontId="160" fillId="0" borderId="4" xfId="24" applyNumberFormat="1" applyBorder="1" applyAlignment="1">
      <alignment wrapText="1"/>
    </xf>
    <xf numFmtId="0" fontId="160" fillId="0" borderId="1" xfId="24" applyBorder="1" applyProtection="1">
      <protection locked="0"/>
    </xf>
    <xf numFmtId="187" fontId="160" fillId="0" borderId="6" xfId="24" applyNumberFormat="1" applyBorder="1"/>
    <xf numFmtId="0" fontId="160" fillId="0" borderId="139" xfId="24" applyBorder="1" applyAlignment="1" applyProtection="1">
      <alignment horizontal="center"/>
      <protection locked="0"/>
    </xf>
    <xf numFmtId="0" fontId="160" fillId="0" borderId="140" xfId="24" applyBorder="1" applyProtection="1">
      <protection locked="0"/>
    </xf>
    <xf numFmtId="0" fontId="160" fillId="0" borderId="145" xfId="24" applyBorder="1" applyProtection="1">
      <protection locked="0"/>
    </xf>
    <xf numFmtId="187" fontId="160" fillId="0" borderId="4" xfId="24" applyNumberFormat="1" applyBorder="1"/>
    <xf numFmtId="187" fontId="160" fillId="0" borderId="1" xfId="24" applyNumberFormat="1" applyBorder="1"/>
    <xf numFmtId="0" fontId="149" fillId="0" borderId="8" xfId="24" applyFont="1" applyBorder="1"/>
    <xf numFmtId="0" fontId="149" fillId="0" borderId="10" xfId="24" applyFont="1" applyBorder="1"/>
    <xf numFmtId="187" fontId="160" fillId="0" borderId="132" xfId="24" applyNumberFormat="1" applyBorder="1"/>
    <xf numFmtId="0" fontId="160" fillId="0" borderId="131" xfId="24" applyBorder="1" applyAlignment="1" applyProtection="1">
      <alignment horizontal="center"/>
      <protection locked="0"/>
    </xf>
    <xf numFmtId="0" fontId="160" fillId="0" borderId="132" xfId="24" applyBorder="1" applyProtection="1">
      <protection locked="0"/>
    </xf>
    <xf numFmtId="0" fontId="164" fillId="0" borderId="6" xfId="24" applyFont="1" applyBorder="1" applyProtection="1">
      <protection locked="0"/>
    </xf>
    <xf numFmtId="0" fontId="149" fillId="0" borderId="16" xfId="24" applyFont="1" applyBorder="1"/>
    <xf numFmtId="0" fontId="149" fillId="0" borderId="15" xfId="24" applyFont="1" applyBorder="1"/>
    <xf numFmtId="0" fontId="149" fillId="0" borderId="8" xfId="24" quotePrefix="1" applyFont="1" applyBorder="1" applyAlignment="1">
      <alignment horizontal="left"/>
    </xf>
    <xf numFmtId="0" fontId="149" fillId="0" borderId="10" xfId="24" quotePrefix="1" applyFont="1" applyBorder="1" applyAlignment="1">
      <alignment horizontal="left"/>
    </xf>
    <xf numFmtId="187" fontId="160" fillId="0" borderId="2" xfId="24" applyNumberFormat="1" applyBorder="1"/>
    <xf numFmtId="187" fontId="160" fillId="0" borderId="157" xfId="24" applyNumberFormat="1" applyBorder="1"/>
    <xf numFmtId="0" fontId="160" fillId="0" borderId="0" xfId="24" quotePrefix="1" applyAlignment="1">
      <alignment horizontal="left"/>
    </xf>
    <xf numFmtId="187" fontId="160" fillId="0" borderId="3" xfId="24" applyNumberFormat="1" applyBorder="1"/>
    <xf numFmtId="187" fontId="160" fillId="0" borderId="147" xfId="24" applyNumberFormat="1" applyBorder="1"/>
    <xf numFmtId="0" fontId="160" fillId="0" borderId="146" xfId="24" applyBorder="1"/>
    <xf numFmtId="0" fontId="160" fillId="0" borderId="4" xfId="24" applyBorder="1" applyAlignment="1">
      <alignment horizontal="center"/>
    </xf>
    <xf numFmtId="0" fontId="160" fillId="0" borderId="6" xfId="24" applyBorder="1" applyAlignment="1">
      <alignment horizontal="center"/>
    </xf>
    <xf numFmtId="188" fontId="160" fillId="0" borderId="1" xfId="24" applyNumberFormat="1" applyBorder="1"/>
    <xf numFmtId="187" fontId="160" fillId="0" borderId="156" xfId="24" applyNumberFormat="1" applyBorder="1"/>
    <xf numFmtId="0" fontId="160" fillId="0" borderId="196" xfId="24" applyBorder="1"/>
    <xf numFmtId="0" fontId="160" fillId="0" borderId="5" xfId="24" applyBorder="1"/>
    <xf numFmtId="0" fontId="160" fillId="0" borderId="156" xfId="24" applyBorder="1"/>
    <xf numFmtId="0" fontId="160" fillId="0" borderId="133" xfId="24" applyBorder="1" applyAlignment="1">
      <alignment horizontal="center"/>
    </xf>
    <xf numFmtId="0" fontId="160" fillId="0" borderId="8" xfId="24" applyBorder="1" applyAlignment="1">
      <alignment horizontal="center"/>
    </xf>
    <xf numFmtId="0" fontId="160" fillId="0" borderId="10" xfId="24" applyBorder="1" applyAlignment="1">
      <alignment horizontal="center"/>
    </xf>
    <xf numFmtId="0" fontId="160" fillId="0" borderId="157" xfId="24" applyBorder="1" applyAlignment="1">
      <alignment horizontal="center"/>
    </xf>
    <xf numFmtId="0" fontId="160" fillId="0" borderId="16" xfId="24" applyBorder="1" applyAlignment="1">
      <alignment horizontal="center"/>
    </xf>
    <xf numFmtId="0" fontId="160" fillId="0" borderId="15" xfId="24" applyBorder="1" applyAlignment="1">
      <alignment horizontal="center"/>
    </xf>
    <xf numFmtId="0" fontId="149" fillId="0" borderId="4" xfId="24" applyFont="1" applyBorder="1"/>
    <xf numFmtId="0" fontId="149" fillId="0" borderId="6" xfId="24" applyFont="1" applyBorder="1"/>
    <xf numFmtId="0" fontId="149" fillId="0" borderId="4" xfId="24" quotePrefix="1" applyFont="1" applyBorder="1" applyAlignment="1">
      <alignment horizontal="left"/>
    </xf>
    <xf numFmtId="0" fontId="149" fillId="0" borderId="6" xfId="24" quotePrefix="1" applyFont="1" applyBorder="1" applyAlignment="1">
      <alignment horizontal="left"/>
    </xf>
    <xf numFmtId="0" fontId="160" fillId="0" borderId="11" xfId="24" applyBorder="1"/>
    <xf numFmtId="0" fontId="160" fillId="0" borderId="200" xfId="24" applyBorder="1"/>
    <xf numFmtId="0" fontId="160" fillId="0" borderId="8" xfId="24" applyBorder="1"/>
    <xf numFmtId="0" fontId="160" fillId="0" borderId="9" xfId="24" applyBorder="1"/>
    <xf numFmtId="187" fontId="160" fillId="0" borderId="9" xfId="24" applyNumberFormat="1" applyBorder="1"/>
    <xf numFmtId="187" fontId="160" fillId="0" borderId="130" xfId="24" applyNumberFormat="1" applyBorder="1"/>
    <xf numFmtId="0" fontId="160" fillId="0" borderId="191" xfId="24" applyBorder="1"/>
    <xf numFmtId="0" fontId="160" fillId="0" borderId="101" xfId="24" applyBorder="1"/>
    <xf numFmtId="0" fontId="160" fillId="0" borderId="14" xfId="24" applyBorder="1"/>
    <xf numFmtId="187" fontId="160" fillId="0" borderId="148" xfId="24" applyNumberFormat="1" applyBorder="1" applyAlignment="1">
      <alignment horizontal="centerContinuous"/>
    </xf>
    <xf numFmtId="187" fontId="160" fillId="0" borderId="149" xfId="24" applyNumberFormat="1" applyBorder="1" applyAlignment="1">
      <alignment horizontal="centerContinuous"/>
    </xf>
    <xf numFmtId="187" fontId="160" fillId="0" borderId="136" xfId="24" applyNumberFormat="1" applyBorder="1"/>
    <xf numFmtId="0" fontId="113" fillId="0" borderId="0" xfId="24" applyFont="1" applyAlignment="1">
      <alignment horizontal="center" vertical="center"/>
    </xf>
    <xf numFmtId="0" fontId="112" fillId="0" borderId="0" xfId="24" applyFont="1" applyAlignment="1">
      <alignment horizontal="center"/>
    </xf>
    <xf numFmtId="0" fontId="112" fillId="0" borderId="0" xfId="24" applyFont="1" applyAlignment="1">
      <alignment vertical="center"/>
    </xf>
    <xf numFmtId="0" fontId="113" fillId="0" borderId="24" xfId="24" applyFont="1" applyBorder="1" applyAlignment="1">
      <alignment horizontal="center" vertical="center"/>
    </xf>
    <xf numFmtId="0" fontId="112" fillId="0" borderId="200" xfId="24" applyFont="1" applyBorder="1" applyAlignment="1">
      <alignment horizontal="center" vertical="center"/>
    </xf>
    <xf numFmtId="0" fontId="112" fillId="0" borderId="0" xfId="24" applyFont="1" applyAlignment="1">
      <alignment horizontal="center" vertical="center"/>
    </xf>
    <xf numFmtId="0" fontId="112" fillId="0" borderId="12" xfId="24" applyFont="1" applyBorder="1" applyAlignment="1">
      <alignment horizontal="center" vertical="center"/>
    </xf>
    <xf numFmtId="0" fontId="112" fillId="0" borderId="7" xfId="24" applyFont="1" applyBorder="1" applyAlignment="1">
      <alignment horizontal="center" vertical="center"/>
    </xf>
    <xf numFmtId="0" fontId="112" fillId="0" borderId="205" xfId="24" applyFont="1" applyBorder="1" applyAlignment="1">
      <alignment horizontal="center"/>
    </xf>
    <xf numFmtId="0" fontId="112" fillId="0" borderId="32" xfId="24" applyFont="1" applyBorder="1" applyAlignment="1">
      <alignment horizontal="center" vertical="center"/>
    </xf>
    <xf numFmtId="0" fontId="112" fillId="0" borderId="15" xfId="24" applyFont="1" applyBorder="1" applyAlignment="1">
      <alignment horizontal="center" vertical="center"/>
    </xf>
    <xf numFmtId="0" fontId="112" fillId="0" borderId="3" xfId="24" applyFont="1" applyBorder="1" applyAlignment="1">
      <alignment horizontal="center" vertical="center"/>
    </xf>
    <xf numFmtId="0" fontId="112" fillId="0" borderId="147" xfId="24" applyFont="1" applyBorder="1" applyAlignment="1">
      <alignment horizontal="center"/>
    </xf>
    <xf numFmtId="0" fontId="112" fillId="0" borderId="24" xfId="24" applyFont="1" applyBorder="1" applyAlignment="1">
      <alignment horizontal="center"/>
    </xf>
    <xf numFmtId="0" fontId="112" fillId="0" borderId="24" xfId="24" applyFont="1" applyBorder="1" applyAlignment="1">
      <alignment horizontal="center" vertical="center"/>
    </xf>
    <xf numFmtId="0" fontId="112" fillId="0" borderId="24" xfId="24" applyFont="1" applyBorder="1" applyAlignment="1">
      <alignment vertical="center"/>
    </xf>
    <xf numFmtId="0" fontId="112" fillId="0" borderId="0" xfId="24" applyFont="1" applyAlignment="1">
      <alignment horizontal="right"/>
    </xf>
    <xf numFmtId="0" fontId="112" fillId="0" borderId="2" xfId="24" applyFont="1" applyBorder="1" applyAlignment="1">
      <alignment horizontal="left"/>
    </xf>
    <xf numFmtId="0" fontId="112" fillId="0" borderId="16" xfId="24" applyFont="1" applyBorder="1" applyAlignment="1">
      <alignment horizontal="left"/>
    </xf>
    <xf numFmtId="0" fontId="112" fillId="0" borderId="15" xfId="24" applyFont="1" applyBorder="1" applyAlignment="1">
      <alignment horizontal="left"/>
    </xf>
    <xf numFmtId="0" fontId="112" fillId="0" borderId="8" xfId="24" applyFont="1" applyBorder="1" applyAlignment="1">
      <alignment vertical="center"/>
    </xf>
    <xf numFmtId="0" fontId="112" fillId="0" borderId="10" xfId="24" applyFont="1" applyBorder="1" applyAlignment="1">
      <alignment vertical="center"/>
    </xf>
    <xf numFmtId="187" fontId="112" fillId="0" borderId="2" xfId="24" applyNumberFormat="1" applyFont="1" applyBorder="1" applyAlignment="1">
      <alignment vertical="center"/>
    </xf>
    <xf numFmtId="187" fontId="112" fillId="0" borderId="9" xfId="24" applyNumberFormat="1" applyFont="1" applyBorder="1" applyAlignment="1">
      <alignment vertical="center"/>
    </xf>
    <xf numFmtId="0" fontId="112" fillId="0" borderId="191" xfId="24" applyFont="1" applyBorder="1" applyAlignment="1">
      <alignment horizontal="center" vertical="center"/>
    </xf>
    <xf numFmtId="0" fontId="112" fillId="0" borderId="14" xfId="24" applyFont="1" applyBorder="1" applyAlignment="1">
      <alignment horizontal="centerContinuous" vertical="center"/>
    </xf>
    <xf numFmtId="0" fontId="112" fillId="0" borderId="104" xfId="24" applyFont="1" applyBorder="1" applyAlignment="1">
      <alignment horizontal="centerContinuous" vertical="center"/>
    </xf>
    <xf numFmtId="187" fontId="112" fillId="0" borderId="155" xfId="24" applyNumberFormat="1" applyFont="1" applyBorder="1" applyAlignment="1">
      <alignment vertical="center"/>
    </xf>
    <xf numFmtId="187" fontId="112" fillId="0" borderId="101" xfId="24" applyNumberFormat="1" applyFont="1" applyBorder="1" applyAlignment="1">
      <alignment vertical="center"/>
    </xf>
    <xf numFmtId="0" fontId="112" fillId="0" borderId="24" xfId="24" applyFont="1" applyBorder="1" applyAlignment="1">
      <alignment horizontal="right"/>
    </xf>
    <xf numFmtId="0" fontId="112" fillId="0" borderId="133" xfId="24" applyFont="1" applyBorder="1" applyAlignment="1">
      <alignment horizontal="center" vertical="center"/>
    </xf>
    <xf numFmtId="0" fontId="112" fillId="0" borderId="8" xfId="24" applyFont="1" applyBorder="1" applyAlignment="1">
      <alignment horizontal="centerContinuous" vertical="center"/>
    </xf>
    <xf numFmtId="0" fontId="112" fillId="0" borderId="10" xfId="24" applyFont="1" applyBorder="1" applyAlignment="1">
      <alignment horizontal="centerContinuous" vertical="center"/>
    </xf>
    <xf numFmtId="0" fontId="112" fillId="0" borderId="2" xfId="24" applyFont="1" applyBorder="1" applyAlignment="1">
      <alignment horizontal="center" vertical="center"/>
    </xf>
    <xf numFmtId="0" fontId="112" fillId="0" borderId="157" xfId="24" applyFont="1" applyBorder="1" applyAlignment="1">
      <alignment horizontal="center" vertical="center"/>
    </xf>
    <xf numFmtId="0" fontId="112" fillId="0" borderId="16" xfId="24" applyFont="1" applyBorder="1" applyAlignment="1">
      <alignment horizontal="centerContinuous" vertical="center"/>
    </xf>
    <xf numFmtId="0" fontId="112" fillId="0" borderId="15" xfId="24" applyFont="1" applyBorder="1" applyAlignment="1">
      <alignment horizontal="centerContinuous" vertical="center"/>
    </xf>
    <xf numFmtId="0" fontId="112" fillId="0" borderId="147" xfId="24" applyFont="1" applyBorder="1" applyAlignment="1">
      <alignment horizontal="center" vertical="center"/>
    </xf>
    <xf numFmtId="187" fontId="112" fillId="0" borderId="1" xfId="24" applyNumberFormat="1" applyFont="1" applyBorder="1" applyAlignment="1">
      <alignment vertical="center"/>
    </xf>
    <xf numFmtId="187" fontId="112" fillId="0" borderId="132" xfId="24" applyNumberFormat="1" applyFont="1" applyBorder="1" applyAlignment="1">
      <alignment vertical="center"/>
    </xf>
    <xf numFmtId="0" fontId="112" fillId="0" borderId="16" xfId="24" applyFont="1" applyBorder="1" applyAlignment="1">
      <alignment vertical="center"/>
    </xf>
    <xf numFmtId="0" fontId="112" fillId="0" borderId="15" xfId="24" applyFont="1" applyBorder="1" applyAlignment="1">
      <alignment vertical="center"/>
    </xf>
    <xf numFmtId="0" fontId="112" fillId="0" borderId="10" xfId="24" quotePrefix="1" applyFont="1" applyBorder="1" applyAlignment="1">
      <alignment horizontal="left" vertical="center"/>
    </xf>
    <xf numFmtId="187" fontId="112" fillId="0" borderId="157" xfId="24" applyNumberFormat="1" applyFont="1" applyBorder="1" applyAlignment="1">
      <alignment vertical="center"/>
    </xf>
    <xf numFmtId="187" fontId="112" fillId="0" borderId="3" xfId="24" applyNumberFormat="1" applyFont="1" applyBorder="1" applyAlignment="1">
      <alignment vertical="center"/>
    </xf>
    <xf numFmtId="187" fontId="112" fillId="0" borderId="147" xfId="24" applyNumberFormat="1" applyFont="1" applyBorder="1" applyAlignment="1">
      <alignment vertical="center"/>
    </xf>
    <xf numFmtId="0" fontId="112" fillId="0" borderId="146" xfId="24" applyFont="1" applyBorder="1" applyAlignment="1">
      <alignment vertical="center"/>
    </xf>
    <xf numFmtId="0" fontId="112" fillId="0" borderId="0" xfId="24" applyFont="1" applyAlignment="1">
      <alignment horizontal="centerContinuous" vertical="center"/>
    </xf>
    <xf numFmtId="187" fontId="112" fillId="0" borderId="4" xfId="24" applyNumberFormat="1" applyFont="1" applyBorder="1" applyAlignment="1">
      <alignment vertical="center"/>
    </xf>
    <xf numFmtId="187" fontId="112" fillId="0" borderId="156" xfId="24" applyNumberFormat="1" applyFont="1" applyBorder="1" applyAlignment="1">
      <alignment vertical="center"/>
    </xf>
    <xf numFmtId="0" fontId="112" fillId="0" borderId="133" xfId="24" applyFont="1" applyBorder="1" applyAlignment="1">
      <alignment horizontal="center" vertical="top" textRotation="180"/>
    </xf>
    <xf numFmtId="0" fontId="112" fillId="0" borderId="8" xfId="24" applyFont="1" applyBorder="1" applyAlignment="1">
      <alignment horizontal="center" vertical="center"/>
    </xf>
    <xf numFmtId="0" fontId="112" fillId="0" borderId="10" xfId="24" applyFont="1" applyBorder="1" applyAlignment="1">
      <alignment horizontal="center" vertical="center"/>
    </xf>
    <xf numFmtId="187" fontId="112" fillId="0" borderId="2" xfId="24" applyNumberFormat="1" applyFont="1" applyBorder="1" applyAlignment="1">
      <alignment horizontal="center" vertical="center"/>
    </xf>
    <xf numFmtId="187" fontId="112" fillId="0" borderId="157" xfId="24" applyNumberFormat="1" applyFont="1" applyBorder="1" applyAlignment="1">
      <alignment horizontal="center" vertical="center"/>
    </xf>
    <xf numFmtId="0" fontId="13" fillId="0" borderId="200" xfId="24" applyFont="1" applyBorder="1" applyAlignment="1">
      <alignment horizontal="center"/>
    </xf>
    <xf numFmtId="0" fontId="112" fillId="0" borderId="16" xfId="24" applyFont="1" applyBorder="1" applyAlignment="1">
      <alignment horizontal="center" vertical="center"/>
    </xf>
    <xf numFmtId="187" fontId="112" fillId="0" borderId="3" xfId="24" applyNumberFormat="1" applyFont="1" applyBorder="1" applyAlignment="1">
      <alignment horizontal="center" vertical="center"/>
    </xf>
    <xf numFmtId="187" fontId="112" fillId="0" borderId="147" xfId="24" applyNumberFormat="1" applyFont="1" applyBorder="1" applyAlignment="1">
      <alignment horizontal="center" vertical="center"/>
    </xf>
    <xf numFmtId="0" fontId="112" fillId="0" borderId="4" xfId="24" applyFont="1" applyBorder="1" applyAlignment="1">
      <alignment vertical="center"/>
    </xf>
    <xf numFmtId="0" fontId="112" fillId="0" borderId="6" xfId="24" applyFont="1" applyBorder="1" applyAlignment="1">
      <alignment vertical="center"/>
    </xf>
    <xf numFmtId="0" fontId="112" fillId="0" borderId="6" xfId="24" quotePrefix="1" applyFont="1" applyBorder="1" applyAlignment="1">
      <alignment horizontal="left" vertical="center"/>
    </xf>
    <xf numFmtId="0" fontId="13" fillId="0" borderId="191" xfId="24" applyFont="1" applyBorder="1" applyAlignment="1">
      <alignment horizontal="center"/>
    </xf>
    <xf numFmtId="0" fontId="112" fillId="0" borderId="101" xfId="24" applyFont="1" applyBorder="1" applyAlignment="1">
      <alignment horizontal="centerContinuous" vertical="center"/>
    </xf>
    <xf numFmtId="187" fontId="112" fillId="0" borderId="192" xfId="24" applyNumberFormat="1" applyFont="1" applyBorder="1" applyAlignment="1">
      <alignment vertical="center"/>
    </xf>
    <xf numFmtId="0" fontId="160" fillId="0" borderId="16" xfId="24" applyBorder="1"/>
    <xf numFmtId="0" fontId="160" fillId="0" borderId="206" xfId="24" applyBorder="1" applyAlignment="1" applyProtection="1">
      <alignment horizontal="center"/>
      <protection locked="0"/>
    </xf>
    <xf numFmtId="0" fontId="160" fillId="0" borderId="207" xfId="24" applyBorder="1" applyProtection="1">
      <protection locked="0"/>
    </xf>
    <xf numFmtId="0" fontId="160" fillId="0" borderId="208" xfId="24" applyBorder="1" applyProtection="1">
      <protection locked="0"/>
    </xf>
    <xf numFmtId="0" fontId="164" fillId="0" borderId="206" xfId="24" applyFont="1" applyBorder="1" applyProtection="1">
      <protection locked="0"/>
    </xf>
    <xf numFmtId="187" fontId="160" fillId="0" borderId="209" xfId="24" applyNumberFormat="1" applyBorder="1"/>
    <xf numFmtId="187" fontId="160" fillId="0" borderId="210" xfId="24" applyNumberFormat="1" applyBorder="1"/>
    <xf numFmtId="0" fontId="160" fillId="0" borderId="12" xfId="24" applyBorder="1"/>
    <xf numFmtId="0" fontId="160" fillId="0" borderId="209" xfId="24" applyBorder="1"/>
    <xf numFmtId="0" fontId="160" fillId="0" borderId="0" xfId="24" applyAlignment="1" applyProtection="1">
      <alignment horizontal="center"/>
      <protection locked="0"/>
    </xf>
    <xf numFmtId="0" fontId="160" fillId="0" borderId="0" xfId="24" applyProtection="1">
      <protection locked="0"/>
    </xf>
    <xf numFmtId="187" fontId="160" fillId="0" borderId="0" xfId="24" applyNumberFormat="1"/>
    <xf numFmtId="0" fontId="160" fillId="0" borderId="0" xfId="24" quotePrefix="1" applyAlignment="1">
      <alignment horizontal="centerContinuous"/>
    </xf>
    <xf numFmtId="0" fontId="160" fillId="0" borderId="0" xfId="24" applyAlignment="1">
      <alignment horizontal="centerContinuous"/>
    </xf>
    <xf numFmtId="0" fontId="119" fillId="0" borderId="0" xfId="24" applyFont="1" applyAlignment="1">
      <alignment vertical="center"/>
    </xf>
    <xf numFmtId="0" fontId="119" fillId="0" borderId="0" xfId="24" quotePrefix="1" applyFont="1" applyAlignment="1">
      <alignment vertical="center"/>
    </xf>
    <xf numFmtId="0" fontId="13" fillId="0" borderId="1" xfId="25" applyBorder="1" applyAlignment="1">
      <alignment horizontal="center"/>
    </xf>
    <xf numFmtId="0" fontId="13" fillId="0" borderId="1" xfId="25" quotePrefix="1" applyBorder="1" applyAlignment="1">
      <alignment horizontal="center"/>
    </xf>
    <xf numFmtId="187" fontId="53" fillId="0" borderId="1" xfId="25" quotePrefix="1" applyNumberFormat="1" applyFont="1" applyBorder="1" applyAlignment="1">
      <alignment horizontal="center"/>
    </xf>
    <xf numFmtId="0" fontId="13" fillId="0" borderId="1" xfId="25" applyBorder="1"/>
    <xf numFmtId="0" fontId="13" fillId="0" borderId="0" xfId="25"/>
    <xf numFmtId="0" fontId="13" fillId="13" borderId="1" xfId="25" applyFill="1" applyBorder="1" applyAlignment="1">
      <alignment horizontal="center"/>
    </xf>
    <xf numFmtId="0" fontId="13" fillId="13" borderId="1" xfId="25" applyFill="1" applyBorder="1"/>
    <xf numFmtId="0" fontId="13" fillId="13" borderId="1" xfId="25" applyFill="1" applyBorder="1" applyAlignment="1">
      <alignment horizontal="right"/>
    </xf>
    <xf numFmtId="187" fontId="13" fillId="13" borderId="1" xfId="25" applyNumberFormat="1" applyFill="1" applyBorder="1"/>
    <xf numFmtId="0" fontId="13" fillId="0" borderId="1" xfId="2" applyBorder="1" applyAlignment="1">
      <alignment horizontal="right"/>
    </xf>
    <xf numFmtId="0" fontId="13" fillId="13" borderId="1" xfId="25" quotePrefix="1" applyFill="1" applyBorder="1" applyAlignment="1">
      <alignment horizontal="left"/>
    </xf>
    <xf numFmtId="1" fontId="13" fillId="13" borderId="1" xfId="25" applyNumberFormat="1" applyFill="1" applyBorder="1"/>
    <xf numFmtId="0" fontId="13" fillId="21" borderId="1" xfId="2" applyFill="1" applyBorder="1"/>
    <xf numFmtId="0" fontId="13" fillId="13" borderId="1" xfId="25" applyFill="1" applyBorder="1" applyAlignment="1">
      <alignment horizontal="left"/>
    </xf>
    <xf numFmtId="0" fontId="0" fillId="13" borderId="1" xfId="25" applyFont="1" applyFill="1" applyBorder="1"/>
    <xf numFmtId="0" fontId="13" fillId="21" borderId="1" xfId="25" applyFill="1" applyBorder="1" applyAlignment="1">
      <alignment horizontal="left"/>
    </xf>
    <xf numFmtId="0" fontId="13" fillId="21" borderId="1" xfId="25" quotePrefix="1" applyFill="1" applyBorder="1" applyAlignment="1">
      <alignment horizontal="left"/>
    </xf>
    <xf numFmtId="0" fontId="13" fillId="21" borderId="1" xfId="25" applyFill="1" applyBorder="1"/>
    <xf numFmtId="0" fontId="13" fillId="22" borderId="1" xfId="25" applyFill="1" applyBorder="1" applyAlignment="1">
      <alignment horizontal="center"/>
    </xf>
    <xf numFmtId="0" fontId="13" fillId="22" borderId="1" xfId="25" applyFill="1" applyBorder="1"/>
    <xf numFmtId="0" fontId="13" fillId="21" borderId="1" xfId="25" applyFill="1" applyBorder="1" applyAlignment="1">
      <alignment horizontal="right"/>
    </xf>
    <xf numFmtId="187" fontId="13" fillId="21" borderId="1" xfId="25" applyNumberFormat="1" applyFill="1" applyBorder="1"/>
    <xf numFmtId="0" fontId="13" fillId="21" borderId="1" xfId="25" applyFill="1" applyBorder="1" applyAlignment="1">
      <alignment horizontal="center"/>
    </xf>
    <xf numFmtId="0" fontId="13" fillId="0" borderId="0" xfId="26"/>
    <xf numFmtId="0" fontId="43" fillId="0" borderId="1" xfId="26" applyFont="1" applyBorder="1" applyAlignment="1">
      <alignment horizontal="center"/>
    </xf>
    <xf numFmtId="195" fontId="43" fillId="13" borderId="1" xfId="26" applyNumberFormat="1" applyFont="1" applyFill="1" applyBorder="1" applyAlignment="1">
      <alignment horizontal="center"/>
    </xf>
    <xf numFmtId="0" fontId="112" fillId="21" borderId="1" xfId="25" quotePrefix="1" applyFont="1" applyFill="1" applyBorder="1" applyAlignment="1">
      <alignment horizontal="left"/>
    </xf>
    <xf numFmtId="0" fontId="166" fillId="0" borderId="0" xfId="26" applyFont="1"/>
    <xf numFmtId="0" fontId="13" fillId="0" borderId="1" xfId="25" applyBorder="1" applyAlignment="1">
      <alignment horizontal="right"/>
    </xf>
    <xf numFmtId="187" fontId="13" fillId="0" borderId="1" xfId="25" applyNumberFormat="1" applyBorder="1"/>
    <xf numFmtId="0" fontId="13" fillId="0" borderId="0" xfId="25" applyAlignment="1">
      <alignment horizontal="center"/>
    </xf>
    <xf numFmtId="0" fontId="13" fillId="0" borderId="0" xfId="25" applyAlignment="1">
      <alignment horizontal="right"/>
    </xf>
    <xf numFmtId="187" fontId="13" fillId="0" borderId="0" xfId="25" applyNumberFormat="1"/>
    <xf numFmtId="0" fontId="167" fillId="23" borderId="1" xfId="0" applyFont="1" applyFill="1" applyBorder="1" applyAlignment="1">
      <alignment horizontal="center" vertical="center"/>
    </xf>
    <xf numFmtId="0" fontId="167" fillId="23" borderId="2" xfId="0" applyFont="1" applyFill="1" applyBorder="1" applyAlignment="1">
      <alignment horizontal="center" vertical="center"/>
    </xf>
    <xf numFmtId="0" fontId="154" fillId="0" borderId="2" xfId="0" applyFont="1" applyBorder="1" applyAlignment="1">
      <alignment horizontal="center" vertical="center" wrapText="1"/>
    </xf>
    <xf numFmtId="0" fontId="156" fillId="0" borderId="1" xfId="0" applyFont="1" applyBorder="1" applyAlignment="1">
      <alignment horizontal="center" vertical="center" wrapText="1"/>
    </xf>
    <xf numFmtId="0" fontId="78" fillId="0" borderId="0" xfId="15" applyFont="1" applyAlignment="1">
      <alignment vertical="center" wrapText="1"/>
    </xf>
    <xf numFmtId="0" fontId="91" fillId="0" borderId="0" xfId="2" applyFont="1"/>
    <xf numFmtId="0" fontId="89" fillId="0" borderId="0" xfId="2" applyFont="1"/>
    <xf numFmtId="0" fontId="91" fillId="0" borderId="1" xfId="2" applyFont="1" applyBorder="1"/>
    <xf numFmtId="49" fontId="91" fillId="0" borderId="1" xfId="2" applyNumberFormat="1" applyFont="1" applyBorder="1"/>
    <xf numFmtId="0" fontId="7" fillId="0" borderId="1" xfId="1" applyBorder="1" applyAlignment="1">
      <alignment vertical="center" wrapText="1"/>
    </xf>
    <xf numFmtId="0" fontId="168" fillId="24" borderId="0" xfId="15" applyFont="1" applyFill="1" applyAlignment="1">
      <alignment vertical="center" wrapText="1"/>
    </xf>
    <xf numFmtId="0" fontId="168" fillId="0" borderId="0" xfId="15" applyFont="1" applyAlignment="1">
      <alignment vertical="center" wrapText="1"/>
    </xf>
    <xf numFmtId="49" fontId="64" fillId="3" borderId="0" xfId="5" applyNumberFormat="1" applyFont="1" applyFill="1">
      <alignment vertical="center"/>
    </xf>
    <xf numFmtId="49" fontId="170" fillId="3" borderId="0" xfId="5" applyNumberFormat="1" applyFont="1" applyFill="1" applyAlignment="1">
      <alignment horizontal="left" vertical="center"/>
    </xf>
    <xf numFmtId="49" fontId="171" fillId="3" borderId="0" xfId="5" applyNumberFormat="1" applyFont="1" applyFill="1">
      <alignment vertical="center"/>
    </xf>
    <xf numFmtId="49" fontId="64" fillId="3" borderId="0" xfId="5" applyNumberFormat="1" applyFont="1" applyFill="1" applyAlignment="1">
      <alignment horizontal="right" vertical="center"/>
    </xf>
    <xf numFmtId="49" fontId="172" fillId="3" borderId="0" xfId="5" applyNumberFormat="1" applyFont="1" applyFill="1" applyAlignment="1">
      <alignment vertical="center" shrinkToFit="1"/>
    </xf>
    <xf numFmtId="49" fontId="173" fillId="3" borderId="0" xfId="5" applyNumberFormat="1" applyFont="1" applyFill="1">
      <alignment vertical="center"/>
    </xf>
    <xf numFmtId="49" fontId="175" fillId="3" borderId="0" xfId="5" applyNumberFormat="1" applyFont="1" applyFill="1">
      <alignment vertical="center"/>
    </xf>
    <xf numFmtId="49" fontId="176" fillId="3" borderId="0" xfId="5" applyNumberFormat="1" applyFont="1" applyFill="1">
      <alignment vertical="center"/>
    </xf>
    <xf numFmtId="49" fontId="175" fillId="0" borderId="0" xfId="5" applyNumberFormat="1" applyFont="1" applyAlignment="1">
      <alignment horizontal="center" vertical="center"/>
    </xf>
    <xf numFmtId="49" fontId="175" fillId="0" borderId="0" xfId="5" applyNumberFormat="1" applyFont="1" applyAlignment="1">
      <alignment horizontal="left" vertical="center" indent="1"/>
    </xf>
    <xf numFmtId="49" fontId="175" fillId="3" borderId="1" xfId="5" applyNumberFormat="1" applyFont="1" applyFill="1" applyBorder="1" applyAlignment="1">
      <alignment horizontal="center" vertical="center" wrapText="1"/>
    </xf>
    <xf numFmtId="49" fontId="69" fillId="3" borderId="0" xfId="5" applyNumberFormat="1" applyFont="1" applyFill="1">
      <alignment vertical="center"/>
    </xf>
    <xf numFmtId="49" fontId="178" fillId="3" borderId="0" xfId="5" applyNumberFormat="1" applyFont="1" applyFill="1">
      <alignment vertical="center"/>
    </xf>
    <xf numFmtId="49" fontId="175" fillId="0" borderId="4" xfId="5" applyNumberFormat="1" applyFont="1" applyBorder="1" applyAlignment="1">
      <alignment horizontal="center" vertical="center"/>
    </xf>
    <xf numFmtId="49" fontId="175" fillId="25" borderId="1" xfId="5" applyNumberFormat="1" applyFont="1" applyFill="1" applyBorder="1" applyAlignment="1">
      <alignment horizontal="center" vertical="center"/>
    </xf>
    <xf numFmtId="49" fontId="175" fillId="3" borderId="1" xfId="5" applyNumberFormat="1" applyFont="1" applyFill="1" applyBorder="1" applyAlignment="1">
      <alignment horizontal="center" vertical="center"/>
    </xf>
    <xf numFmtId="49" fontId="175" fillId="0" borderId="0" xfId="5" applyNumberFormat="1" applyFont="1" applyAlignment="1">
      <alignment horizontal="right" vertical="center"/>
    </xf>
    <xf numFmtId="49" fontId="175" fillId="14" borderId="211" xfId="5" applyNumberFormat="1" applyFont="1" applyFill="1" applyBorder="1" applyAlignment="1">
      <alignment horizontal="center" vertical="center"/>
    </xf>
    <xf numFmtId="49" fontId="175" fillId="3" borderId="0" xfId="5" applyNumberFormat="1" applyFont="1" applyFill="1" applyAlignment="1">
      <alignment horizontal="left" vertical="center"/>
    </xf>
    <xf numFmtId="0" fontId="175" fillId="0" borderId="0" xfId="5" applyFont="1">
      <alignment vertical="center"/>
    </xf>
    <xf numFmtId="49" fontId="175" fillId="0" borderId="0" xfId="5" applyNumberFormat="1" applyFont="1">
      <alignment vertical="center"/>
    </xf>
    <xf numFmtId="198" fontId="175" fillId="14" borderId="211" xfId="5" applyNumberFormat="1" applyFont="1" applyFill="1" applyBorder="1" applyAlignment="1">
      <alignment horizontal="center" vertical="center"/>
    </xf>
    <xf numFmtId="49" fontId="187" fillId="3" borderId="0" xfId="5" applyNumberFormat="1" applyFont="1" applyFill="1">
      <alignment vertical="center"/>
    </xf>
    <xf numFmtId="49" fontId="175" fillId="14" borderId="4" xfId="5" applyNumberFormat="1" applyFont="1" applyFill="1" applyBorder="1">
      <alignment vertical="center"/>
    </xf>
    <xf numFmtId="49" fontId="175" fillId="14" borderId="1" xfId="5" applyNumberFormat="1" applyFont="1" applyFill="1" applyBorder="1">
      <alignment vertical="center"/>
    </xf>
    <xf numFmtId="49" fontId="175" fillId="0" borderId="0" xfId="5" applyNumberFormat="1" applyFont="1" applyAlignment="1">
      <alignment vertical="center" wrapText="1"/>
    </xf>
    <xf numFmtId="49" fontId="175" fillId="3" borderId="0" xfId="5" applyNumberFormat="1" applyFont="1" applyFill="1" applyAlignment="1">
      <alignment vertical="center" wrapText="1"/>
    </xf>
    <xf numFmtId="199" fontId="175" fillId="0" borderId="0" xfId="5" applyNumberFormat="1" applyFont="1">
      <alignment vertical="center"/>
    </xf>
    <xf numFmtId="199" fontId="175" fillId="0" borderId="0" xfId="5" applyNumberFormat="1" applyFont="1" applyAlignment="1">
      <alignment horizontal="left" vertical="center" wrapText="1"/>
    </xf>
    <xf numFmtId="199" fontId="175" fillId="0" borderId="0" xfId="5" applyNumberFormat="1" applyFont="1" applyAlignment="1">
      <alignment horizontal="center" vertical="center"/>
    </xf>
    <xf numFmtId="199" fontId="175" fillId="0" borderId="0" xfId="5" applyNumberFormat="1" applyFont="1" applyAlignment="1">
      <alignment horizontal="left" vertical="center"/>
    </xf>
    <xf numFmtId="49" fontId="191" fillId="3" borderId="0" xfId="5" applyNumberFormat="1" applyFont="1" applyFill="1">
      <alignment vertical="center"/>
    </xf>
    <xf numFmtId="49" fontId="173" fillId="0" borderId="8" xfId="5" applyNumberFormat="1" applyFont="1" applyBorder="1">
      <alignment vertical="center"/>
    </xf>
    <xf numFmtId="49" fontId="173" fillId="0" borderId="9" xfId="5" applyNumberFormat="1" applyFont="1" applyBorder="1">
      <alignment vertical="center"/>
    </xf>
    <xf numFmtId="49" fontId="173" fillId="0" borderId="10" xfId="5" applyNumberFormat="1" applyFont="1" applyBorder="1">
      <alignment vertical="center"/>
    </xf>
    <xf numFmtId="49" fontId="175" fillId="0" borderId="11" xfId="5" applyNumberFormat="1" applyFont="1" applyBorder="1">
      <alignment vertical="center"/>
    </xf>
    <xf numFmtId="49" fontId="175" fillId="0" borderId="12" xfId="5" applyNumberFormat="1" applyFont="1" applyBorder="1">
      <alignment vertical="center"/>
    </xf>
    <xf numFmtId="49" fontId="175" fillId="0" borderId="11" xfId="5" applyNumberFormat="1" applyFont="1" applyBorder="1" applyAlignment="1">
      <alignment horizontal="center" vertical="center" wrapText="1"/>
    </xf>
    <xf numFmtId="49" fontId="177" fillId="0" borderId="0" xfId="5" applyNumberFormat="1" applyFont="1" applyAlignment="1">
      <alignment vertical="center" wrapText="1"/>
    </xf>
    <xf numFmtId="49" fontId="175" fillId="0" borderId="12" xfId="5" applyNumberFormat="1" applyFont="1" applyBorder="1" applyAlignment="1">
      <alignment vertical="center" wrapText="1"/>
    </xf>
    <xf numFmtId="49" fontId="175" fillId="0" borderId="16" xfId="5" applyNumberFormat="1" applyFont="1" applyBorder="1" applyAlignment="1">
      <alignment horizontal="center" vertical="center"/>
    </xf>
    <xf numFmtId="49" fontId="177" fillId="0" borderId="32" xfId="5" applyNumberFormat="1" applyFont="1" applyBorder="1" applyAlignment="1">
      <alignment vertical="center" wrapText="1"/>
    </xf>
    <xf numFmtId="49" fontId="175" fillId="0" borderId="32" xfId="5" applyNumberFormat="1" applyFont="1" applyBorder="1" applyAlignment="1">
      <alignment vertical="center" wrapText="1"/>
    </xf>
    <xf numFmtId="49" fontId="175" fillId="0" borderId="15" xfId="5" applyNumberFormat="1" applyFont="1" applyBorder="1" applyAlignment="1">
      <alignment vertical="center" wrapText="1"/>
    </xf>
    <xf numFmtId="49" fontId="175" fillId="0" borderId="8" xfId="5" applyNumberFormat="1" applyFont="1" applyBorder="1">
      <alignment vertical="center"/>
    </xf>
    <xf numFmtId="49" fontId="175" fillId="0" borderId="9" xfId="5" applyNumberFormat="1" applyFont="1" applyBorder="1">
      <alignment vertical="center"/>
    </xf>
    <xf numFmtId="49" fontId="175" fillId="0" borderId="10" xfId="5" applyNumberFormat="1" applyFont="1" applyBorder="1">
      <alignment vertical="center"/>
    </xf>
    <xf numFmtId="49" fontId="175" fillId="0" borderId="16" xfId="5" applyNumberFormat="1" applyFont="1" applyBorder="1">
      <alignment vertical="center"/>
    </xf>
    <xf numFmtId="49" fontId="175" fillId="0" borderId="32" xfId="5" applyNumberFormat="1" applyFont="1" applyBorder="1">
      <alignment vertical="center"/>
    </xf>
    <xf numFmtId="49" fontId="175" fillId="0" borderId="15" xfId="5" applyNumberFormat="1" applyFont="1" applyBorder="1">
      <alignment vertical="center"/>
    </xf>
    <xf numFmtId="49" fontId="175" fillId="0" borderId="8" xfId="5" applyNumberFormat="1" applyFont="1" applyBorder="1" applyAlignment="1">
      <alignment horizontal="center" vertical="center"/>
    </xf>
    <xf numFmtId="49" fontId="64" fillId="0" borderId="11" xfId="5" applyNumberFormat="1" applyFont="1" applyBorder="1">
      <alignment vertical="center"/>
    </xf>
    <xf numFmtId="49" fontId="64" fillId="0" borderId="0" xfId="5" applyNumberFormat="1" applyFont="1">
      <alignment vertical="center"/>
    </xf>
    <xf numFmtId="49" fontId="64" fillId="0" borderId="12" xfId="5" applyNumberFormat="1" applyFont="1" applyBorder="1">
      <alignment vertical="center"/>
    </xf>
    <xf numFmtId="0" fontId="175" fillId="0" borderId="11" xfId="5" applyFont="1" applyBorder="1">
      <alignment vertical="center"/>
    </xf>
    <xf numFmtId="49" fontId="175" fillId="0" borderId="0" xfId="5" applyNumberFormat="1" applyFont="1" applyAlignment="1">
      <alignment horizontal="left" vertical="center"/>
    </xf>
    <xf numFmtId="200" fontId="175" fillId="0" borderId="0" xfId="5" applyNumberFormat="1" applyFont="1" applyAlignment="1">
      <alignment horizontal="center" vertical="center" shrinkToFit="1"/>
    </xf>
    <xf numFmtId="49" fontId="199" fillId="3" borderId="0" xfId="27" applyNumberFormat="1" applyFont="1" applyFill="1" applyBorder="1">
      <alignment vertical="center"/>
    </xf>
    <xf numFmtId="49" fontId="175" fillId="0" borderId="11" xfId="5" applyNumberFormat="1" applyFont="1" applyBorder="1" applyAlignment="1">
      <alignment horizontal="center" vertical="center"/>
    </xf>
    <xf numFmtId="49" fontId="195" fillId="0" borderId="0" xfId="5" applyNumberFormat="1" applyFont="1">
      <alignment vertical="center"/>
    </xf>
    <xf numFmtId="49" fontId="195" fillId="0" borderId="9" xfId="5" applyNumberFormat="1" applyFont="1" applyBorder="1">
      <alignment vertical="center"/>
    </xf>
    <xf numFmtId="49" fontId="195" fillId="0" borderId="32" xfId="5" applyNumberFormat="1" applyFont="1" applyBorder="1">
      <alignment vertical="center"/>
    </xf>
    <xf numFmtId="0" fontId="7" fillId="20" borderId="1" xfId="1" applyFill="1" applyBorder="1" applyAlignment="1">
      <alignment horizontal="center" vertical="center"/>
    </xf>
    <xf numFmtId="0" fontId="7" fillId="18" borderId="0" xfId="1" applyFill="1" applyAlignment="1">
      <alignment horizontal="center" vertical="center"/>
    </xf>
    <xf numFmtId="0" fontId="7" fillId="17" borderId="0" xfId="1" applyFill="1" applyAlignment="1">
      <alignment horizontal="center" vertical="center"/>
    </xf>
    <xf numFmtId="0" fontId="7" fillId="19" borderId="1" xfId="1" applyFill="1" applyBorder="1" applyAlignment="1">
      <alignment horizontal="center" vertical="center"/>
    </xf>
    <xf numFmtId="0" fontId="7" fillId="16" borderId="3" xfId="1" applyFill="1" applyBorder="1" applyAlignment="1">
      <alignment horizontal="center" vertical="center" wrapText="1"/>
    </xf>
    <xf numFmtId="0" fontId="7" fillId="24" borderId="1" xfId="1" applyFill="1" applyBorder="1" applyAlignment="1">
      <alignment horizontal="center" vertical="center"/>
    </xf>
    <xf numFmtId="0" fontId="7" fillId="26" borderId="1" xfId="1" applyFill="1" applyBorder="1" applyAlignment="1">
      <alignment horizontal="center" vertical="center"/>
    </xf>
    <xf numFmtId="0" fontId="159" fillId="26" borderId="2" xfId="1" applyFont="1" applyFill="1" applyBorder="1" applyAlignment="1">
      <alignment horizontal="center" vertical="center"/>
    </xf>
    <xf numFmtId="0" fontId="78" fillId="26" borderId="0" xfId="15" applyFill="1" applyAlignment="1">
      <alignment vertical="center" wrapText="1"/>
    </xf>
    <xf numFmtId="0" fontId="150" fillId="5" borderId="2" xfId="0" applyFont="1" applyFill="1" applyBorder="1" applyAlignment="1">
      <alignment horizontal="center" vertical="center" wrapText="1"/>
    </xf>
    <xf numFmtId="0" fontId="150" fillId="5" borderId="3" xfId="0" applyFont="1" applyFill="1" applyBorder="1" applyAlignment="1">
      <alignment horizontal="center" vertical="center" wrapText="1"/>
    </xf>
    <xf numFmtId="0" fontId="154" fillId="0" borderId="8" xfId="0" applyFont="1" applyBorder="1" applyAlignment="1">
      <alignment horizontal="center" vertical="center"/>
    </xf>
    <xf numFmtId="0" fontId="154" fillId="0" borderId="10" xfId="0" applyFont="1" applyBorder="1" applyAlignment="1">
      <alignment horizontal="center" vertical="center"/>
    </xf>
    <xf numFmtId="0" fontId="154" fillId="0" borderId="11" xfId="0" applyFont="1" applyBorder="1" applyAlignment="1">
      <alignment horizontal="center" vertical="center"/>
    </xf>
    <xf numFmtId="0" fontId="154" fillId="0" borderId="12" xfId="0" applyFont="1" applyBorder="1" applyAlignment="1">
      <alignment horizontal="center" vertical="center"/>
    </xf>
    <xf numFmtId="0" fontId="154" fillId="0" borderId="16" xfId="0" applyFont="1" applyBorder="1" applyAlignment="1">
      <alignment horizontal="center" vertical="center"/>
    </xf>
    <xf numFmtId="0" fontId="154" fillId="0" borderId="15" xfId="0" applyFont="1" applyBorder="1" applyAlignment="1">
      <alignment horizontal="center" vertical="center"/>
    </xf>
    <xf numFmtId="0" fontId="154" fillId="0" borderId="2" xfId="0" applyFont="1" applyBorder="1" applyAlignment="1">
      <alignment horizontal="center" vertical="center" wrapText="1"/>
    </xf>
    <xf numFmtId="0" fontId="154" fillId="0" borderId="7" xfId="0" applyFont="1" applyBorder="1" applyAlignment="1">
      <alignment horizontal="center" vertical="center" wrapText="1"/>
    </xf>
    <xf numFmtId="0" fontId="154" fillId="0" borderId="3" xfId="0" applyFont="1" applyBorder="1" applyAlignment="1">
      <alignment horizontal="center" vertical="center" wrapText="1"/>
    </xf>
    <xf numFmtId="0" fontId="154" fillId="0" borderId="2" xfId="0" applyFont="1" applyBorder="1" applyAlignment="1">
      <alignment horizontal="center" vertical="center"/>
    </xf>
    <xf numFmtId="0" fontId="154" fillId="0" borderId="7" xfId="0" applyFont="1" applyBorder="1" applyAlignment="1">
      <alignment horizontal="center" vertical="center"/>
    </xf>
    <xf numFmtId="0" fontId="154" fillId="0" borderId="3" xfId="0" applyFont="1" applyBorder="1" applyAlignment="1">
      <alignment horizontal="center" vertical="center"/>
    </xf>
    <xf numFmtId="0" fontId="167" fillId="23" borderId="2" xfId="0" applyFont="1" applyFill="1" applyBorder="1" applyAlignment="1">
      <alignment horizontal="center" vertical="center" wrapText="1"/>
    </xf>
    <xf numFmtId="0" fontId="167" fillId="23" borderId="3" xfId="0" applyFont="1" applyFill="1" applyBorder="1" applyAlignment="1">
      <alignment horizontal="center" vertical="center" wrapText="1"/>
    </xf>
    <xf numFmtId="0" fontId="156" fillId="0" borderId="2" xfId="0" applyFont="1" applyBorder="1" applyAlignment="1">
      <alignment horizontal="center" vertical="center" wrapText="1"/>
    </xf>
    <xf numFmtId="0" fontId="156" fillId="0" borderId="3" xfId="0" applyFont="1" applyBorder="1" applyAlignment="1">
      <alignment horizontal="center" vertical="center" wrapText="1"/>
    </xf>
    <xf numFmtId="0" fontId="154" fillId="0" borderId="4" xfId="0" applyFont="1" applyBorder="1" applyAlignment="1">
      <alignment horizontal="center" vertical="center"/>
    </xf>
    <xf numFmtId="0" fontId="154" fillId="0" borderId="5" xfId="0" applyFont="1" applyBorder="1" applyAlignment="1">
      <alignment horizontal="center" vertical="center"/>
    </xf>
    <xf numFmtId="0" fontId="154" fillId="0" borderId="6" xfId="0" applyFont="1" applyBorder="1" applyAlignment="1">
      <alignment horizontal="center" vertical="center"/>
    </xf>
    <xf numFmtId="0" fontId="156" fillId="0" borderId="3" xfId="0" applyFont="1" applyBorder="1" applyAlignment="1">
      <alignment horizontal="center" vertical="center"/>
    </xf>
    <xf numFmtId="0" fontId="146" fillId="14" borderId="0" xfId="15" applyFont="1" applyFill="1" applyAlignment="1">
      <alignment horizontal="center" vertical="center" wrapText="1"/>
    </xf>
    <xf numFmtId="0" fontId="98" fillId="5" borderId="0" xfId="15" applyFont="1" applyFill="1" applyAlignment="1">
      <alignment horizontal="center" vertical="center"/>
    </xf>
    <xf numFmtId="0" fontId="103" fillId="5" borderId="32" xfId="15" applyFont="1" applyFill="1" applyBorder="1" applyAlignment="1">
      <alignment horizontal="left" vertical="center" wrapText="1"/>
    </xf>
    <xf numFmtId="0" fontId="106" fillId="11" borderId="2" xfId="15" applyFont="1" applyFill="1" applyBorder="1" applyAlignment="1">
      <alignment horizontal="center" vertical="center"/>
    </xf>
    <xf numFmtId="0" fontId="106" fillId="11" borderId="3" xfId="15" applyFont="1" applyFill="1" applyBorder="1" applyAlignment="1">
      <alignment horizontal="center" vertical="center"/>
    </xf>
    <xf numFmtId="0" fontId="107" fillId="11" borderId="1" xfId="15" applyFont="1" applyFill="1" applyBorder="1" applyAlignment="1">
      <alignment horizontal="center" vertical="center"/>
    </xf>
    <xf numFmtId="0" fontId="101" fillId="0" borderId="1" xfId="15" applyFont="1" applyBorder="1" applyAlignment="1">
      <alignment horizontal="center" vertical="center"/>
    </xf>
    <xf numFmtId="0" fontId="106" fillId="0" borderId="1" xfId="15" applyFont="1" applyBorder="1" applyAlignment="1">
      <alignment horizontal="center" vertical="center" wrapText="1"/>
    </xf>
    <xf numFmtId="0" fontId="147" fillId="0" borderId="7" xfId="16" applyFont="1" applyBorder="1" applyAlignment="1" applyProtection="1">
      <alignment horizontal="left" vertical="top" wrapText="1"/>
      <protection locked="0"/>
    </xf>
    <xf numFmtId="0" fontId="147" fillId="0" borderId="3" xfId="16" applyFont="1" applyBorder="1" applyAlignment="1" applyProtection="1">
      <alignment horizontal="left" vertical="top" wrapText="1"/>
      <protection locked="0"/>
    </xf>
    <xf numFmtId="0" fontId="101" fillId="0" borderId="2" xfId="15" applyFont="1" applyBorder="1" applyAlignment="1">
      <alignment horizontal="center" vertical="center"/>
    </xf>
    <xf numFmtId="0" fontId="101" fillId="0" borderId="7" xfId="15" applyFont="1" applyBorder="1" applyAlignment="1">
      <alignment horizontal="center" vertical="center"/>
    </xf>
    <xf numFmtId="0" fontId="101" fillId="0" borderId="3" xfId="15" applyFont="1" applyBorder="1" applyAlignment="1">
      <alignment horizontal="center" vertical="center"/>
    </xf>
    <xf numFmtId="0" fontId="53" fillId="0" borderId="0" xfId="2" applyFont="1" applyAlignment="1">
      <alignment horizontal="left" vertical="center"/>
    </xf>
    <xf numFmtId="0" fontId="53" fillId="0" borderId="20" xfId="2" applyFont="1" applyBorder="1" applyAlignment="1" applyProtection="1">
      <alignment horizontal="center" vertical="center" wrapText="1"/>
    </xf>
    <xf numFmtId="0" fontId="53" fillId="0" borderId="13" xfId="2" applyFont="1" applyBorder="1" applyAlignment="1" applyProtection="1">
      <alignment horizontal="center" vertical="center" wrapText="1"/>
    </xf>
    <xf numFmtId="0" fontId="53" fillId="0" borderId="24" xfId="2" applyFont="1" applyBorder="1" applyAlignment="1" applyProtection="1">
      <alignment horizontal="center" vertical="center" wrapText="1"/>
    </xf>
    <xf numFmtId="0" fontId="53" fillId="0" borderId="0" xfId="2" applyFont="1" applyBorder="1" applyAlignment="1" applyProtection="1">
      <alignment horizontal="center" vertical="center" wrapText="1"/>
    </xf>
    <xf numFmtId="0" fontId="53" fillId="0" borderId="33" xfId="2" applyFont="1" applyBorder="1" applyAlignment="1" applyProtection="1">
      <alignment horizontal="center" vertical="center" wrapText="1"/>
    </xf>
    <xf numFmtId="0" fontId="53" fillId="0" borderId="14" xfId="2" applyFont="1" applyBorder="1" applyAlignment="1" applyProtection="1">
      <alignment horizontal="center" vertical="center" wrapText="1"/>
    </xf>
    <xf numFmtId="187" fontId="13" fillId="0" borderId="20" xfId="2" applyNumberFormat="1" applyBorder="1" applyAlignment="1" applyProtection="1">
      <alignment horizontal="center" vertical="center"/>
    </xf>
    <xf numFmtId="187" fontId="13" fillId="0" borderId="13" xfId="2" applyNumberFormat="1" applyBorder="1" applyAlignment="1" applyProtection="1">
      <alignment horizontal="center" vertical="center"/>
    </xf>
    <xf numFmtId="187" fontId="13" fillId="0" borderId="21" xfId="2" applyNumberFormat="1" applyBorder="1" applyAlignment="1" applyProtection="1">
      <alignment horizontal="center" vertical="center"/>
    </xf>
    <xf numFmtId="187" fontId="13" fillId="0" borderId="24" xfId="2" applyNumberFormat="1" applyBorder="1" applyAlignment="1" applyProtection="1">
      <alignment horizontal="center" vertical="center"/>
    </xf>
    <xf numFmtId="187" fontId="13" fillId="0" borderId="0" xfId="2" applyNumberFormat="1" applyBorder="1" applyAlignment="1" applyProtection="1">
      <alignment horizontal="center" vertical="center"/>
    </xf>
    <xf numFmtId="187" fontId="13" fillId="0" borderId="25" xfId="2" applyNumberFormat="1" applyBorder="1" applyAlignment="1" applyProtection="1">
      <alignment horizontal="center" vertical="center"/>
    </xf>
    <xf numFmtId="187" fontId="13" fillId="0" borderId="33" xfId="2" applyNumberFormat="1" applyBorder="1" applyAlignment="1" applyProtection="1">
      <alignment horizontal="center" vertical="center"/>
    </xf>
    <xf numFmtId="187" fontId="13" fillId="0" borderId="14" xfId="2" applyNumberFormat="1" applyBorder="1" applyAlignment="1" applyProtection="1">
      <alignment horizontal="center" vertical="center"/>
    </xf>
    <xf numFmtId="187" fontId="13" fillId="0" borderId="34" xfId="2" applyNumberFormat="1" applyBorder="1" applyAlignment="1" applyProtection="1">
      <alignment horizontal="center" vertical="center"/>
    </xf>
    <xf numFmtId="0" fontId="95" fillId="0" borderId="0" xfId="2" applyFont="1" applyAlignment="1" applyProtection="1">
      <alignment horizontal="left" vertical="center"/>
    </xf>
    <xf numFmtId="0" fontId="30" fillId="0" borderId="1" xfId="2" applyFont="1" applyBorder="1" applyAlignment="1" applyProtection="1">
      <alignment horizontal="center" vertical="center" wrapText="1"/>
    </xf>
    <xf numFmtId="0" fontId="30" fillId="0" borderId="1" xfId="2" applyFont="1" applyBorder="1" applyAlignment="1" applyProtection="1">
      <alignment horizontal="center" vertical="center"/>
    </xf>
    <xf numFmtId="0" fontId="30" fillId="0" borderId="1" xfId="2" applyFont="1" applyBorder="1" applyAlignment="1" applyProtection="1">
      <alignment horizontal="left" vertical="center" wrapText="1"/>
      <protection locked="0"/>
    </xf>
    <xf numFmtId="0" fontId="30" fillId="0" borderId="8" xfId="2" applyFont="1" applyBorder="1" applyAlignment="1" applyProtection="1">
      <alignment horizontal="left" vertical="center" wrapText="1"/>
      <protection locked="0"/>
    </xf>
    <xf numFmtId="0" fontId="30" fillId="0" borderId="9" xfId="2" applyFont="1" applyBorder="1" applyAlignment="1" applyProtection="1">
      <alignment horizontal="left" vertical="center" wrapText="1"/>
      <protection locked="0"/>
    </xf>
    <xf numFmtId="0" fontId="30" fillId="0" borderId="10" xfId="2" applyFont="1" applyBorder="1" applyAlignment="1" applyProtection="1">
      <alignment horizontal="left" vertical="center" wrapText="1"/>
      <protection locked="0"/>
    </xf>
    <xf numFmtId="0" fontId="30" fillId="0" borderId="11" xfId="2" applyFont="1" applyBorder="1" applyAlignment="1" applyProtection="1">
      <alignment horizontal="left" vertical="center" wrapText="1"/>
      <protection locked="0"/>
    </xf>
    <xf numFmtId="0" fontId="30" fillId="0" borderId="0" xfId="2" applyFont="1" applyAlignment="1" applyProtection="1">
      <alignment horizontal="left" vertical="center" wrapText="1"/>
      <protection locked="0"/>
    </xf>
    <xf numFmtId="0" fontId="30" fillId="0" borderId="12" xfId="2" applyFont="1" applyBorder="1" applyAlignment="1" applyProtection="1">
      <alignment horizontal="left" vertical="center" wrapText="1"/>
      <protection locked="0"/>
    </xf>
    <xf numFmtId="0" fontId="30" fillId="0" borderId="16" xfId="2" applyFont="1" applyBorder="1" applyAlignment="1" applyProtection="1">
      <alignment horizontal="left" vertical="center" wrapText="1"/>
      <protection locked="0"/>
    </xf>
    <xf numFmtId="0" fontId="30" fillId="0" borderId="32" xfId="2" applyFont="1" applyBorder="1" applyAlignment="1" applyProtection="1">
      <alignment horizontal="left" vertical="center" wrapText="1"/>
      <protection locked="0"/>
    </xf>
    <xf numFmtId="0" fontId="30" fillId="0" borderId="15" xfId="2" applyFont="1" applyBorder="1" applyAlignment="1" applyProtection="1">
      <alignment horizontal="left" vertical="center" wrapText="1"/>
      <protection locked="0"/>
    </xf>
    <xf numFmtId="0" fontId="30" fillId="0" borderId="1" xfId="2" applyFont="1" applyBorder="1" applyAlignment="1" applyProtection="1">
      <alignment horizontal="center" vertical="center" shrinkToFit="1"/>
    </xf>
    <xf numFmtId="0" fontId="30" fillId="0" borderId="8" xfId="2" applyFont="1" applyBorder="1" applyAlignment="1" applyProtection="1">
      <alignment horizontal="center" vertical="center" shrinkToFit="1"/>
    </xf>
    <xf numFmtId="0" fontId="30" fillId="0" borderId="9" xfId="2" applyFont="1" applyBorder="1" applyAlignment="1" applyProtection="1">
      <alignment horizontal="center" vertical="center" shrinkToFit="1"/>
    </xf>
    <xf numFmtId="0" fontId="30" fillId="0" borderId="10" xfId="2" applyFont="1" applyBorder="1" applyAlignment="1" applyProtection="1">
      <alignment horizontal="center" vertical="center" shrinkToFit="1"/>
    </xf>
    <xf numFmtId="0" fontId="30" fillId="0" borderId="16" xfId="2" applyFont="1" applyBorder="1" applyAlignment="1" applyProtection="1">
      <alignment horizontal="center" vertical="center" shrinkToFit="1"/>
    </xf>
    <xf numFmtId="0" fontId="30" fillId="0" borderId="32" xfId="2" applyFont="1" applyBorder="1" applyAlignment="1" applyProtection="1">
      <alignment horizontal="center" vertical="center" shrinkToFit="1"/>
    </xf>
    <xf numFmtId="0" fontId="30" fillId="0" borderId="15" xfId="2" applyFont="1" applyBorder="1" applyAlignment="1" applyProtection="1">
      <alignment horizontal="center" vertical="center" shrinkToFit="1"/>
    </xf>
    <xf numFmtId="0" fontId="30" fillId="0" borderId="8" xfId="2" applyFont="1" applyBorder="1" applyAlignment="1" applyProtection="1">
      <alignment horizontal="center" vertical="center"/>
    </xf>
    <xf numFmtId="0" fontId="30" fillId="0" borderId="9" xfId="2" applyFont="1" applyBorder="1" applyAlignment="1" applyProtection="1">
      <alignment horizontal="center" vertical="center"/>
    </xf>
    <xf numFmtId="0" fontId="30" fillId="0" borderId="10" xfId="2" applyFont="1" applyBorder="1" applyAlignment="1" applyProtection="1">
      <alignment horizontal="center" vertical="center"/>
    </xf>
    <xf numFmtId="0" fontId="30" fillId="0" borderId="16" xfId="2" applyFont="1" applyBorder="1" applyAlignment="1" applyProtection="1">
      <alignment horizontal="center" vertical="center"/>
    </xf>
    <xf numFmtId="0" fontId="30" fillId="0" borderId="32" xfId="2" applyFont="1" applyBorder="1" applyAlignment="1" applyProtection="1">
      <alignment horizontal="center" vertical="center"/>
    </xf>
    <xf numFmtId="0" fontId="30" fillId="0" borderId="15" xfId="2" applyFont="1" applyBorder="1" applyAlignment="1" applyProtection="1">
      <alignment horizontal="center" vertical="center"/>
    </xf>
    <xf numFmtId="0" fontId="30" fillId="0" borderId="1" xfId="2" applyFont="1" applyBorder="1" applyAlignment="1" applyProtection="1">
      <alignment horizontal="center" vertical="center" textRotation="255"/>
    </xf>
    <xf numFmtId="0" fontId="30" fillId="11" borderId="1" xfId="2" applyFont="1" applyFill="1" applyBorder="1" applyAlignment="1" applyProtection="1">
      <alignment horizontal="center" vertical="center" shrinkToFit="1"/>
    </xf>
    <xf numFmtId="191" fontId="30" fillId="11" borderId="1" xfId="2" applyNumberFormat="1" applyFont="1" applyFill="1" applyBorder="1" applyAlignment="1" applyProtection="1">
      <alignment horizontal="center" vertical="center" shrinkToFit="1"/>
    </xf>
    <xf numFmtId="186" fontId="30" fillId="11" borderId="1" xfId="2" applyNumberFormat="1" applyFont="1" applyFill="1" applyBorder="1" applyAlignment="1" applyProtection="1">
      <alignment horizontal="center" vertical="center" shrinkToFit="1"/>
    </xf>
    <xf numFmtId="0" fontId="30" fillId="11" borderId="8" xfId="2" applyFont="1" applyFill="1" applyBorder="1" applyAlignment="1" applyProtection="1">
      <alignment horizontal="center" vertical="center" shrinkToFit="1"/>
    </xf>
    <xf numFmtId="0" fontId="30" fillId="11" borderId="9" xfId="2" applyFont="1" applyFill="1" applyBorder="1" applyAlignment="1" applyProtection="1">
      <alignment horizontal="center" vertical="center" shrinkToFit="1"/>
    </xf>
    <xf numFmtId="0" fontId="30" fillId="11" borderId="10" xfId="2" applyFont="1" applyFill="1" applyBorder="1" applyAlignment="1" applyProtection="1">
      <alignment horizontal="center" vertical="center" shrinkToFit="1"/>
    </xf>
    <xf numFmtId="0" fontId="30" fillId="11" borderId="16" xfId="2" applyFont="1" applyFill="1" applyBorder="1" applyAlignment="1" applyProtection="1">
      <alignment horizontal="center" vertical="center" shrinkToFit="1"/>
    </xf>
    <xf numFmtId="0" fontId="30" fillId="11" borderId="32" xfId="2" applyFont="1" applyFill="1" applyBorder="1" applyAlignment="1" applyProtection="1">
      <alignment horizontal="center" vertical="center" shrinkToFit="1"/>
    </xf>
    <xf numFmtId="0" fontId="30" fillId="11" borderId="15" xfId="2" applyFont="1" applyFill="1" applyBorder="1" applyAlignment="1" applyProtection="1">
      <alignment horizontal="center" vertical="center" shrinkToFit="1"/>
    </xf>
    <xf numFmtId="0" fontId="30" fillId="0" borderId="8" xfId="2" applyFont="1" applyBorder="1" applyAlignment="1" applyProtection="1">
      <alignment horizontal="center" vertical="center" textRotation="255" shrinkToFit="1"/>
    </xf>
    <xf numFmtId="0" fontId="30" fillId="0" borderId="9" xfId="2" applyFont="1" applyBorder="1" applyAlignment="1" applyProtection="1">
      <alignment horizontal="center" vertical="center" textRotation="255" shrinkToFit="1"/>
    </xf>
    <xf numFmtId="0" fontId="30" fillId="0" borderId="11" xfId="2" applyFont="1" applyBorder="1" applyAlignment="1" applyProtection="1">
      <alignment horizontal="center" vertical="center" textRotation="255" shrinkToFit="1"/>
    </xf>
    <xf numFmtId="0" fontId="30" fillId="0" borderId="0" xfId="2" applyFont="1" applyAlignment="1" applyProtection="1">
      <alignment horizontal="center" vertical="center" textRotation="255" shrinkToFit="1"/>
    </xf>
    <xf numFmtId="0" fontId="30" fillId="0" borderId="16" xfId="2" applyFont="1" applyBorder="1" applyAlignment="1" applyProtection="1">
      <alignment horizontal="center" vertical="center" textRotation="255" shrinkToFit="1"/>
    </xf>
    <xf numFmtId="0" fontId="30" fillId="0" borderId="32" xfId="2" applyFont="1" applyBorder="1" applyAlignment="1" applyProtection="1">
      <alignment horizontal="center" vertical="center" textRotation="255" shrinkToFit="1"/>
    </xf>
    <xf numFmtId="186" fontId="30" fillId="11" borderId="8" xfId="2" applyNumberFormat="1" applyFont="1" applyFill="1" applyBorder="1" applyAlignment="1" applyProtection="1">
      <alignment horizontal="center" vertical="center" shrinkToFit="1"/>
    </xf>
    <xf numFmtId="186" fontId="30" fillId="11" borderId="9" xfId="2" applyNumberFormat="1" applyFont="1" applyFill="1" applyBorder="1" applyAlignment="1" applyProtection="1">
      <alignment horizontal="center" vertical="center" shrinkToFit="1"/>
    </xf>
    <xf numFmtId="186" fontId="30" fillId="11" borderId="10" xfId="2" applyNumberFormat="1" applyFont="1" applyFill="1" applyBorder="1" applyAlignment="1" applyProtection="1">
      <alignment horizontal="center" vertical="center" shrinkToFit="1"/>
    </xf>
    <xf numFmtId="186" fontId="30" fillId="11" borderId="16" xfId="2" applyNumberFormat="1" applyFont="1" applyFill="1" applyBorder="1" applyAlignment="1" applyProtection="1">
      <alignment horizontal="center" vertical="center" shrinkToFit="1"/>
    </xf>
    <xf numFmtId="186" fontId="30" fillId="11" borderId="32" xfId="2" applyNumberFormat="1" applyFont="1" applyFill="1" applyBorder="1" applyAlignment="1" applyProtection="1">
      <alignment horizontal="center" vertical="center" shrinkToFit="1"/>
    </xf>
    <xf numFmtId="186" fontId="30" fillId="11" borderId="15" xfId="2" applyNumberFormat="1" applyFont="1" applyFill="1" applyBorder="1" applyAlignment="1" applyProtection="1">
      <alignment horizontal="center" vertical="center" shrinkToFit="1"/>
    </xf>
    <xf numFmtId="193" fontId="30" fillId="11" borderId="8" xfId="2" applyNumberFormat="1" applyFont="1" applyFill="1" applyBorder="1" applyAlignment="1" applyProtection="1">
      <alignment horizontal="center" vertical="center"/>
    </xf>
    <xf numFmtId="193" fontId="30" fillId="11" borderId="9" xfId="2" applyNumberFormat="1" applyFont="1" applyFill="1" applyBorder="1" applyAlignment="1" applyProtection="1">
      <alignment horizontal="center" vertical="center"/>
    </xf>
    <xf numFmtId="193" fontId="30" fillId="11" borderId="10" xfId="2" applyNumberFormat="1" applyFont="1" applyFill="1" applyBorder="1" applyAlignment="1" applyProtection="1">
      <alignment horizontal="center" vertical="center"/>
    </xf>
    <xf numFmtId="193" fontId="30" fillId="11" borderId="16" xfId="2" applyNumberFormat="1" applyFont="1" applyFill="1" applyBorder="1" applyAlignment="1" applyProtection="1">
      <alignment horizontal="center" vertical="center"/>
    </xf>
    <xf numFmtId="193" fontId="30" fillId="11" borderId="32" xfId="2" applyNumberFormat="1" applyFont="1" applyFill="1" applyBorder="1" applyAlignment="1" applyProtection="1">
      <alignment horizontal="center" vertical="center"/>
    </xf>
    <xf numFmtId="193" fontId="30" fillId="11" borderId="15" xfId="2" applyNumberFormat="1" applyFont="1" applyFill="1" applyBorder="1" applyAlignment="1" applyProtection="1">
      <alignment horizontal="center" vertical="center"/>
    </xf>
    <xf numFmtId="193" fontId="30" fillId="0" borderId="8" xfId="2" applyNumberFormat="1" applyFont="1" applyBorder="1" applyAlignment="1" applyProtection="1">
      <alignment horizontal="center" vertical="center"/>
    </xf>
    <xf numFmtId="193" fontId="30" fillId="0" borderId="9" xfId="2" applyNumberFormat="1" applyFont="1" applyBorder="1" applyAlignment="1" applyProtection="1">
      <alignment horizontal="center" vertical="center"/>
    </xf>
    <xf numFmtId="193" fontId="30" fillId="0" borderId="10" xfId="2" applyNumberFormat="1" applyFont="1" applyBorder="1" applyAlignment="1" applyProtection="1">
      <alignment horizontal="center" vertical="center"/>
    </xf>
    <xf numFmtId="193" fontId="30" fillId="0" borderId="16" xfId="2" applyNumberFormat="1" applyFont="1" applyBorder="1" applyAlignment="1" applyProtection="1">
      <alignment horizontal="center" vertical="center"/>
    </xf>
    <xf numFmtId="193" fontId="30" fillId="0" borderId="32" xfId="2" applyNumberFormat="1" applyFont="1" applyBorder="1" applyAlignment="1" applyProtection="1">
      <alignment horizontal="center" vertical="center"/>
    </xf>
    <xf numFmtId="193" fontId="30" fillId="0" borderId="15" xfId="2" applyNumberFormat="1" applyFont="1" applyBorder="1" applyAlignment="1" applyProtection="1">
      <alignment horizontal="center" vertical="center"/>
    </xf>
    <xf numFmtId="192" fontId="30" fillId="11" borderId="8" xfId="2" applyNumberFormat="1" applyFont="1" applyFill="1" applyBorder="1" applyAlignment="1" applyProtection="1">
      <alignment horizontal="center" vertical="center"/>
    </xf>
    <xf numFmtId="192" fontId="30" fillId="11" borderId="9" xfId="2" applyNumberFormat="1" applyFont="1" applyFill="1" applyBorder="1" applyAlignment="1" applyProtection="1">
      <alignment horizontal="center" vertical="center"/>
    </xf>
    <xf numFmtId="192" fontId="30" fillId="11" borderId="16" xfId="2" applyNumberFormat="1" applyFont="1" applyFill="1" applyBorder="1" applyAlignment="1" applyProtection="1">
      <alignment horizontal="center" vertical="center"/>
    </xf>
    <xf numFmtId="192" fontId="30" fillId="11" borderId="32" xfId="2" applyNumberFormat="1" applyFont="1" applyFill="1" applyBorder="1" applyAlignment="1" applyProtection="1">
      <alignment horizontal="center" vertical="center"/>
    </xf>
    <xf numFmtId="0" fontId="30" fillId="11" borderId="6" xfId="2" applyFont="1" applyFill="1" applyBorder="1" applyAlignment="1" applyProtection="1">
      <alignment horizontal="center" vertical="center"/>
    </xf>
    <xf numFmtId="0" fontId="30" fillId="11" borderId="1" xfId="2" applyFont="1" applyFill="1" applyBorder="1" applyAlignment="1" applyProtection="1">
      <alignment horizontal="center" vertical="center"/>
    </xf>
    <xf numFmtId="192" fontId="30" fillId="5" borderId="8" xfId="2" applyNumberFormat="1" applyFont="1" applyFill="1" applyBorder="1" applyAlignment="1" applyProtection="1">
      <alignment horizontal="center" vertical="center" shrinkToFit="1"/>
      <protection locked="0"/>
    </xf>
    <xf numFmtId="192" fontId="30" fillId="5" borderId="9" xfId="2" applyNumberFormat="1" applyFont="1" applyFill="1" applyBorder="1" applyAlignment="1" applyProtection="1">
      <alignment horizontal="center" vertical="center" shrinkToFit="1"/>
      <protection locked="0"/>
    </xf>
    <xf numFmtId="192" fontId="30" fillId="5" borderId="16" xfId="2" applyNumberFormat="1" applyFont="1" applyFill="1" applyBorder="1" applyAlignment="1" applyProtection="1">
      <alignment horizontal="center" vertical="center" shrinkToFit="1"/>
      <protection locked="0"/>
    </xf>
    <xf numFmtId="192" fontId="30" fillId="5" borderId="32" xfId="2" applyNumberFormat="1" applyFont="1" applyFill="1" applyBorder="1" applyAlignment="1" applyProtection="1">
      <alignment horizontal="center" vertical="center" shrinkToFit="1"/>
      <protection locked="0"/>
    </xf>
    <xf numFmtId="0" fontId="30" fillId="11" borderId="6" xfId="2" applyFont="1" applyFill="1" applyBorder="1" applyAlignment="1" applyProtection="1">
      <alignment horizontal="center" vertical="center" shrinkToFit="1"/>
    </xf>
    <xf numFmtId="0" fontId="13" fillId="13" borderId="4" xfId="2" applyFill="1" applyBorder="1" applyAlignment="1" applyProtection="1">
      <alignment horizontal="center"/>
      <protection hidden="1"/>
    </xf>
    <xf numFmtId="0" fontId="13" fillId="13" borderId="5" xfId="2" applyFill="1" applyBorder="1" applyAlignment="1" applyProtection="1">
      <alignment horizontal="center"/>
      <protection hidden="1"/>
    </xf>
    <xf numFmtId="0" fontId="13" fillId="13" borderId="6" xfId="2" applyFill="1" applyBorder="1" applyAlignment="1" applyProtection="1">
      <alignment horizontal="center"/>
      <protection hidden="1"/>
    </xf>
    <xf numFmtId="0" fontId="13" fillId="13" borderId="4" xfId="2" applyFill="1" applyBorder="1" applyProtection="1">
      <protection hidden="1"/>
    </xf>
    <xf numFmtId="0" fontId="13" fillId="13" borderId="5" xfId="2" applyFill="1" applyBorder="1" applyProtection="1">
      <protection hidden="1"/>
    </xf>
    <xf numFmtId="0" fontId="13" fillId="13" borderId="6" xfId="2" applyFill="1" applyBorder="1" applyProtection="1">
      <protection hidden="1"/>
    </xf>
    <xf numFmtId="0" fontId="30" fillId="0" borderId="1" xfId="2" applyFont="1" applyBorder="1" applyAlignment="1" applyProtection="1">
      <alignment horizontal="center" vertical="center" textRotation="255" shrinkToFit="1"/>
    </xf>
    <xf numFmtId="0" fontId="30" fillId="0" borderId="3" xfId="2" applyFont="1" applyBorder="1" applyAlignment="1" applyProtection="1">
      <alignment horizontal="center" vertical="center"/>
    </xf>
    <xf numFmtId="194" fontId="30" fillId="0" borderId="1" xfId="2" applyNumberFormat="1" applyFont="1" applyBorder="1" applyAlignment="1" applyProtection="1">
      <alignment horizontal="center" vertical="center"/>
    </xf>
    <xf numFmtId="194" fontId="30" fillId="11" borderId="1" xfId="2" applyNumberFormat="1" applyFont="1" applyFill="1" applyBorder="1" applyAlignment="1" applyProtection="1">
      <alignment horizontal="center" vertical="center" shrinkToFit="1"/>
    </xf>
    <xf numFmtId="196" fontId="30" fillId="12" borderId="1" xfId="2" applyNumberFormat="1" applyFont="1" applyFill="1" applyBorder="1" applyAlignment="1" applyProtection="1">
      <alignment horizontal="center" vertical="center" shrinkToFit="1"/>
    </xf>
    <xf numFmtId="0" fontId="13" fillId="13" borderId="4" xfId="2" quotePrefix="1" applyFill="1" applyBorder="1" applyProtection="1">
      <protection hidden="1"/>
    </xf>
    <xf numFmtId="0" fontId="13" fillId="13" borderId="5" xfId="2" quotePrefix="1" applyFill="1" applyBorder="1" applyProtection="1">
      <protection hidden="1"/>
    </xf>
    <xf numFmtId="0" fontId="13" fillId="13" borderId="6" xfId="2" quotePrefix="1" applyFill="1" applyBorder="1" applyProtection="1">
      <protection hidden="1"/>
    </xf>
    <xf numFmtId="0" fontId="30" fillId="0" borderId="1" xfId="2" applyFont="1" applyBorder="1" applyAlignment="1" applyProtection="1">
      <alignment horizontal="center" vertical="center" shrinkToFit="1"/>
      <protection locked="0"/>
    </xf>
    <xf numFmtId="191" fontId="30" fillId="0" borderId="1" xfId="2" applyNumberFormat="1" applyFont="1" applyBorder="1" applyAlignment="1" applyProtection="1">
      <alignment horizontal="center" vertical="center" shrinkToFit="1"/>
      <protection locked="0"/>
    </xf>
    <xf numFmtId="186" fontId="30" fillId="0" borderId="1" xfId="2" applyNumberFormat="1" applyFont="1" applyBorder="1" applyAlignment="1" applyProtection="1">
      <alignment horizontal="center" vertical="center" shrinkToFit="1"/>
      <protection locked="0"/>
    </xf>
    <xf numFmtId="0" fontId="30" fillId="0" borderId="8" xfId="2" applyFont="1" applyBorder="1" applyAlignment="1" applyProtection="1">
      <alignment horizontal="center" vertical="center" shrinkToFit="1"/>
      <protection locked="0"/>
    </xf>
    <xf numFmtId="0" fontId="30" fillId="0" borderId="9" xfId="2" applyFont="1" applyBorder="1" applyAlignment="1" applyProtection="1">
      <alignment horizontal="center" vertical="center" shrinkToFit="1"/>
      <protection locked="0"/>
    </xf>
    <xf numFmtId="0" fontId="30" fillId="0" borderId="10" xfId="2" applyFont="1" applyBorder="1" applyAlignment="1" applyProtection="1">
      <alignment horizontal="center" vertical="center" shrinkToFit="1"/>
      <protection locked="0"/>
    </xf>
    <xf numFmtId="0" fontId="30" fillId="0" borderId="16" xfId="2" applyFont="1" applyBorder="1" applyAlignment="1" applyProtection="1">
      <alignment horizontal="center" vertical="center" shrinkToFit="1"/>
      <protection locked="0"/>
    </xf>
    <xf numFmtId="0" fontId="30" fillId="0" borderId="32" xfId="2" applyFont="1" applyBorder="1" applyAlignment="1" applyProtection="1">
      <alignment horizontal="center" vertical="center" shrinkToFit="1"/>
      <protection locked="0"/>
    </xf>
    <xf numFmtId="0" fontId="30" fillId="0" borderId="15" xfId="2" applyFont="1" applyBorder="1" applyAlignment="1" applyProtection="1">
      <alignment horizontal="center" vertical="center" shrinkToFit="1"/>
      <protection locked="0"/>
    </xf>
    <xf numFmtId="0" fontId="30" fillId="0" borderId="4" xfId="2" applyFont="1" applyBorder="1" applyAlignment="1" applyProtection="1">
      <alignment horizontal="center" vertical="center"/>
    </xf>
    <xf numFmtId="192" fontId="30" fillId="5" borderId="1" xfId="2" applyNumberFormat="1" applyFont="1" applyFill="1" applyBorder="1" applyAlignment="1" applyProtection="1">
      <alignment horizontal="center" vertical="center"/>
      <protection locked="0"/>
    </xf>
    <xf numFmtId="192" fontId="30" fillId="5" borderId="4" xfId="2" applyNumberFormat="1" applyFont="1" applyFill="1" applyBorder="1" applyAlignment="1" applyProtection="1">
      <alignment horizontal="center" vertical="center"/>
      <protection locked="0"/>
    </xf>
    <xf numFmtId="0" fontId="30" fillId="5" borderId="6" xfId="2" applyFont="1" applyFill="1" applyBorder="1" applyAlignment="1" applyProtection="1">
      <alignment horizontal="center" vertical="center" shrinkToFit="1"/>
    </xf>
    <xf numFmtId="0" fontId="30" fillId="5" borderId="1" xfId="2" applyFont="1" applyFill="1" applyBorder="1" applyAlignment="1" applyProtection="1">
      <alignment horizontal="center" vertical="center" shrinkToFit="1"/>
    </xf>
    <xf numFmtId="192" fontId="30" fillId="12" borderId="1" xfId="2" applyNumberFormat="1" applyFont="1" applyFill="1" applyBorder="1" applyAlignment="1" applyProtection="1">
      <alignment horizontal="center" vertical="center"/>
      <protection hidden="1"/>
    </xf>
    <xf numFmtId="192" fontId="30" fillId="12" borderId="4" xfId="2" applyNumberFormat="1" applyFont="1" applyFill="1" applyBorder="1" applyAlignment="1" applyProtection="1">
      <alignment horizontal="center" vertical="center"/>
      <protection hidden="1"/>
    </xf>
    <xf numFmtId="0" fontId="30" fillId="12" borderId="6" xfId="2" applyFont="1" applyFill="1" applyBorder="1" applyAlignment="1" applyProtection="1">
      <alignment horizontal="center" vertical="center" shrinkToFit="1"/>
    </xf>
    <xf numFmtId="0" fontId="30" fillId="12" borderId="1" xfId="2" applyFont="1" applyFill="1" applyBorder="1" applyAlignment="1" applyProtection="1">
      <alignment horizontal="center" vertical="center" shrinkToFit="1"/>
    </xf>
    <xf numFmtId="0" fontId="30" fillId="12" borderId="4" xfId="2" applyFont="1" applyFill="1" applyBorder="1" applyAlignment="1" applyProtection="1">
      <alignment horizontal="center" vertical="center" shrinkToFit="1"/>
    </xf>
    <xf numFmtId="0" fontId="30" fillId="0" borderId="161" xfId="2" applyFont="1" applyBorder="1" applyAlignment="1" applyProtection="1">
      <alignment horizontal="center" vertical="center" shrinkToFit="1"/>
    </xf>
    <xf numFmtId="0" fontId="30" fillId="0" borderId="162" xfId="2" applyFont="1" applyBorder="1" applyAlignment="1" applyProtection="1">
      <alignment horizontal="center" vertical="center" shrinkToFit="1"/>
    </xf>
    <xf numFmtId="0" fontId="30" fillId="0" borderId="163" xfId="2" applyFont="1" applyBorder="1" applyAlignment="1" applyProtection="1">
      <alignment horizontal="center" vertical="center" shrinkToFit="1"/>
    </xf>
    <xf numFmtId="0" fontId="30" fillId="0" borderId="165" xfId="2" applyFont="1" applyBorder="1" applyAlignment="1" applyProtection="1">
      <alignment horizontal="center" vertical="center" shrinkToFit="1"/>
    </xf>
    <xf numFmtId="0" fontId="30" fillId="0" borderId="166" xfId="2" applyFont="1" applyBorder="1" applyAlignment="1" applyProtection="1">
      <alignment horizontal="center" vertical="center" shrinkToFit="1"/>
    </xf>
    <xf numFmtId="0" fontId="30" fillId="0" borderId="167" xfId="2" applyFont="1" applyBorder="1" applyAlignment="1" applyProtection="1">
      <alignment horizontal="center" vertical="center" shrinkToFit="1"/>
    </xf>
    <xf numFmtId="183" fontId="30" fillId="11" borderId="162" xfId="2" applyNumberFormat="1" applyFont="1" applyFill="1" applyBorder="1" applyAlignment="1" applyProtection="1">
      <alignment horizontal="center" vertical="center" shrinkToFit="1"/>
      <protection hidden="1"/>
    </xf>
    <xf numFmtId="183" fontId="30" fillId="11" borderId="166" xfId="2" applyNumberFormat="1" applyFont="1" applyFill="1" applyBorder="1" applyAlignment="1" applyProtection="1">
      <alignment horizontal="center" vertical="center" shrinkToFit="1"/>
      <protection hidden="1"/>
    </xf>
    <xf numFmtId="0" fontId="30" fillId="11" borderId="162" xfId="2" applyFont="1" applyFill="1" applyBorder="1" applyAlignment="1" applyProtection="1">
      <alignment horizontal="center" vertical="center" shrinkToFit="1"/>
    </xf>
    <xf numFmtId="0" fontId="30" fillId="11" borderId="164" xfId="2" applyFont="1" applyFill="1" applyBorder="1" applyAlignment="1" applyProtection="1">
      <alignment horizontal="center" vertical="center" shrinkToFit="1"/>
    </xf>
    <xf numFmtId="0" fontId="30" fillId="11" borderId="166" xfId="2" applyFont="1" applyFill="1" applyBorder="1" applyAlignment="1" applyProtection="1">
      <alignment horizontal="center" vertical="center" shrinkToFit="1"/>
    </xf>
    <xf numFmtId="0" fontId="30" fillId="11" borderId="168" xfId="2" applyFont="1" applyFill="1" applyBorder="1" applyAlignment="1" applyProtection="1">
      <alignment horizontal="center" vertical="center" shrinkToFit="1"/>
    </xf>
    <xf numFmtId="0" fontId="30" fillId="0" borderId="11" xfId="2" applyFont="1" applyBorder="1" applyAlignment="1" applyProtection="1">
      <alignment horizontal="center" vertical="center"/>
    </xf>
    <xf numFmtId="0" fontId="30" fillId="0" borderId="0" xfId="2" applyFont="1" applyAlignment="1" applyProtection="1">
      <alignment horizontal="center" vertical="center"/>
    </xf>
    <xf numFmtId="0" fontId="30" fillId="0" borderId="12" xfId="2" applyFont="1" applyBorder="1" applyAlignment="1" applyProtection="1">
      <alignment horizontal="center" vertical="center"/>
    </xf>
    <xf numFmtId="0" fontId="30" fillId="0" borderId="158" xfId="2" applyFont="1" applyBorder="1" applyAlignment="1" applyProtection="1">
      <alignment horizontal="center" vertical="center"/>
    </xf>
    <xf numFmtId="0" fontId="30" fillId="0" borderId="159" xfId="2" applyFont="1" applyBorder="1" applyAlignment="1" applyProtection="1">
      <alignment horizontal="center" vertical="center"/>
    </xf>
    <xf numFmtId="0" fontId="30" fillId="0" borderId="160" xfId="2" applyFont="1" applyBorder="1" applyAlignment="1" applyProtection="1">
      <alignment horizontal="center" vertical="center"/>
    </xf>
    <xf numFmtId="193" fontId="30" fillId="12" borderId="11" xfId="2" applyNumberFormat="1" applyFont="1" applyFill="1" applyBorder="1" applyAlignment="1" applyProtection="1">
      <alignment horizontal="center" vertical="center" shrinkToFit="1"/>
    </xf>
    <xf numFmtId="193" fontId="30" fillId="12" borderId="0" xfId="2" applyNumberFormat="1" applyFont="1" applyFill="1" applyAlignment="1" applyProtection="1">
      <alignment horizontal="center" vertical="center" shrinkToFit="1"/>
    </xf>
    <xf numFmtId="193" fontId="30" fillId="12" borderId="12" xfId="2" applyNumberFormat="1" applyFont="1" applyFill="1" applyBorder="1" applyAlignment="1" applyProtection="1">
      <alignment horizontal="center" vertical="center" shrinkToFit="1"/>
    </xf>
    <xf numFmtId="193" fontId="30" fillId="12" borderId="158" xfId="2" applyNumberFormat="1" applyFont="1" applyFill="1" applyBorder="1" applyAlignment="1" applyProtection="1">
      <alignment horizontal="center" vertical="center" shrinkToFit="1"/>
    </xf>
    <xf numFmtId="193" fontId="30" fillId="12" borderId="159" xfId="2" applyNumberFormat="1" applyFont="1" applyFill="1" applyBorder="1" applyAlignment="1" applyProtection="1">
      <alignment horizontal="center" vertical="center" shrinkToFit="1"/>
    </xf>
    <xf numFmtId="193" fontId="30" fillId="12" borderId="160" xfId="2" applyNumberFormat="1" applyFont="1" applyFill="1" applyBorder="1" applyAlignment="1" applyProtection="1">
      <alignment horizontal="center" vertical="center" shrinkToFit="1"/>
    </xf>
    <xf numFmtId="196" fontId="30" fillId="12" borderId="11" xfId="2" applyNumberFormat="1" applyFont="1" applyFill="1" applyBorder="1" applyAlignment="1" applyProtection="1">
      <alignment horizontal="center" vertical="center" shrinkToFit="1"/>
    </xf>
    <xf numFmtId="196" fontId="30" fillId="12" borderId="0" xfId="2" applyNumberFormat="1" applyFont="1" applyFill="1" applyAlignment="1" applyProtection="1">
      <alignment horizontal="center" vertical="center" shrinkToFit="1"/>
    </xf>
    <xf numFmtId="196" fontId="30" fillId="12" borderId="12" xfId="2" applyNumberFormat="1" applyFont="1" applyFill="1" applyBorder="1" applyAlignment="1" applyProtection="1">
      <alignment horizontal="center" vertical="center" shrinkToFit="1"/>
    </xf>
    <xf numFmtId="196" fontId="30" fillId="12" borderId="158" xfId="2" applyNumberFormat="1" applyFont="1" applyFill="1" applyBorder="1" applyAlignment="1" applyProtection="1">
      <alignment horizontal="center" vertical="center" shrinkToFit="1"/>
    </xf>
    <xf numFmtId="196" fontId="30" fillId="12" borderId="159" xfId="2" applyNumberFormat="1" applyFont="1" applyFill="1" applyBorder="1" applyAlignment="1" applyProtection="1">
      <alignment horizontal="center" vertical="center" shrinkToFit="1"/>
    </xf>
    <xf numFmtId="196" fontId="30" fillId="12" borderId="160" xfId="2" applyNumberFormat="1" applyFont="1" applyFill="1" applyBorder="1" applyAlignment="1" applyProtection="1">
      <alignment horizontal="center" vertical="center" shrinkToFit="1"/>
    </xf>
    <xf numFmtId="0" fontId="30" fillId="0" borderId="169" xfId="2" applyFont="1" applyBorder="1" applyAlignment="1" applyProtection="1">
      <alignment horizontal="center" vertical="center" shrinkToFit="1"/>
    </xf>
    <xf numFmtId="0" fontId="30" fillId="0" borderId="170" xfId="2" applyFont="1" applyBorder="1" applyAlignment="1" applyProtection="1">
      <alignment horizontal="center" vertical="center" shrinkToFit="1"/>
    </xf>
    <xf numFmtId="0" fontId="30" fillId="0" borderId="171" xfId="2" applyFont="1" applyBorder="1" applyAlignment="1" applyProtection="1">
      <alignment horizontal="center" vertical="center" shrinkToFit="1"/>
    </xf>
    <xf numFmtId="0" fontId="30" fillId="0" borderId="172" xfId="2" applyFont="1" applyBorder="1" applyAlignment="1" applyProtection="1">
      <alignment horizontal="center" vertical="center" shrinkToFit="1"/>
    </xf>
    <xf numFmtId="0" fontId="30" fillId="0" borderId="173" xfId="2" applyFont="1" applyBorder="1" applyAlignment="1" applyProtection="1">
      <alignment horizontal="center" vertical="center" shrinkToFit="1"/>
    </xf>
    <xf numFmtId="0" fontId="30" fillId="0" borderId="174" xfId="2" applyFont="1" applyBorder="1" applyAlignment="1" applyProtection="1">
      <alignment horizontal="center" vertical="center" shrinkToFit="1"/>
    </xf>
    <xf numFmtId="0" fontId="30" fillId="0" borderId="175" xfId="2" applyFont="1" applyBorder="1" applyAlignment="1" applyProtection="1">
      <alignment horizontal="center" vertical="center" shrinkToFit="1"/>
    </xf>
    <xf numFmtId="0" fontId="30" fillId="0" borderId="11" xfId="2" applyFont="1" applyBorder="1" applyAlignment="1" applyProtection="1">
      <alignment horizontal="center" vertical="center" shrinkToFit="1"/>
    </xf>
    <xf numFmtId="0" fontId="30" fillId="0" borderId="0" xfId="2" applyFont="1" applyAlignment="1" applyProtection="1">
      <alignment horizontal="center" vertical="center" shrinkToFit="1"/>
    </xf>
    <xf numFmtId="0" fontId="30" fillId="0" borderId="12" xfId="2" applyFont="1" applyBorder="1" applyAlignment="1" applyProtection="1">
      <alignment horizontal="center" vertical="center" shrinkToFit="1"/>
    </xf>
    <xf numFmtId="0" fontId="30" fillId="0" borderId="8" xfId="2" applyFont="1" applyBorder="1" applyAlignment="1" applyProtection="1">
      <alignment horizontal="center" vertical="center" textRotation="255" wrapText="1"/>
    </xf>
    <xf numFmtId="0" fontId="30" fillId="0" borderId="9" xfId="2" applyFont="1" applyBorder="1" applyAlignment="1" applyProtection="1">
      <alignment horizontal="center" vertical="center" textRotation="255" wrapText="1"/>
    </xf>
    <xf numFmtId="0" fontId="30" fillId="0" borderId="10" xfId="2" applyFont="1" applyBorder="1" applyAlignment="1" applyProtection="1">
      <alignment horizontal="center" vertical="center" textRotation="255" wrapText="1"/>
    </xf>
    <xf numFmtId="0" fontId="30" fillId="0" borderId="11" xfId="2" applyFont="1" applyBorder="1" applyAlignment="1" applyProtection="1">
      <alignment horizontal="center" vertical="center" textRotation="255" wrapText="1"/>
    </xf>
    <xf numFmtId="0" fontId="30" fillId="0" borderId="0" xfId="2" applyFont="1" applyAlignment="1" applyProtection="1">
      <alignment horizontal="center" vertical="center" textRotation="255" wrapText="1"/>
    </xf>
    <xf numFmtId="0" fontId="30" fillId="0" borderId="12" xfId="2" applyFont="1" applyBorder="1" applyAlignment="1" applyProtection="1">
      <alignment horizontal="center" vertical="center" textRotation="255" wrapText="1"/>
    </xf>
    <xf numFmtId="0" fontId="20" fillId="0" borderId="8" xfId="2" applyFont="1" applyBorder="1" applyAlignment="1" applyProtection="1">
      <alignment horizontal="center" vertical="center"/>
      <protection locked="0"/>
    </xf>
    <xf numFmtId="0" fontId="20" fillId="0" borderId="9" xfId="2" applyFont="1" applyBorder="1" applyAlignment="1" applyProtection="1">
      <alignment horizontal="center" vertical="center"/>
      <protection locked="0"/>
    </xf>
    <xf numFmtId="0" fontId="20" fillId="0" borderId="10" xfId="2" applyFont="1" applyBorder="1" applyAlignment="1" applyProtection="1">
      <alignment horizontal="center" vertical="center"/>
      <protection locked="0"/>
    </xf>
    <xf numFmtId="0" fontId="20" fillId="0" borderId="11" xfId="2" applyFont="1" applyBorder="1" applyAlignment="1" applyProtection="1">
      <alignment horizontal="center" vertical="center"/>
      <protection locked="0"/>
    </xf>
    <xf numFmtId="0" fontId="20" fillId="0" borderId="0" xfId="2" applyFont="1" applyAlignment="1" applyProtection="1">
      <alignment horizontal="center" vertical="center"/>
      <protection locked="0"/>
    </xf>
    <xf numFmtId="0" fontId="20" fillId="0" borderId="12" xfId="2" applyFont="1" applyBorder="1" applyAlignment="1" applyProtection="1">
      <alignment horizontal="center" vertical="center"/>
      <protection locked="0"/>
    </xf>
    <xf numFmtId="194" fontId="30" fillId="0" borderId="8" xfId="2" applyNumberFormat="1" applyFont="1" applyBorder="1" applyAlignment="1" applyProtection="1">
      <alignment horizontal="center" vertical="center" shrinkToFit="1"/>
      <protection locked="0"/>
    </xf>
    <xf numFmtId="194" fontId="30" fillId="0" borderId="9" xfId="2" applyNumberFormat="1" applyFont="1" applyBorder="1" applyAlignment="1" applyProtection="1">
      <alignment horizontal="center" vertical="center" shrinkToFit="1"/>
      <protection locked="0"/>
    </xf>
    <xf numFmtId="194" fontId="30" fillId="0" borderId="10" xfId="2" applyNumberFormat="1" applyFont="1" applyBorder="1" applyAlignment="1" applyProtection="1">
      <alignment horizontal="center" vertical="center" shrinkToFit="1"/>
      <protection locked="0"/>
    </xf>
    <xf numFmtId="194" fontId="30" fillId="0" borderId="16" xfId="2" applyNumberFormat="1" applyFont="1" applyBorder="1" applyAlignment="1" applyProtection="1">
      <alignment horizontal="center" vertical="center" shrinkToFit="1"/>
      <protection locked="0"/>
    </xf>
    <xf numFmtId="194" fontId="30" fillId="0" borderId="32" xfId="2" applyNumberFormat="1" applyFont="1" applyBorder="1" applyAlignment="1" applyProtection="1">
      <alignment horizontal="center" vertical="center" shrinkToFit="1"/>
      <protection locked="0"/>
    </xf>
    <xf numFmtId="194" fontId="30" fillId="0" borderId="15" xfId="2" applyNumberFormat="1" applyFont="1" applyBorder="1" applyAlignment="1" applyProtection="1">
      <alignment horizontal="center" vertical="center" shrinkToFit="1"/>
      <protection locked="0"/>
    </xf>
    <xf numFmtId="49" fontId="30" fillId="0" borderId="8" xfId="2" applyNumberFormat="1" applyFont="1" applyBorder="1" applyAlignment="1" applyProtection="1">
      <alignment horizontal="center" vertical="center" shrinkToFit="1"/>
      <protection locked="0"/>
    </xf>
    <xf numFmtId="49" fontId="30" fillId="0" borderId="9" xfId="2" applyNumberFormat="1" applyFont="1" applyBorder="1" applyAlignment="1" applyProtection="1">
      <alignment horizontal="center" vertical="center" shrinkToFit="1"/>
      <protection locked="0"/>
    </xf>
    <xf numFmtId="49" fontId="30" fillId="0" borderId="10" xfId="2" applyNumberFormat="1" applyFont="1" applyBorder="1" applyAlignment="1" applyProtection="1">
      <alignment horizontal="center" vertical="center" shrinkToFit="1"/>
      <protection locked="0"/>
    </xf>
    <xf numFmtId="49" fontId="30" fillId="0" borderId="16" xfId="2" applyNumberFormat="1" applyFont="1" applyBorder="1" applyAlignment="1" applyProtection="1">
      <alignment horizontal="center" vertical="center" shrinkToFit="1"/>
      <protection locked="0"/>
    </xf>
    <xf numFmtId="49" fontId="30" fillId="0" borderId="32" xfId="2" applyNumberFormat="1" applyFont="1" applyBorder="1" applyAlignment="1" applyProtection="1">
      <alignment horizontal="center" vertical="center" shrinkToFit="1"/>
      <protection locked="0"/>
    </xf>
    <xf numFmtId="49" fontId="30" fillId="0" borderId="15" xfId="2" applyNumberFormat="1" applyFont="1" applyBorder="1" applyAlignment="1" applyProtection="1">
      <alignment horizontal="center" vertical="center" shrinkToFit="1"/>
      <protection locked="0"/>
    </xf>
    <xf numFmtId="49" fontId="30" fillId="0" borderId="11" xfId="2" applyNumberFormat="1" applyFont="1" applyBorder="1" applyAlignment="1" applyProtection="1">
      <alignment horizontal="center" vertical="center" shrinkToFit="1"/>
      <protection locked="0"/>
    </xf>
    <xf numFmtId="49" fontId="30" fillId="0" borderId="0" xfId="2" applyNumberFormat="1" applyFont="1" applyAlignment="1" applyProtection="1">
      <alignment horizontal="center" vertical="center" shrinkToFit="1"/>
      <protection locked="0"/>
    </xf>
    <xf numFmtId="49" fontId="30" fillId="0" borderId="12" xfId="2" applyNumberFormat="1" applyFont="1" applyBorder="1" applyAlignment="1" applyProtection="1">
      <alignment horizontal="center" vertical="center" shrinkToFit="1"/>
      <protection locked="0"/>
    </xf>
    <xf numFmtId="0" fontId="30" fillId="11" borderId="176" xfId="2" applyNumberFormat="1" applyFont="1" applyFill="1" applyBorder="1" applyAlignment="1" applyProtection="1">
      <alignment horizontal="center" vertical="center" shrinkToFit="1"/>
      <protection hidden="1"/>
    </xf>
    <xf numFmtId="0" fontId="30" fillId="11" borderId="9" xfId="2" applyNumberFormat="1" applyFont="1" applyFill="1" applyBorder="1" applyAlignment="1" applyProtection="1">
      <alignment horizontal="center" vertical="center" shrinkToFit="1"/>
      <protection hidden="1"/>
    </xf>
    <xf numFmtId="0" fontId="30" fillId="11" borderId="10" xfId="2" applyNumberFormat="1" applyFont="1" applyFill="1" applyBorder="1" applyAlignment="1" applyProtection="1">
      <alignment horizontal="center" vertical="center" shrinkToFit="1"/>
      <protection hidden="1"/>
    </xf>
    <xf numFmtId="0" fontId="30" fillId="11" borderId="56" xfId="2" applyNumberFormat="1" applyFont="1" applyFill="1" applyBorder="1" applyAlignment="1" applyProtection="1">
      <alignment horizontal="center" vertical="center" shrinkToFit="1"/>
      <protection hidden="1"/>
    </xf>
    <xf numFmtId="0" fontId="30" fillId="11" borderId="0" xfId="2" applyNumberFormat="1" applyFont="1" applyFill="1" applyAlignment="1" applyProtection="1">
      <alignment horizontal="center" vertical="center" shrinkToFit="1"/>
      <protection hidden="1"/>
    </xf>
    <xf numFmtId="0" fontId="30" fillId="11" borderId="12" xfId="2" applyNumberFormat="1" applyFont="1" applyFill="1" applyBorder="1" applyAlignment="1" applyProtection="1">
      <alignment horizontal="center" vertical="center" shrinkToFit="1"/>
      <protection hidden="1"/>
    </xf>
    <xf numFmtId="0" fontId="30" fillId="11" borderId="49" xfId="2" applyNumberFormat="1" applyFont="1" applyFill="1" applyBorder="1" applyAlignment="1" applyProtection="1">
      <alignment horizontal="center" vertical="center" shrinkToFit="1"/>
      <protection hidden="1"/>
    </xf>
    <xf numFmtId="0" fontId="30" fillId="11" borderId="32" xfId="2" applyNumberFormat="1" applyFont="1" applyFill="1" applyBorder="1" applyAlignment="1" applyProtection="1">
      <alignment horizontal="center" vertical="center" shrinkToFit="1"/>
      <protection hidden="1"/>
    </xf>
    <xf numFmtId="0" fontId="30" fillId="11" borderId="15" xfId="2" applyNumberFormat="1" applyFont="1" applyFill="1" applyBorder="1" applyAlignment="1" applyProtection="1">
      <alignment horizontal="center" vertical="center" shrinkToFit="1"/>
      <protection hidden="1"/>
    </xf>
    <xf numFmtId="0" fontId="13" fillId="0" borderId="1" xfId="2" applyBorder="1" applyAlignment="1" applyProtection="1">
      <alignment horizontal="center" vertical="center"/>
      <protection hidden="1"/>
    </xf>
    <xf numFmtId="186" fontId="122" fillId="0" borderId="8" xfId="2" applyNumberFormat="1" applyFont="1" applyBorder="1" applyAlignment="1" applyProtection="1">
      <alignment horizontal="center" vertical="center"/>
      <protection hidden="1"/>
    </xf>
    <xf numFmtId="186" fontId="122" fillId="0" borderId="9" xfId="2" applyNumberFormat="1" applyFont="1" applyBorder="1" applyAlignment="1" applyProtection="1">
      <alignment horizontal="center" vertical="center"/>
      <protection hidden="1"/>
    </xf>
    <xf numFmtId="186" fontId="122" fillId="0" borderId="10" xfId="2" applyNumberFormat="1" applyFont="1" applyBorder="1" applyAlignment="1" applyProtection="1">
      <alignment horizontal="center" vertical="center"/>
      <protection hidden="1"/>
    </xf>
    <xf numFmtId="186" fontId="122" fillId="0" borderId="11" xfId="2" applyNumberFormat="1" applyFont="1" applyBorder="1" applyAlignment="1" applyProtection="1">
      <alignment horizontal="center" vertical="center"/>
      <protection hidden="1"/>
    </xf>
    <xf numFmtId="186" fontId="122" fillId="0" borderId="0" xfId="2" applyNumberFormat="1" applyFont="1" applyAlignment="1" applyProtection="1">
      <alignment horizontal="center" vertical="center"/>
      <protection hidden="1"/>
    </xf>
    <xf numFmtId="186" fontId="122" fillId="0" borderId="12" xfId="2" applyNumberFormat="1" applyFont="1" applyBorder="1" applyAlignment="1" applyProtection="1">
      <alignment horizontal="center" vertical="center"/>
      <protection hidden="1"/>
    </xf>
    <xf numFmtId="186" fontId="122" fillId="0" borderId="16" xfId="2" applyNumberFormat="1" applyFont="1" applyBorder="1" applyAlignment="1" applyProtection="1">
      <alignment horizontal="center" vertical="center"/>
      <protection hidden="1"/>
    </xf>
    <xf numFmtId="186" fontId="122" fillId="0" borderId="32" xfId="2" applyNumberFormat="1" applyFont="1" applyBorder="1" applyAlignment="1" applyProtection="1">
      <alignment horizontal="center" vertical="center"/>
      <protection hidden="1"/>
    </xf>
    <xf numFmtId="186" fontId="122" fillId="0" borderId="15" xfId="2" applyNumberFormat="1" applyFont="1" applyBorder="1" applyAlignment="1" applyProtection="1">
      <alignment horizontal="center" vertical="center"/>
      <protection hidden="1"/>
    </xf>
    <xf numFmtId="0" fontId="13" fillId="0" borderId="1" xfId="2" applyNumberFormat="1" applyBorder="1" applyAlignment="1" applyProtection="1">
      <alignment horizontal="center" vertical="center"/>
      <protection hidden="1"/>
    </xf>
    <xf numFmtId="0" fontId="30" fillId="0" borderId="8" xfId="2" applyFont="1" applyBorder="1" applyAlignment="1" applyProtection="1">
      <alignment horizontal="center" vertical="center" textRotation="91" shrinkToFit="1"/>
      <protection locked="0"/>
    </xf>
    <xf numFmtId="0" fontId="30" fillId="0" borderId="9" xfId="2" applyFont="1" applyBorder="1" applyAlignment="1" applyProtection="1">
      <alignment horizontal="center" vertical="center" textRotation="91" shrinkToFit="1"/>
      <protection locked="0"/>
    </xf>
    <xf numFmtId="0" fontId="30" fillId="0" borderId="10" xfId="2" applyFont="1" applyBorder="1" applyAlignment="1" applyProtection="1">
      <alignment horizontal="center" vertical="center" textRotation="91" shrinkToFit="1"/>
      <protection locked="0"/>
    </xf>
    <xf numFmtId="0" fontId="30" fillId="0" borderId="11" xfId="2" applyFont="1" applyBorder="1" applyAlignment="1" applyProtection="1">
      <alignment horizontal="center" vertical="center" textRotation="91" shrinkToFit="1"/>
      <protection locked="0"/>
    </xf>
    <xf numFmtId="0" fontId="30" fillId="0" borderId="0" xfId="2" applyFont="1" applyAlignment="1" applyProtection="1">
      <alignment horizontal="center" vertical="center" textRotation="91" shrinkToFit="1"/>
      <protection locked="0"/>
    </xf>
    <xf numFmtId="0" fontId="30" fillId="0" borderId="12" xfId="2" applyFont="1" applyBorder="1" applyAlignment="1" applyProtection="1">
      <alignment horizontal="center" vertical="center" textRotation="91" shrinkToFit="1"/>
      <protection locked="0"/>
    </xf>
    <xf numFmtId="0" fontId="30" fillId="0" borderId="16" xfId="2" applyFont="1" applyBorder="1" applyAlignment="1" applyProtection="1">
      <alignment horizontal="center" vertical="center" textRotation="91" shrinkToFit="1"/>
      <protection locked="0"/>
    </xf>
    <xf numFmtId="0" fontId="30" fillId="0" borderId="32" xfId="2" applyFont="1" applyBorder="1" applyAlignment="1" applyProtection="1">
      <alignment horizontal="center" vertical="center" textRotation="91" shrinkToFit="1"/>
      <protection locked="0"/>
    </xf>
    <xf numFmtId="0" fontId="30" fillId="0" borderId="15" xfId="2" applyFont="1" applyBorder="1" applyAlignment="1" applyProtection="1">
      <alignment horizontal="center" vertical="center" textRotation="91" shrinkToFit="1"/>
      <protection locked="0"/>
    </xf>
    <xf numFmtId="0" fontId="112" fillId="0" borderId="8" xfId="2" applyFont="1" applyBorder="1" applyAlignment="1" applyProtection="1">
      <alignment horizontal="center" vertical="center"/>
      <protection locked="0"/>
    </xf>
    <xf numFmtId="0" fontId="112" fillId="0" borderId="9" xfId="2" applyFont="1" applyBorder="1" applyAlignment="1" applyProtection="1">
      <alignment horizontal="center" vertical="center"/>
      <protection locked="0"/>
    </xf>
    <xf numFmtId="0" fontId="112" fillId="0" borderId="10" xfId="2" applyFont="1" applyBorder="1" applyAlignment="1" applyProtection="1">
      <alignment horizontal="center" vertical="center"/>
      <protection locked="0"/>
    </xf>
    <xf numFmtId="0" fontId="112" fillId="0" borderId="11" xfId="2" applyFont="1" applyBorder="1" applyAlignment="1" applyProtection="1">
      <alignment horizontal="center" vertical="center"/>
      <protection locked="0"/>
    </xf>
    <xf numFmtId="0" fontId="112" fillId="0" borderId="0" xfId="2" applyFont="1" applyAlignment="1" applyProtection="1">
      <alignment horizontal="center" vertical="center"/>
      <protection locked="0"/>
    </xf>
    <xf numFmtId="0" fontId="112" fillId="0" borderId="12" xfId="2" applyFont="1" applyBorder="1" applyAlignment="1" applyProtection="1">
      <alignment horizontal="center" vertical="center"/>
      <protection locked="0"/>
    </xf>
    <xf numFmtId="0" fontId="112" fillId="0" borderId="16" xfId="2" applyFont="1" applyBorder="1" applyAlignment="1" applyProtection="1">
      <alignment horizontal="center" vertical="center"/>
      <protection locked="0"/>
    </xf>
    <xf numFmtId="0" fontId="112" fillId="0" borderId="32" xfId="2" applyFont="1" applyBorder="1" applyAlignment="1" applyProtection="1">
      <alignment horizontal="center" vertical="center"/>
      <protection locked="0"/>
    </xf>
    <xf numFmtId="0" fontId="112" fillId="0" borderId="15" xfId="2" applyFont="1" applyBorder="1" applyAlignment="1" applyProtection="1">
      <alignment horizontal="center" vertical="center"/>
      <protection locked="0"/>
    </xf>
    <xf numFmtId="0" fontId="30" fillId="0" borderId="11" xfId="2" applyFont="1" applyBorder="1" applyAlignment="1" applyProtection="1">
      <alignment horizontal="center" vertical="center" shrinkToFit="1"/>
      <protection locked="0"/>
    </xf>
    <xf numFmtId="0" fontId="30" fillId="0" borderId="0" xfId="2" applyFont="1" applyAlignment="1" applyProtection="1">
      <alignment horizontal="center" vertical="center" shrinkToFit="1"/>
      <protection locked="0"/>
    </xf>
    <xf numFmtId="0" fontId="30" fillId="0" borderId="12" xfId="2" applyFont="1" applyBorder="1" applyAlignment="1" applyProtection="1">
      <alignment horizontal="center" vertical="center" shrinkToFit="1"/>
      <protection locked="0"/>
    </xf>
    <xf numFmtId="194" fontId="30" fillId="0" borderId="138" xfId="2" applyNumberFormat="1" applyFont="1" applyBorder="1" applyAlignment="1" applyProtection="1">
      <alignment horizontal="center" vertical="center" shrinkToFit="1"/>
      <protection locked="0"/>
    </xf>
    <xf numFmtId="194" fontId="30" fillId="0" borderId="190" xfId="2" applyNumberFormat="1" applyFont="1" applyBorder="1" applyAlignment="1" applyProtection="1">
      <alignment horizontal="center" vertical="center" shrinkToFit="1"/>
      <protection locked="0"/>
    </xf>
    <xf numFmtId="194" fontId="30" fillId="0" borderId="59" xfId="2" applyNumberFormat="1" applyFont="1" applyBorder="1" applyAlignment="1" applyProtection="1">
      <alignment horizontal="center" vertical="center" shrinkToFit="1"/>
      <protection locked="0"/>
    </xf>
    <xf numFmtId="194" fontId="30" fillId="0" borderId="57" xfId="2" applyNumberFormat="1" applyFont="1" applyBorder="1" applyAlignment="1" applyProtection="1">
      <alignment horizontal="center" vertical="center" shrinkToFit="1"/>
      <protection locked="0"/>
    </xf>
    <xf numFmtId="194" fontId="30" fillId="0" borderId="40" xfId="2" applyNumberFormat="1" applyFont="1" applyBorder="1" applyAlignment="1" applyProtection="1">
      <alignment horizontal="center" vertical="center" shrinkToFit="1"/>
      <protection locked="0"/>
    </xf>
    <xf numFmtId="194" fontId="30" fillId="0" borderId="62" xfId="2" applyNumberFormat="1" applyFont="1" applyBorder="1" applyAlignment="1" applyProtection="1">
      <alignment horizontal="center" vertical="center" shrinkToFit="1"/>
      <protection locked="0"/>
    </xf>
    <xf numFmtId="194" fontId="30" fillId="5" borderId="190" xfId="2" applyNumberFormat="1" applyFont="1" applyFill="1" applyBorder="1" applyAlignment="1" applyProtection="1">
      <alignment horizontal="center" vertical="center" shrinkToFit="1"/>
      <protection locked="0"/>
    </xf>
    <xf numFmtId="194" fontId="30" fillId="5" borderId="57" xfId="2" applyNumberFormat="1" applyFont="1" applyFill="1" applyBorder="1" applyAlignment="1" applyProtection="1">
      <alignment horizontal="center" vertical="center" shrinkToFit="1"/>
      <protection locked="0"/>
    </xf>
    <xf numFmtId="194" fontId="30" fillId="5" borderId="62" xfId="2" applyNumberFormat="1" applyFont="1" applyFill="1" applyBorder="1" applyAlignment="1" applyProtection="1">
      <alignment horizontal="center" vertical="center" shrinkToFit="1"/>
      <protection locked="0"/>
    </xf>
    <xf numFmtId="49" fontId="30" fillId="0" borderId="176" xfId="2" applyNumberFormat="1" applyFont="1" applyBorder="1" applyAlignment="1" applyProtection="1">
      <alignment horizontal="center" vertical="center" shrinkToFit="1"/>
      <protection locked="0"/>
    </xf>
    <xf numFmtId="49" fontId="30" fillId="0" borderId="56" xfId="2" applyNumberFormat="1" applyFont="1" applyBorder="1" applyAlignment="1" applyProtection="1">
      <alignment horizontal="center" vertical="center" shrinkToFit="1"/>
      <protection locked="0"/>
    </xf>
    <xf numFmtId="49" fontId="30" fillId="0" borderId="49" xfId="2" applyNumberFormat="1" applyFont="1" applyBorder="1" applyAlignment="1" applyProtection="1">
      <alignment horizontal="center" vertical="center" shrinkToFit="1"/>
      <protection locked="0"/>
    </xf>
    <xf numFmtId="49" fontId="30" fillId="0" borderId="9" xfId="2" applyNumberFormat="1" applyFont="1" applyBorder="1" applyAlignment="1" applyProtection="1">
      <alignment horizontal="center" vertical="center" shrinkToFit="1"/>
    </xf>
    <xf numFmtId="49" fontId="30" fillId="0" borderId="177" xfId="2" applyNumberFormat="1" applyFont="1" applyBorder="1" applyAlignment="1" applyProtection="1">
      <alignment horizontal="center" vertical="center" shrinkToFit="1"/>
    </xf>
    <xf numFmtId="49" fontId="30" fillId="0" borderId="0" xfId="2" applyNumberFormat="1" applyFont="1" applyAlignment="1" applyProtection="1">
      <alignment horizontal="center" vertical="center" shrinkToFit="1"/>
    </xf>
    <xf numFmtId="49" fontId="30" fillId="0" borderId="60" xfId="2" applyNumberFormat="1" applyFont="1" applyBorder="1" applyAlignment="1" applyProtection="1">
      <alignment horizontal="center" vertical="center" shrinkToFit="1"/>
    </xf>
    <xf numFmtId="49" fontId="30" fillId="0" borderId="32" xfId="2" applyNumberFormat="1" applyFont="1" applyBorder="1" applyAlignment="1" applyProtection="1">
      <alignment horizontal="center" vertical="center" shrinkToFit="1"/>
    </xf>
    <xf numFmtId="49" fontId="30" fillId="0" borderId="61" xfId="2" applyNumberFormat="1" applyFont="1" applyBorder="1" applyAlignment="1" applyProtection="1">
      <alignment horizontal="center" vertical="center" shrinkToFit="1"/>
    </xf>
    <xf numFmtId="194" fontId="112" fillId="11" borderId="8" xfId="2" applyNumberFormat="1" applyFont="1" applyFill="1" applyBorder="1" applyAlignment="1" applyProtection="1">
      <alignment horizontal="center" vertical="center"/>
      <protection hidden="1"/>
    </xf>
    <xf numFmtId="194" fontId="112" fillId="11" borderId="9" xfId="2" applyNumberFormat="1" applyFont="1" applyFill="1" applyBorder="1" applyAlignment="1" applyProtection="1">
      <alignment horizontal="center" vertical="center"/>
      <protection hidden="1"/>
    </xf>
    <xf numFmtId="194" fontId="112" fillId="11" borderId="10" xfId="2" applyNumberFormat="1" applyFont="1" applyFill="1" applyBorder="1" applyAlignment="1" applyProtection="1">
      <alignment horizontal="center" vertical="center"/>
      <protection hidden="1"/>
    </xf>
    <xf numFmtId="194" fontId="112" fillId="11" borderId="11" xfId="2" applyNumberFormat="1" applyFont="1" applyFill="1" applyBorder="1" applyAlignment="1" applyProtection="1">
      <alignment horizontal="center" vertical="center"/>
      <protection hidden="1"/>
    </xf>
    <xf numFmtId="194" fontId="112" fillId="11" borderId="0" xfId="2" applyNumberFormat="1" applyFont="1" applyFill="1" applyAlignment="1" applyProtection="1">
      <alignment horizontal="center" vertical="center"/>
      <protection hidden="1"/>
    </xf>
    <xf numFmtId="194" fontId="112" fillId="11" borderId="12" xfId="2" applyNumberFormat="1" applyFont="1" applyFill="1" applyBorder="1" applyAlignment="1" applyProtection="1">
      <alignment horizontal="center" vertical="center"/>
      <protection hidden="1"/>
    </xf>
    <xf numFmtId="194" fontId="112" fillId="11" borderId="16" xfId="2" applyNumberFormat="1" applyFont="1" applyFill="1" applyBorder="1" applyAlignment="1" applyProtection="1">
      <alignment horizontal="center" vertical="center"/>
      <protection hidden="1"/>
    </xf>
    <xf numFmtId="194" fontId="112" fillId="11" borderId="32" xfId="2" applyNumberFormat="1" applyFont="1" applyFill="1" applyBorder="1" applyAlignment="1" applyProtection="1">
      <alignment horizontal="center" vertical="center"/>
      <protection hidden="1"/>
    </xf>
    <xf numFmtId="194" fontId="112" fillId="11" borderId="15" xfId="2" applyNumberFormat="1" applyFont="1" applyFill="1" applyBorder="1" applyAlignment="1" applyProtection="1">
      <alignment horizontal="center" vertical="center"/>
      <protection hidden="1"/>
    </xf>
    <xf numFmtId="0" fontId="118" fillId="0" borderId="8" xfId="2" applyFont="1" applyBorder="1" applyAlignment="1" applyProtection="1">
      <alignment horizontal="center" vertical="center" shrinkToFit="1"/>
    </xf>
    <xf numFmtId="0" fontId="118" fillId="0" borderId="9" xfId="2" applyFont="1" applyBorder="1" applyAlignment="1" applyProtection="1">
      <alignment horizontal="center" vertical="center" shrinkToFit="1"/>
    </xf>
    <xf numFmtId="0" fontId="118" fillId="0" borderId="10" xfId="2" applyFont="1" applyBorder="1" applyAlignment="1" applyProtection="1">
      <alignment horizontal="center" vertical="center" shrinkToFit="1"/>
    </xf>
    <xf numFmtId="0" fontId="118" fillId="0" borderId="11" xfId="2" applyFont="1" applyBorder="1" applyAlignment="1" applyProtection="1">
      <alignment horizontal="center" vertical="center" shrinkToFit="1"/>
    </xf>
    <xf numFmtId="0" fontId="118" fillId="0" borderId="0" xfId="2" applyFont="1" applyAlignment="1" applyProtection="1">
      <alignment horizontal="center" vertical="center" shrinkToFit="1"/>
    </xf>
    <xf numFmtId="0" fontId="118" fillId="0" borderId="12" xfId="2" applyFont="1" applyBorder="1" applyAlignment="1" applyProtection="1">
      <alignment horizontal="center" vertical="center" shrinkToFit="1"/>
    </xf>
    <xf numFmtId="0" fontId="118" fillId="0" borderId="16" xfId="2" applyFont="1" applyBorder="1" applyAlignment="1" applyProtection="1">
      <alignment horizontal="center" vertical="center" shrinkToFit="1"/>
    </xf>
    <xf numFmtId="0" fontId="118" fillId="0" borderId="32" xfId="2" applyFont="1" applyBorder="1" applyAlignment="1" applyProtection="1">
      <alignment horizontal="center" vertical="center" shrinkToFit="1"/>
    </xf>
    <xf numFmtId="0" fontId="118" fillId="0" borderId="15" xfId="2" applyFont="1" applyBorder="1" applyAlignment="1" applyProtection="1">
      <alignment horizontal="center" vertical="center" shrinkToFit="1"/>
    </xf>
    <xf numFmtId="187" fontId="13" fillId="0" borderId="1" xfId="2" applyNumberFormat="1" applyBorder="1" applyAlignment="1" applyProtection="1">
      <alignment horizontal="center" vertical="center"/>
      <protection hidden="1"/>
    </xf>
    <xf numFmtId="194" fontId="122" fillId="0" borderId="8" xfId="2" applyNumberFormat="1" applyFont="1" applyBorder="1" applyAlignment="1" applyProtection="1">
      <alignment horizontal="center" vertical="center"/>
      <protection hidden="1"/>
    </xf>
    <xf numFmtId="194" fontId="122" fillId="0" borderId="9" xfId="2" applyNumberFormat="1" applyFont="1" applyBorder="1" applyAlignment="1" applyProtection="1">
      <alignment horizontal="center" vertical="center"/>
      <protection hidden="1"/>
    </xf>
    <xf numFmtId="194" fontId="122" fillId="0" borderId="10" xfId="2" applyNumberFormat="1" applyFont="1" applyBorder="1" applyAlignment="1" applyProtection="1">
      <alignment horizontal="center" vertical="center"/>
      <protection hidden="1"/>
    </xf>
    <xf numFmtId="194" fontId="122" fillId="0" borderId="11" xfId="2" applyNumberFormat="1" applyFont="1" applyBorder="1" applyAlignment="1" applyProtection="1">
      <alignment horizontal="center" vertical="center"/>
      <protection hidden="1"/>
    </xf>
    <xf numFmtId="194" fontId="122" fillId="0" borderId="0" xfId="2" applyNumberFormat="1" applyFont="1" applyAlignment="1" applyProtection="1">
      <alignment horizontal="center" vertical="center"/>
      <protection hidden="1"/>
    </xf>
    <xf numFmtId="194" fontId="122" fillId="0" borderId="12" xfId="2" applyNumberFormat="1" applyFont="1" applyBorder="1" applyAlignment="1" applyProtection="1">
      <alignment horizontal="center" vertical="center"/>
      <protection hidden="1"/>
    </xf>
    <xf numFmtId="194" fontId="122" fillId="0" borderId="16" xfId="2" applyNumberFormat="1" applyFont="1" applyBorder="1" applyAlignment="1" applyProtection="1">
      <alignment horizontal="center" vertical="center"/>
      <protection hidden="1"/>
    </xf>
    <xf numFmtId="194" fontId="122" fillId="0" borderId="32" xfId="2" applyNumberFormat="1" applyFont="1" applyBorder="1" applyAlignment="1" applyProtection="1">
      <alignment horizontal="center" vertical="center"/>
      <protection hidden="1"/>
    </xf>
    <xf numFmtId="194" fontId="122" fillId="0" borderId="15" xfId="2" applyNumberFormat="1" applyFont="1" applyBorder="1" applyAlignment="1" applyProtection="1">
      <alignment horizontal="center" vertical="center"/>
      <protection hidden="1"/>
    </xf>
    <xf numFmtId="194" fontId="122" fillId="0" borderId="0" xfId="2" applyNumberFormat="1" applyFont="1" applyBorder="1" applyAlignment="1" applyProtection="1">
      <alignment horizontal="center" vertical="center"/>
      <protection hidden="1"/>
    </xf>
    <xf numFmtId="187" fontId="13" fillId="0" borderId="2" xfId="2" applyNumberFormat="1" applyBorder="1" applyAlignment="1" applyProtection="1">
      <alignment horizontal="center" vertical="center"/>
      <protection hidden="1"/>
    </xf>
    <xf numFmtId="49" fontId="30" fillId="0" borderId="0" xfId="2" applyNumberFormat="1" applyFont="1" applyBorder="1" applyAlignment="1" applyProtection="1">
      <alignment horizontal="center" vertical="center" shrinkToFit="1"/>
    </xf>
    <xf numFmtId="194" fontId="112" fillId="11" borderId="0" xfId="2" applyNumberFormat="1" applyFont="1" applyFill="1" applyBorder="1" applyAlignment="1" applyProtection="1">
      <alignment horizontal="center" vertical="center"/>
      <protection hidden="1"/>
    </xf>
    <xf numFmtId="0" fontId="17" fillId="0" borderId="0" xfId="2" applyFont="1" applyAlignment="1" applyProtection="1">
      <alignment horizontal="left" vertical="center"/>
    </xf>
    <xf numFmtId="0" fontId="30" fillId="0" borderId="178" xfId="2" applyFont="1" applyBorder="1" applyAlignment="1" applyProtection="1">
      <alignment horizontal="center" vertical="center" wrapText="1"/>
    </xf>
    <xf numFmtId="0" fontId="30" fillId="0" borderId="179" xfId="2" applyFont="1" applyBorder="1" applyAlignment="1" applyProtection="1">
      <alignment horizontal="center" vertical="center" wrapText="1"/>
    </xf>
    <xf numFmtId="0" fontId="30" fillId="0" borderId="180" xfId="2" applyFont="1" applyBorder="1" applyAlignment="1" applyProtection="1">
      <alignment horizontal="center" vertical="center" wrapText="1"/>
    </xf>
    <xf numFmtId="0" fontId="30" fillId="0" borderId="183" xfId="2" applyFont="1" applyBorder="1" applyAlignment="1" applyProtection="1">
      <alignment horizontal="center" vertical="center" wrapText="1"/>
    </xf>
    <xf numFmtId="0" fontId="30" fillId="0" borderId="0" xfId="2" applyFont="1" applyAlignment="1" applyProtection="1">
      <alignment horizontal="center" vertical="center" wrapText="1"/>
    </xf>
    <xf numFmtId="0" fontId="30" fillId="0" borderId="12" xfId="2" applyFont="1" applyBorder="1" applyAlignment="1" applyProtection="1">
      <alignment horizontal="center" vertical="center" wrapText="1"/>
    </xf>
    <xf numFmtId="0" fontId="30" fillId="0" borderId="185" xfId="2" applyFont="1" applyBorder="1" applyAlignment="1" applyProtection="1">
      <alignment horizontal="center" vertical="center" wrapText="1"/>
    </xf>
    <xf numFmtId="0" fontId="30" fillId="0" borderId="159" xfId="2" applyFont="1" applyBorder="1" applyAlignment="1" applyProtection="1">
      <alignment horizontal="center" vertical="center" wrapText="1"/>
    </xf>
    <xf numFmtId="0" fontId="30" fillId="0" borderId="160" xfId="2" applyFont="1" applyBorder="1" applyAlignment="1" applyProtection="1">
      <alignment horizontal="center" vertical="center" wrapText="1"/>
    </xf>
    <xf numFmtId="193" fontId="30" fillId="11" borderId="181" xfId="2" applyNumberFormat="1" applyFont="1" applyFill="1" applyBorder="1" applyAlignment="1" applyProtection="1">
      <alignment horizontal="center" vertical="center" shrinkToFit="1"/>
      <protection hidden="1"/>
    </xf>
    <xf numFmtId="193" fontId="30" fillId="11" borderId="179" xfId="2" applyNumberFormat="1" applyFont="1" applyFill="1" applyBorder="1" applyAlignment="1" applyProtection="1">
      <alignment horizontal="center" vertical="center" shrinkToFit="1"/>
      <protection hidden="1"/>
    </xf>
    <xf numFmtId="193" fontId="30" fillId="11" borderId="11" xfId="2" applyNumberFormat="1" applyFont="1" applyFill="1" applyBorder="1" applyAlignment="1" applyProtection="1">
      <alignment horizontal="center" vertical="center" shrinkToFit="1"/>
      <protection hidden="1"/>
    </xf>
    <xf numFmtId="193" fontId="30" fillId="11" borderId="0" xfId="2" applyNumberFormat="1" applyFont="1" applyFill="1" applyAlignment="1" applyProtection="1">
      <alignment horizontal="center" vertical="center" shrinkToFit="1"/>
      <protection hidden="1"/>
    </xf>
    <xf numFmtId="193" fontId="30" fillId="11" borderId="158" xfId="2" applyNumberFormat="1" applyFont="1" applyFill="1" applyBorder="1" applyAlignment="1" applyProtection="1">
      <alignment horizontal="center" vertical="center" shrinkToFit="1"/>
      <protection hidden="1"/>
    </xf>
    <xf numFmtId="193" fontId="30" fillId="11" borderId="159" xfId="2" applyNumberFormat="1" applyFont="1" applyFill="1" applyBorder="1" applyAlignment="1" applyProtection="1">
      <alignment horizontal="center" vertical="center" shrinkToFit="1"/>
      <protection hidden="1"/>
    </xf>
    <xf numFmtId="0" fontId="30" fillId="11" borderId="179" xfId="2" applyFont="1" applyFill="1" applyBorder="1" applyAlignment="1" applyProtection="1">
      <alignment horizontal="center" vertical="center"/>
    </xf>
    <xf numFmtId="0" fontId="30" fillId="11" borderId="0" xfId="2" applyFont="1" applyFill="1" applyAlignment="1" applyProtection="1">
      <alignment horizontal="center" vertical="center"/>
    </xf>
    <xf numFmtId="0" fontId="30" fillId="11" borderId="0" xfId="2" applyFont="1" applyFill="1" applyBorder="1" applyAlignment="1" applyProtection="1">
      <alignment horizontal="center" vertical="center"/>
    </xf>
    <xf numFmtId="0" fontId="30" fillId="11" borderId="159" xfId="2" applyFont="1" applyFill="1" applyBorder="1" applyAlignment="1" applyProtection="1">
      <alignment horizontal="center" vertical="center"/>
    </xf>
    <xf numFmtId="0" fontId="30" fillId="0" borderId="20" xfId="2" applyFont="1" applyBorder="1" applyAlignment="1" applyProtection="1">
      <alignment horizontal="center" vertical="center"/>
    </xf>
    <xf numFmtId="0" fontId="30" fillId="0" borderId="13" xfId="2" applyFont="1" applyBorder="1" applyAlignment="1" applyProtection="1">
      <alignment horizontal="center" vertical="center"/>
    </xf>
    <xf numFmtId="0" fontId="30" fillId="0" borderId="99" xfId="2" applyFont="1" applyBorder="1" applyAlignment="1" applyProtection="1">
      <alignment horizontal="center" vertical="center"/>
    </xf>
    <xf numFmtId="0" fontId="30" fillId="0" borderId="24" xfId="2" applyFont="1" applyBorder="1" applyAlignment="1" applyProtection="1">
      <alignment horizontal="center" vertical="center"/>
    </xf>
    <xf numFmtId="0" fontId="30" fillId="0" borderId="0" xfId="2" applyFont="1" applyBorder="1" applyAlignment="1" applyProtection="1">
      <alignment horizontal="center" vertical="center"/>
    </xf>
    <xf numFmtId="0" fontId="30" fillId="0" borderId="33" xfId="2" applyFont="1" applyBorder="1" applyAlignment="1" applyProtection="1">
      <alignment horizontal="center" vertical="center"/>
    </xf>
    <xf numFmtId="0" fontId="30" fillId="0" borderId="14" xfId="2" applyFont="1" applyBorder="1" applyAlignment="1" applyProtection="1">
      <alignment horizontal="center" vertical="center"/>
    </xf>
    <xf numFmtId="0" fontId="30" fillId="0" borderId="104" xfId="2" applyFont="1" applyBorder="1" applyAlignment="1" applyProtection="1">
      <alignment horizontal="center" vertical="center"/>
    </xf>
    <xf numFmtId="193" fontId="30" fillId="12" borderId="98" xfId="2" applyNumberFormat="1" applyFont="1" applyFill="1" applyBorder="1" applyAlignment="1" applyProtection="1">
      <alignment horizontal="center" vertical="center" shrinkToFit="1"/>
      <protection hidden="1"/>
    </xf>
    <xf numFmtId="193" fontId="30" fillId="12" borderId="13" xfId="2" applyNumberFormat="1" applyFont="1" applyFill="1" applyBorder="1" applyAlignment="1" applyProtection="1">
      <alignment horizontal="center" vertical="center" shrinkToFit="1"/>
      <protection hidden="1"/>
    </xf>
    <xf numFmtId="193" fontId="30" fillId="12" borderId="11" xfId="2" applyNumberFormat="1" applyFont="1" applyFill="1" applyBorder="1" applyAlignment="1" applyProtection="1">
      <alignment horizontal="center" vertical="center" shrinkToFit="1"/>
      <protection hidden="1"/>
    </xf>
    <xf numFmtId="193" fontId="30" fillId="12" borderId="0" xfId="2" applyNumberFormat="1" applyFont="1" applyFill="1" applyBorder="1" applyAlignment="1" applyProtection="1">
      <alignment horizontal="center" vertical="center" shrinkToFit="1"/>
      <protection hidden="1"/>
    </xf>
    <xf numFmtId="193" fontId="30" fillId="12" borderId="101" xfId="2" applyNumberFormat="1" applyFont="1" applyFill="1" applyBorder="1" applyAlignment="1" applyProtection="1">
      <alignment horizontal="center" vertical="center" shrinkToFit="1"/>
      <protection hidden="1"/>
    </xf>
    <xf numFmtId="193" fontId="30" fillId="12" borderId="14" xfId="2" applyNumberFormat="1" applyFont="1" applyFill="1" applyBorder="1" applyAlignment="1" applyProtection="1">
      <alignment horizontal="center" vertical="center" shrinkToFit="1"/>
      <protection hidden="1"/>
    </xf>
    <xf numFmtId="0" fontId="30" fillId="12" borderId="13" xfId="2" applyFont="1" applyFill="1" applyBorder="1" applyAlignment="1" applyProtection="1">
      <alignment horizontal="center" vertical="center"/>
    </xf>
    <xf numFmtId="0" fontId="30" fillId="12" borderId="21" xfId="2" applyFont="1" applyFill="1" applyBorder="1" applyAlignment="1" applyProtection="1">
      <alignment horizontal="center" vertical="center"/>
    </xf>
    <xf numFmtId="0" fontId="30" fillId="12" borderId="0" xfId="2" applyFont="1" applyFill="1" applyBorder="1" applyAlignment="1" applyProtection="1">
      <alignment horizontal="center" vertical="center"/>
    </xf>
    <xf numFmtId="0" fontId="30" fillId="12" borderId="25" xfId="2" applyFont="1" applyFill="1" applyBorder="1" applyAlignment="1" applyProtection="1">
      <alignment horizontal="center" vertical="center"/>
    </xf>
    <xf numFmtId="0" fontId="30" fillId="12" borderId="14" xfId="2" applyFont="1" applyFill="1" applyBorder="1" applyAlignment="1" applyProtection="1">
      <alignment horizontal="center" vertical="center"/>
    </xf>
    <xf numFmtId="0" fontId="30" fillId="12" borderId="34" xfId="2" applyFont="1" applyFill="1" applyBorder="1" applyAlignment="1" applyProtection="1">
      <alignment horizontal="center" vertical="center"/>
    </xf>
    <xf numFmtId="0" fontId="30" fillId="0" borderId="158" xfId="2" applyFont="1" applyBorder="1" applyAlignment="1" applyProtection="1">
      <alignment horizontal="center" vertical="center" textRotation="91" shrinkToFit="1"/>
      <protection locked="0"/>
    </xf>
    <xf numFmtId="0" fontId="30" fillId="0" borderId="159" xfId="2" applyFont="1" applyBorder="1" applyAlignment="1" applyProtection="1">
      <alignment horizontal="center" vertical="center" textRotation="91" shrinkToFit="1"/>
      <protection locked="0"/>
    </xf>
    <xf numFmtId="0" fontId="30" fillId="0" borderId="160" xfId="2" applyFont="1" applyBorder="1" applyAlignment="1" applyProtection="1">
      <alignment horizontal="center" vertical="center" textRotation="91" shrinkToFit="1"/>
      <protection locked="0"/>
    </xf>
    <xf numFmtId="49" fontId="30" fillId="0" borderId="158" xfId="2" applyNumberFormat="1" applyFont="1" applyBorder="1" applyAlignment="1" applyProtection="1">
      <alignment horizontal="center" vertical="center" shrinkToFit="1"/>
      <protection locked="0"/>
    </xf>
    <xf numFmtId="49" fontId="30" fillId="0" borderId="159" xfId="2" applyNumberFormat="1" applyFont="1" applyBorder="1" applyAlignment="1" applyProtection="1">
      <alignment horizontal="center" vertical="center" shrinkToFit="1"/>
      <protection locked="0"/>
    </xf>
    <xf numFmtId="49" fontId="30" fillId="0" borderId="160" xfId="2" applyNumberFormat="1" applyFont="1" applyBorder="1" applyAlignment="1" applyProtection="1">
      <alignment horizontal="center" vertical="center" shrinkToFit="1"/>
      <protection locked="0"/>
    </xf>
    <xf numFmtId="0" fontId="112" fillId="0" borderId="158" xfId="2" applyFont="1" applyBorder="1" applyAlignment="1" applyProtection="1">
      <alignment horizontal="center" vertical="center"/>
      <protection locked="0"/>
    </xf>
    <xf numFmtId="0" fontId="112" fillId="0" borderId="159" xfId="2" applyFont="1" applyBorder="1" applyAlignment="1" applyProtection="1">
      <alignment horizontal="center" vertical="center"/>
      <protection locked="0"/>
    </xf>
    <xf numFmtId="0" fontId="112" fillId="0" borderId="160" xfId="2" applyFont="1" applyBorder="1" applyAlignment="1" applyProtection="1">
      <alignment horizontal="center" vertical="center"/>
      <protection locked="0"/>
    </xf>
    <xf numFmtId="0" fontId="30" fillId="0" borderId="0" xfId="2" applyFont="1" applyBorder="1" applyAlignment="1" applyProtection="1">
      <alignment horizontal="center" vertical="center" shrinkToFit="1"/>
      <protection locked="0"/>
    </xf>
    <xf numFmtId="49" fontId="30" fillId="0" borderId="0" xfId="2" applyNumberFormat="1" applyFont="1" applyBorder="1" applyAlignment="1" applyProtection="1">
      <alignment horizontal="center" vertical="center" shrinkToFit="1"/>
      <protection locked="0"/>
    </xf>
    <xf numFmtId="0" fontId="30" fillId="0" borderId="181" xfId="2" applyFont="1" applyBorder="1" applyAlignment="1" applyProtection="1">
      <alignment horizontal="center" vertical="center" wrapText="1"/>
    </xf>
    <xf numFmtId="0" fontId="30" fillId="0" borderId="11" xfId="2" applyFont="1" applyBorder="1" applyAlignment="1" applyProtection="1">
      <alignment horizontal="center" vertical="center" wrapText="1"/>
    </xf>
    <xf numFmtId="0" fontId="30" fillId="0" borderId="16" xfId="2" applyFont="1" applyBorder="1" applyAlignment="1" applyProtection="1">
      <alignment horizontal="center" vertical="center" wrapText="1"/>
    </xf>
    <xf numFmtId="0" fontId="30" fillId="0" borderId="32" xfId="2" applyFont="1" applyBorder="1" applyAlignment="1" applyProtection="1">
      <alignment horizontal="center" vertical="center" wrapText="1"/>
    </xf>
    <xf numFmtId="0" fontId="30" fillId="0" borderId="15" xfId="2" applyFont="1" applyBorder="1" applyAlignment="1" applyProtection="1">
      <alignment horizontal="center" vertical="center" wrapText="1"/>
    </xf>
    <xf numFmtId="0" fontId="30" fillId="0" borderId="10" xfId="2" applyFont="1" applyBorder="1" applyAlignment="1" applyProtection="1">
      <alignment horizontal="center" vertical="center" textRotation="255" shrinkToFit="1"/>
    </xf>
    <xf numFmtId="0" fontId="30" fillId="0" borderId="12" xfId="2" applyFont="1" applyBorder="1" applyAlignment="1" applyProtection="1">
      <alignment horizontal="center" vertical="center" textRotation="255" shrinkToFit="1"/>
    </xf>
    <xf numFmtId="0" fontId="30" fillId="0" borderId="15" xfId="2" applyFont="1" applyBorder="1" applyAlignment="1" applyProtection="1">
      <alignment horizontal="center" vertical="center" textRotation="255" shrinkToFit="1"/>
    </xf>
    <xf numFmtId="0" fontId="30" fillId="0" borderId="29" xfId="2" applyFont="1" applyBorder="1" applyAlignment="1" applyProtection="1">
      <alignment horizontal="left" vertical="center" wrapText="1"/>
      <protection locked="0"/>
    </xf>
    <xf numFmtId="0" fontId="30" fillId="0" borderId="28" xfId="2" applyFont="1" applyBorder="1" applyAlignment="1" applyProtection="1">
      <alignment horizontal="left" vertical="center" wrapText="1"/>
      <protection locked="0"/>
    </xf>
    <xf numFmtId="0" fontId="30" fillId="0" borderId="36" xfId="2" applyFont="1" applyBorder="1" applyAlignment="1" applyProtection="1">
      <alignment horizontal="left" vertical="center" wrapText="1"/>
      <protection locked="0"/>
    </xf>
    <xf numFmtId="0" fontId="30" fillId="0" borderId="16" xfId="2" applyFont="1" applyBorder="1" applyAlignment="1" applyProtection="1">
      <alignment horizontal="center" vertical="center" textRotation="255" wrapText="1"/>
    </xf>
    <xf numFmtId="0" fontId="30" fillId="0" borderId="32" xfId="2" applyFont="1" applyBorder="1" applyAlignment="1" applyProtection="1">
      <alignment horizontal="center" vertical="center" textRotation="255" wrapText="1"/>
    </xf>
    <xf numFmtId="0" fontId="30" fillId="0" borderId="15" xfId="2" applyFont="1" applyBorder="1" applyAlignment="1" applyProtection="1">
      <alignment horizontal="center" vertical="center" textRotation="255" wrapText="1"/>
    </xf>
    <xf numFmtId="0" fontId="17" fillId="0" borderId="8" xfId="2" applyFont="1" applyBorder="1" applyAlignment="1" applyProtection="1">
      <alignment horizontal="center" vertical="center" wrapText="1"/>
      <protection locked="0"/>
    </xf>
    <xf numFmtId="0" fontId="17" fillId="0" borderId="9" xfId="2" applyFont="1" applyBorder="1" applyAlignment="1" applyProtection="1">
      <alignment horizontal="center" vertical="center" wrapText="1"/>
      <protection locked="0"/>
    </xf>
    <xf numFmtId="0" fontId="17" fillId="0" borderId="10" xfId="2" applyFont="1" applyBorder="1" applyAlignment="1" applyProtection="1">
      <alignment horizontal="center" vertical="center" wrapText="1"/>
      <protection locked="0"/>
    </xf>
    <xf numFmtId="0" fontId="17" fillId="0" borderId="11" xfId="2" applyFont="1" applyBorder="1" applyAlignment="1" applyProtection="1">
      <alignment horizontal="center" vertical="center" wrapText="1"/>
      <protection locked="0"/>
    </xf>
    <xf numFmtId="0" fontId="17" fillId="0" borderId="0" xfId="2" applyFont="1" applyAlignment="1" applyProtection="1">
      <alignment horizontal="center" vertical="center" wrapText="1"/>
      <protection locked="0"/>
    </xf>
    <xf numFmtId="0" fontId="17" fillId="0" borderId="12" xfId="2" applyFont="1" applyBorder="1" applyAlignment="1" applyProtection="1">
      <alignment horizontal="center" vertical="center" wrapText="1"/>
      <protection locked="0"/>
    </xf>
    <xf numFmtId="0" fontId="17" fillId="0" borderId="29" xfId="2" applyFont="1" applyBorder="1" applyAlignment="1" applyProtection="1">
      <alignment horizontal="center" vertical="center" wrapText="1"/>
      <protection locked="0"/>
    </xf>
    <xf numFmtId="0" fontId="17" fillId="0" borderId="28" xfId="2" applyFont="1" applyBorder="1" applyAlignment="1" applyProtection="1">
      <alignment horizontal="center" vertical="center" wrapText="1"/>
      <protection locked="0"/>
    </xf>
    <xf numFmtId="0" fontId="17" fillId="0" borderId="36" xfId="2" applyFont="1" applyBorder="1" applyAlignment="1" applyProtection="1">
      <alignment horizontal="center" vertical="center" wrapText="1"/>
      <protection locked="0"/>
    </xf>
    <xf numFmtId="0" fontId="30" fillId="0" borderId="100" xfId="2" applyFont="1" applyBorder="1" applyAlignment="1" applyProtection="1">
      <alignment horizontal="center" vertical="center"/>
    </xf>
    <xf numFmtId="0" fontId="30" fillId="0" borderId="26" xfId="2" applyFont="1" applyBorder="1" applyAlignment="1" applyProtection="1">
      <alignment horizontal="center" vertical="center"/>
    </xf>
    <xf numFmtId="0" fontId="112" fillId="11" borderId="0" xfId="2" applyFont="1" applyFill="1" applyBorder="1" applyAlignment="1" applyProtection="1">
      <alignment horizontal="center" vertical="center"/>
    </xf>
    <xf numFmtId="0" fontId="112" fillId="11" borderId="12" xfId="2" applyFont="1" applyFill="1" applyBorder="1" applyAlignment="1" applyProtection="1">
      <alignment horizontal="center" vertical="center"/>
    </xf>
    <xf numFmtId="0" fontId="112" fillId="11" borderId="0" xfId="2" applyFont="1" applyFill="1" applyAlignment="1" applyProtection="1">
      <alignment horizontal="center" vertical="center"/>
    </xf>
    <xf numFmtId="0" fontId="112" fillId="11" borderId="32" xfId="2" applyFont="1" applyFill="1" applyBorder="1" applyAlignment="1" applyProtection="1">
      <alignment horizontal="center" vertical="center"/>
    </xf>
    <xf numFmtId="0" fontId="112" fillId="11" borderId="15" xfId="2" applyFont="1" applyFill="1" applyBorder="1" applyAlignment="1" applyProtection="1">
      <alignment horizontal="center" vertical="center"/>
    </xf>
    <xf numFmtId="0" fontId="13" fillId="0" borderId="1" xfId="2" applyBorder="1" applyAlignment="1" applyProtection="1">
      <alignment horizontal="center" vertical="center"/>
    </xf>
    <xf numFmtId="188" fontId="13" fillId="0" borderId="1" xfId="2" applyNumberFormat="1" applyBorder="1" applyAlignment="1" applyProtection="1">
      <alignment horizontal="center" vertical="center"/>
    </xf>
    <xf numFmtId="0" fontId="17" fillId="0" borderId="11" xfId="2" applyFont="1" applyBorder="1" applyAlignment="1" applyProtection="1">
      <alignment horizontal="left" vertical="center"/>
    </xf>
    <xf numFmtId="0" fontId="17" fillId="0" borderId="12" xfId="2" applyFont="1" applyBorder="1" applyAlignment="1" applyProtection="1">
      <alignment horizontal="left" vertical="center"/>
    </xf>
    <xf numFmtId="0" fontId="30" fillId="0" borderId="8" xfId="2" applyFont="1" applyBorder="1" applyAlignment="1" applyProtection="1">
      <alignment horizontal="center" vertical="center" wrapText="1"/>
    </xf>
    <xf numFmtId="0" fontId="30" fillId="0" borderId="9" xfId="2" applyFont="1" applyBorder="1" applyAlignment="1" applyProtection="1">
      <alignment horizontal="center" vertical="center" wrapText="1"/>
    </xf>
    <xf numFmtId="0" fontId="30" fillId="0" borderId="10" xfId="2" applyFont="1" applyBorder="1" applyAlignment="1" applyProtection="1">
      <alignment horizontal="center" vertical="center" wrapText="1"/>
    </xf>
    <xf numFmtId="0" fontId="30" fillId="0" borderId="9" xfId="2" applyFont="1" applyBorder="1" applyAlignment="1" applyProtection="1">
      <alignment horizontal="center" vertical="center"/>
      <protection locked="0"/>
    </xf>
    <xf numFmtId="0" fontId="30" fillId="0" borderId="10" xfId="2" applyFont="1" applyBorder="1" applyAlignment="1" applyProtection="1">
      <alignment horizontal="center" vertical="center"/>
      <protection locked="0"/>
    </xf>
    <xf numFmtId="0" fontId="30" fillId="0" borderId="0" xfId="2" applyFont="1" applyAlignment="1" applyProtection="1">
      <alignment horizontal="center" vertical="center"/>
      <protection locked="0"/>
    </xf>
    <xf numFmtId="0" fontId="30" fillId="0" borderId="12" xfId="2" applyFont="1" applyBorder="1" applyAlignment="1" applyProtection="1">
      <alignment horizontal="center" vertical="center"/>
      <protection locked="0"/>
    </xf>
    <xf numFmtId="0" fontId="30" fillId="0" borderId="32" xfId="2" applyFont="1" applyBorder="1" applyAlignment="1" applyProtection="1">
      <alignment horizontal="center" vertical="center"/>
      <protection locked="0"/>
    </xf>
    <xf numFmtId="0" fontId="30" fillId="0" borderId="15" xfId="2" applyFont="1" applyBorder="1" applyAlignment="1" applyProtection="1">
      <alignment horizontal="center" vertical="center"/>
      <protection locked="0"/>
    </xf>
    <xf numFmtId="0" fontId="17" fillId="0" borderId="16" xfId="2" applyFont="1" applyBorder="1" applyAlignment="1" applyProtection="1">
      <alignment horizontal="left" vertical="center"/>
    </xf>
    <xf numFmtId="0" fontId="17" fillId="0" borderId="32" xfId="2" applyFont="1" applyBorder="1" applyAlignment="1" applyProtection="1">
      <alignment horizontal="left" vertical="center"/>
    </xf>
    <xf numFmtId="0" fontId="17" fillId="0" borderId="15" xfId="2" applyFont="1" applyBorder="1" applyAlignment="1" applyProtection="1">
      <alignment horizontal="left" vertical="center"/>
    </xf>
    <xf numFmtId="0" fontId="30" fillId="0" borderId="26" xfId="2" applyFont="1" applyBorder="1" applyAlignment="1" applyProtection="1">
      <alignment horizontal="center" vertical="center" shrinkToFit="1"/>
      <protection locked="0"/>
    </xf>
    <xf numFmtId="0" fontId="30" fillId="0" borderId="35" xfId="2" applyFont="1" applyBorder="1" applyAlignment="1" applyProtection="1">
      <alignment horizontal="center" vertical="center" shrinkToFit="1"/>
      <protection locked="0"/>
    </xf>
    <xf numFmtId="0" fontId="30" fillId="0" borderId="0" xfId="2" applyFont="1" applyAlignment="1" applyProtection="1">
      <alignment horizontal="left" vertical="center"/>
    </xf>
    <xf numFmtId="0" fontId="17" fillId="0" borderId="188" xfId="2" applyFont="1" applyBorder="1" applyAlignment="1" applyProtection="1">
      <alignment horizontal="left" vertical="center"/>
    </xf>
    <xf numFmtId="0" fontId="17" fillId="0" borderId="153" xfId="2" applyFont="1" applyBorder="1" applyAlignment="1" applyProtection="1">
      <alignment horizontal="left" vertical="center"/>
    </xf>
    <xf numFmtId="0" fontId="17" fillId="0" borderId="189" xfId="2" applyFont="1" applyBorder="1" applyAlignment="1" applyProtection="1">
      <alignment horizontal="left" vertical="center"/>
    </xf>
    <xf numFmtId="0" fontId="20" fillId="0" borderId="16" xfId="2" applyFont="1" applyBorder="1" applyAlignment="1" applyProtection="1">
      <alignment horizontal="center" vertical="center"/>
      <protection locked="0"/>
    </xf>
    <xf numFmtId="0" fontId="20" fillId="0" borderId="32" xfId="2" applyFont="1" applyBorder="1" applyAlignment="1" applyProtection="1">
      <alignment horizontal="center" vertical="center"/>
      <protection locked="0"/>
    </xf>
    <xf numFmtId="0" fontId="20" fillId="0" borderId="15" xfId="2" applyFont="1" applyBorder="1" applyAlignment="1" applyProtection="1">
      <alignment horizontal="center" vertical="center"/>
      <protection locked="0"/>
    </xf>
    <xf numFmtId="0" fontId="17" fillId="0" borderId="0" xfId="2" applyFont="1" applyAlignment="1">
      <alignment horizontal="left" vertical="center"/>
    </xf>
    <xf numFmtId="0" fontId="13" fillId="0" borderId="1" xfId="2" applyBorder="1" applyAlignment="1" applyProtection="1">
      <alignment horizontal="center" vertical="center"/>
      <protection locked="0"/>
    </xf>
    <xf numFmtId="0" fontId="13" fillId="0" borderId="187" xfId="2" applyBorder="1" applyAlignment="1" applyProtection="1">
      <alignment horizontal="center" vertical="center"/>
      <protection locked="0"/>
    </xf>
    <xf numFmtId="0" fontId="20" fillId="0" borderId="1" xfId="2" applyFont="1" applyBorder="1" applyAlignment="1" applyProtection="1">
      <alignment horizontal="center" vertical="center"/>
      <protection locked="0"/>
    </xf>
    <xf numFmtId="0" fontId="30" fillId="0" borderId="1" xfId="2" applyFont="1" applyBorder="1" applyAlignment="1" applyProtection="1">
      <alignment horizontal="center" vertical="center" textRotation="255" shrinkToFit="1"/>
      <protection locked="0"/>
    </xf>
    <xf numFmtId="0" fontId="21" fillId="0" borderId="1" xfId="2" applyFont="1" applyBorder="1" applyAlignment="1" applyProtection="1">
      <alignment horizontal="center" vertical="center" shrinkToFit="1"/>
    </xf>
    <xf numFmtId="49" fontId="30" fillId="11" borderId="1" xfId="2" applyNumberFormat="1" applyFont="1" applyFill="1" applyBorder="1" applyAlignment="1" applyProtection="1">
      <alignment horizontal="center" vertical="center" shrinkToFit="1"/>
      <protection locked="0"/>
    </xf>
    <xf numFmtId="0" fontId="30" fillId="11" borderId="1" xfId="2" applyFont="1" applyFill="1" applyBorder="1" applyAlignment="1" applyProtection="1">
      <alignment horizontal="center" vertical="center" shrinkToFit="1"/>
      <protection locked="0"/>
    </xf>
    <xf numFmtId="186" fontId="30" fillId="11" borderId="1" xfId="2" applyNumberFormat="1" applyFont="1" applyFill="1" applyBorder="1" applyAlignment="1" applyProtection="1">
      <alignment horizontal="center" vertical="center" shrinkToFit="1"/>
      <protection locked="0"/>
    </xf>
    <xf numFmtId="0" fontId="17" fillId="11" borderId="1" xfId="2" applyFont="1" applyFill="1" applyBorder="1" applyAlignment="1" applyProtection="1">
      <alignment horizontal="center" vertical="center" textRotation="255"/>
      <protection locked="0"/>
    </xf>
    <xf numFmtId="0" fontId="32" fillId="0" borderId="1" xfId="2" applyFont="1" applyBorder="1" applyAlignment="1" applyProtection="1">
      <alignment horizontal="center" shrinkToFit="1"/>
    </xf>
    <xf numFmtId="0" fontId="30" fillId="11" borderId="8" xfId="2" applyFont="1" applyFill="1" applyBorder="1" applyAlignment="1" applyProtection="1">
      <alignment horizontal="center" vertical="center" shrinkToFit="1"/>
      <protection locked="0"/>
    </xf>
    <xf numFmtId="0" fontId="30" fillId="11" borderId="9" xfId="2" applyFont="1" applyFill="1" applyBorder="1" applyAlignment="1" applyProtection="1">
      <alignment horizontal="center" vertical="center" shrinkToFit="1"/>
      <protection locked="0"/>
    </xf>
    <xf numFmtId="0" fontId="30" fillId="11" borderId="10" xfId="2" applyFont="1" applyFill="1" applyBorder="1" applyAlignment="1" applyProtection="1">
      <alignment horizontal="center" vertical="center" shrinkToFit="1"/>
      <protection locked="0"/>
    </xf>
    <xf numFmtId="0" fontId="30" fillId="11" borderId="16" xfId="2" applyFont="1" applyFill="1" applyBorder="1" applyAlignment="1" applyProtection="1">
      <alignment horizontal="center" vertical="center" shrinkToFit="1"/>
      <protection locked="0"/>
    </xf>
    <xf numFmtId="0" fontId="30" fillId="11" borderId="32" xfId="2" applyFont="1" applyFill="1" applyBorder="1" applyAlignment="1" applyProtection="1">
      <alignment horizontal="center" vertical="center" shrinkToFit="1"/>
      <protection locked="0"/>
    </xf>
    <xf numFmtId="0" fontId="30" fillId="11" borderId="15" xfId="2" applyFont="1" applyFill="1" applyBorder="1" applyAlignment="1" applyProtection="1">
      <alignment horizontal="center" vertical="center" shrinkToFit="1"/>
      <protection locked="0"/>
    </xf>
    <xf numFmtId="0" fontId="13" fillId="0" borderId="1" xfId="2" applyBorder="1" applyAlignment="1" applyProtection="1">
      <alignment horizontal="center" vertical="center" shrinkToFit="1"/>
      <protection locked="0"/>
    </xf>
    <xf numFmtId="49" fontId="30" fillId="0" borderId="8" xfId="2" applyNumberFormat="1" applyFont="1" applyBorder="1" applyAlignment="1" applyProtection="1">
      <alignment horizontal="center" vertical="center" textRotation="255" shrinkToFit="1"/>
      <protection locked="0"/>
    </xf>
    <xf numFmtId="49" fontId="30" fillId="0" borderId="10" xfId="2" applyNumberFormat="1" applyFont="1" applyBorder="1" applyAlignment="1" applyProtection="1">
      <alignment horizontal="center" vertical="center" textRotation="255" shrinkToFit="1"/>
      <protection locked="0"/>
    </xf>
    <xf numFmtId="49" fontId="30" fillId="0" borderId="11" xfId="2" applyNumberFormat="1" applyFont="1" applyBorder="1" applyAlignment="1" applyProtection="1">
      <alignment horizontal="center" vertical="center" textRotation="255" shrinkToFit="1"/>
      <protection locked="0"/>
    </xf>
    <xf numFmtId="49" fontId="30" fillId="0" borderId="12" xfId="2" applyNumberFormat="1" applyFont="1" applyBorder="1" applyAlignment="1" applyProtection="1">
      <alignment horizontal="center" vertical="center" textRotation="255" shrinkToFit="1"/>
      <protection locked="0"/>
    </xf>
    <xf numFmtId="49" fontId="30" fillId="0" borderId="16" xfId="2" applyNumberFormat="1" applyFont="1" applyBorder="1" applyAlignment="1" applyProtection="1">
      <alignment horizontal="center" vertical="center" textRotation="255" shrinkToFit="1"/>
      <protection locked="0"/>
    </xf>
    <xf numFmtId="49" fontId="30" fillId="0" borderId="15" xfId="2" applyNumberFormat="1" applyFont="1" applyBorder="1" applyAlignment="1" applyProtection="1">
      <alignment horizontal="center" vertical="center" textRotation="255" shrinkToFit="1"/>
      <protection locked="0"/>
    </xf>
    <xf numFmtId="0" fontId="13" fillId="0" borderId="2" xfId="2" applyBorder="1" applyAlignment="1" applyProtection="1">
      <alignment horizontal="center" vertical="center"/>
      <protection hidden="1"/>
    </xf>
    <xf numFmtId="0" fontId="13" fillId="0" borderId="3" xfId="2" applyBorder="1" applyAlignment="1" applyProtection="1">
      <alignment horizontal="center" vertical="center"/>
      <protection hidden="1"/>
    </xf>
    <xf numFmtId="0" fontId="13" fillId="0" borderId="176" xfId="2" applyBorder="1" applyAlignment="1" applyProtection="1">
      <alignment horizontal="center" vertical="center" shrinkToFit="1"/>
    </xf>
    <xf numFmtId="0" fontId="13" fillId="0" borderId="177" xfId="2" applyBorder="1" applyAlignment="1" applyProtection="1">
      <alignment horizontal="center" vertical="center" shrinkToFit="1"/>
    </xf>
    <xf numFmtId="0" fontId="13" fillId="0" borderId="49" xfId="2" applyBorder="1" applyAlignment="1" applyProtection="1">
      <alignment horizontal="center" vertical="center" shrinkToFit="1"/>
    </xf>
    <xf numFmtId="0" fontId="13" fillId="0" borderId="61" xfId="2" applyBorder="1" applyAlignment="1" applyProtection="1">
      <alignment horizontal="center" vertical="center" shrinkToFit="1"/>
    </xf>
    <xf numFmtId="0" fontId="13" fillId="11" borderId="9" xfId="2" applyFill="1" applyBorder="1" applyAlignment="1" applyProtection="1">
      <alignment horizontal="center" vertical="center" shrinkToFit="1"/>
      <protection hidden="1"/>
    </xf>
    <xf numFmtId="0" fontId="13" fillId="11" borderId="10" xfId="2" applyFill="1" applyBorder="1" applyAlignment="1" applyProtection="1">
      <alignment horizontal="center" vertical="center" shrinkToFit="1"/>
      <protection hidden="1"/>
    </xf>
    <xf numFmtId="0" fontId="13" fillId="11" borderId="32" xfId="2" applyFill="1" applyBorder="1" applyAlignment="1" applyProtection="1">
      <alignment horizontal="center" vertical="center" shrinkToFit="1"/>
      <protection hidden="1"/>
    </xf>
    <xf numFmtId="0" fontId="13" fillId="11" borderId="15" xfId="2" applyFill="1" applyBorder="1" applyAlignment="1" applyProtection="1">
      <alignment horizontal="center" vertical="center" shrinkToFit="1"/>
      <protection hidden="1"/>
    </xf>
    <xf numFmtId="194" fontId="30" fillId="5" borderId="1" xfId="2" applyNumberFormat="1" applyFont="1" applyFill="1" applyBorder="1" applyAlignment="1" applyProtection="1">
      <alignment horizontal="center" vertical="center" shrinkToFit="1"/>
      <protection hidden="1"/>
    </xf>
    <xf numFmtId="186" fontId="122" fillId="0" borderId="2" xfId="2" applyNumberFormat="1" applyFont="1" applyBorder="1" applyAlignment="1" applyProtection="1">
      <alignment horizontal="center" vertical="center"/>
      <protection hidden="1"/>
    </xf>
    <xf numFmtId="186" fontId="122" fillId="0" borderId="3" xfId="2" applyNumberFormat="1" applyFont="1" applyBorder="1" applyAlignment="1" applyProtection="1">
      <alignment horizontal="center" vertical="center"/>
      <protection hidden="1"/>
    </xf>
    <xf numFmtId="0" fontId="13" fillId="0" borderId="8" xfId="2" applyBorder="1" applyAlignment="1" applyProtection="1">
      <alignment horizontal="center" vertical="center" shrinkToFit="1"/>
      <protection locked="0"/>
    </xf>
    <xf numFmtId="0" fontId="13" fillId="0" borderId="10" xfId="2" applyBorder="1" applyAlignment="1" applyProtection="1">
      <alignment horizontal="center" vertical="center" shrinkToFit="1"/>
      <protection locked="0"/>
    </xf>
    <xf numFmtId="0" fontId="13" fillId="0" borderId="16" xfId="2" applyBorder="1" applyAlignment="1" applyProtection="1">
      <alignment horizontal="center" vertical="center" shrinkToFit="1"/>
      <protection locked="0"/>
    </xf>
    <xf numFmtId="0" fontId="13" fillId="0" borderId="15" xfId="2" applyBorder="1" applyAlignment="1" applyProtection="1">
      <alignment horizontal="center" vertical="center" shrinkToFit="1"/>
      <protection locked="0"/>
    </xf>
    <xf numFmtId="0" fontId="13" fillId="0" borderId="1" xfId="2" applyBorder="1" applyAlignment="1" applyProtection="1">
      <alignment horizontal="center"/>
      <protection locked="0"/>
    </xf>
    <xf numFmtId="0" fontId="13" fillId="0" borderId="138" xfId="2" applyBorder="1" applyAlignment="1" applyProtection="1">
      <alignment horizontal="center" vertical="center" shrinkToFit="1"/>
      <protection locked="0"/>
    </xf>
    <xf numFmtId="0" fontId="13" fillId="0" borderId="190" xfId="2" applyBorder="1" applyAlignment="1" applyProtection="1">
      <alignment horizontal="center" vertical="center" shrinkToFit="1"/>
      <protection locked="0"/>
    </xf>
    <xf numFmtId="0" fontId="13" fillId="0" borderId="40" xfId="2" applyBorder="1" applyAlignment="1" applyProtection="1">
      <alignment horizontal="center" vertical="center" shrinkToFit="1"/>
      <protection locked="0"/>
    </xf>
    <xf numFmtId="0" fontId="13" fillId="0" borderId="62" xfId="2" applyBorder="1" applyAlignment="1" applyProtection="1">
      <alignment horizontal="center" vertical="center" shrinkToFit="1"/>
      <protection locked="0"/>
    </xf>
    <xf numFmtId="0" fontId="13" fillId="0" borderId="190" xfId="2" applyBorder="1" applyAlignment="1" applyProtection="1">
      <alignment horizontal="center" vertical="center" shrinkToFit="1"/>
    </xf>
    <xf numFmtId="0" fontId="13" fillId="0" borderId="62" xfId="2" applyBorder="1" applyAlignment="1" applyProtection="1">
      <alignment horizontal="center" vertical="center" shrinkToFit="1"/>
    </xf>
    <xf numFmtId="49" fontId="30" fillId="0" borderId="1" xfId="2" applyNumberFormat="1" applyFont="1" applyBorder="1" applyAlignment="1" applyProtection="1">
      <alignment horizontal="center" vertical="center" shrinkToFit="1"/>
      <protection locked="0"/>
    </xf>
    <xf numFmtId="192" fontId="30" fillId="12" borderId="9" xfId="2" applyNumberFormat="1" applyFont="1" applyFill="1" applyBorder="1" applyAlignment="1" applyProtection="1">
      <alignment horizontal="center" vertical="center" shrinkToFit="1"/>
      <protection locked="0"/>
    </xf>
    <xf numFmtId="192" fontId="30" fillId="12" borderId="10" xfId="2" applyNumberFormat="1" applyFont="1" applyFill="1" applyBorder="1" applyAlignment="1" applyProtection="1">
      <alignment horizontal="center" vertical="center" shrinkToFit="1"/>
      <protection locked="0"/>
    </xf>
    <xf numFmtId="192" fontId="30" fillId="12" borderId="32" xfId="2" applyNumberFormat="1" applyFont="1" applyFill="1" applyBorder="1" applyAlignment="1" applyProtection="1">
      <alignment horizontal="center" vertical="center" shrinkToFit="1"/>
      <protection locked="0"/>
    </xf>
    <xf numFmtId="192" fontId="30" fillId="12" borderId="15" xfId="2" applyNumberFormat="1" applyFont="1" applyFill="1" applyBorder="1" applyAlignment="1" applyProtection="1">
      <alignment horizontal="center" vertical="center" shrinkToFit="1"/>
      <protection locked="0"/>
    </xf>
    <xf numFmtId="49" fontId="30" fillId="12" borderId="1" xfId="2" applyNumberFormat="1" applyFont="1" applyFill="1" applyBorder="1" applyAlignment="1" applyProtection="1">
      <alignment horizontal="center" vertical="center" shrinkToFit="1"/>
      <protection locked="0"/>
    </xf>
    <xf numFmtId="192" fontId="17" fillId="12" borderId="8" xfId="2" applyNumberFormat="1" applyFont="1" applyFill="1" applyBorder="1" applyAlignment="1" applyProtection="1">
      <alignment horizontal="center" vertical="center"/>
      <protection locked="0"/>
    </xf>
    <xf numFmtId="192" fontId="17" fillId="12" borderId="9" xfId="2" applyNumberFormat="1" applyFont="1" applyFill="1" applyBorder="1" applyAlignment="1" applyProtection="1">
      <alignment horizontal="center" vertical="center"/>
      <protection locked="0"/>
    </xf>
    <xf numFmtId="192" fontId="17" fillId="12" borderId="10" xfId="2" applyNumberFormat="1" applyFont="1" applyFill="1" applyBorder="1" applyAlignment="1" applyProtection="1">
      <alignment horizontal="center" vertical="center"/>
      <protection locked="0"/>
    </xf>
    <xf numFmtId="192" fontId="17" fillId="12" borderId="16" xfId="2" applyNumberFormat="1" applyFont="1" applyFill="1" applyBorder="1" applyAlignment="1" applyProtection="1">
      <alignment horizontal="center" vertical="center"/>
      <protection locked="0"/>
    </xf>
    <xf numFmtId="192" fontId="17" fillId="12" borderId="32" xfId="2" applyNumberFormat="1" applyFont="1" applyFill="1" applyBorder="1" applyAlignment="1" applyProtection="1">
      <alignment horizontal="center" vertical="center"/>
      <protection locked="0"/>
    </xf>
    <xf numFmtId="192" fontId="17" fillId="12" borderId="15" xfId="2" applyNumberFormat="1" applyFont="1" applyFill="1" applyBorder="1" applyAlignment="1" applyProtection="1">
      <alignment horizontal="center" vertical="center"/>
      <protection locked="0"/>
    </xf>
    <xf numFmtId="49" fontId="30" fillId="0" borderId="8" xfId="2" applyNumberFormat="1" applyFont="1" applyBorder="1" applyAlignment="1" applyProtection="1">
      <alignment horizontal="center" vertical="center" textRotation="255" shrinkToFit="1"/>
    </xf>
    <xf numFmtId="49" fontId="30" fillId="0" borderId="10" xfId="2" applyNumberFormat="1" applyFont="1" applyBorder="1" applyAlignment="1" applyProtection="1">
      <alignment horizontal="center" vertical="center" textRotation="255" shrinkToFit="1"/>
    </xf>
    <xf numFmtId="49" fontId="30" fillId="0" borderId="11" xfId="2" applyNumberFormat="1" applyFont="1" applyBorder="1" applyAlignment="1" applyProtection="1">
      <alignment horizontal="center" vertical="center" textRotation="255" shrinkToFit="1"/>
    </xf>
    <xf numFmtId="49" fontId="30" fillId="0" borderId="12" xfId="2" applyNumberFormat="1" applyFont="1" applyBorder="1" applyAlignment="1" applyProtection="1">
      <alignment horizontal="center" vertical="center" textRotation="255" shrinkToFit="1"/>
    </xf>
    <xf numFmtId="49" fontId="30" fillId="0" borderId="16" xfId="2" applyNumberFormat="1" applyFont="1" applyBorder="1" applyAlignment="1" applyProtection="1">
      <alignment horizontal="center" vertical="center" textRotation="255" shrinkToFit="1"/>
    </xf>
    <xf numFmtId="49" fontId="30" fillId="0" borderId="15" xfId="2" applyNumberFormat="1" applyFont="1" applyBorder="1" applyAlignment="1" applyProtection="1">
      <alignment horizontal="center" vertical="center" textRotation="255" shrinkToFit="1"/>
    </xf>
    <xf numFmtId="192" fontId="30" fillId="12" borderId="8" xfId="2" applyNumberFormat="1" applyFont="1" applyFill="1" applyBorder="1" applyAlignment="1" applyProtection="1">
      <alignment horizontal="center" vertical="center"/>
      <protection locked="0"/>
    </xf>
    <xf numFmtId="192" fontId="30" fillId="12" borderId="9" xfId="2" applyNumberFormat="1" applyFont="1" applyFill="1" applyBorder="1" applyAlignment="1" applyProtection="1">
      <alignment horizontal="center" vertical="center"/>
      <protection locked="0"/>
    </xf>
    <xf numFmtId="192" fontId="30" fillId="12" borderId="10" xfId="2" applyNumberFormat="1" applyFont="1" applyFill="1" applyBorder="1" applyAlignment="1" applyProtection="1">
      <alignment horizontal="center" vertical="center"/>
      <protection locked="0"/>
    </xf>
    <xf numFmtId="192" fontId="30" fillId="12" borderId="16" xfId="2" applyNumberFormat="1" applyFont="1" applyFill="1" applyBorder="1" applyAlignment="1" applyProtection="1">
      <alignment horizontal="center" vertical="center"/>
      <protection locked="0"/>
    </xf>
    <xf numFmtId="192" fontId="30" fillId="12" borderId="32" xfId="2" applyNumberFormat="1" applyFont="1" applyFill="1" applyBorder="1" applyAlignment="1" applyProtection="1">
      <alignment horizontal="center" vertical="center"/>
      <protection locked="0"/>
    </xf>
    <xf numFmtId="192" fontId="30" fillId="12" borderId="15" xfId="2" applyNumberFormat="1" applyFont="1" applyFill="1" applyBorder="1" applyAlignment="1" applyProtection="1">
      <alignment horizontal="center" vertical="center"/>
      <protection locked="0"/>
    </xf>
    <xf numFmtId="0" fontId="30" fillId="0" borderId="1" xfId="2" applyFont="1" applyBorder="1" applyAlignment="1" applyProtection="1">
      <alignment horizontal="center" vertical="center" textRotation="255"/>
      <protection locked="0"/>
    </xf>
    <xf numFmtId="187" fontId="30" fillId="0" borderId="1" xfId="2" applyNumberFormat="1" applyFont="1" applyBorder="1" applyAlignment="1" applyProtection="1">
      <alignment horizontal="center" vertical="center" shrinkToFit="1"/>
      <protection locked="0"/>
    </xf>
    <xf numFmtId="0" fontId="17" fillId="0" borderId="1" xfId="2" applyFont="1" applyBorder="1" applyAlignment="1" applyProtection="1">
      <alignment horizontal="center" vertical="center" textRotation="255"/>
      <protection locked="0"/>
    </xf>
    <xf numFmtId="49" fontId="17" fillId="0" borderId="8" xfId="2" applyNumberFormat="1" applyFont="1" applyBorder="1" applyAlignment="1" applyProtection="1">
      <alignment horizontal="left" vertical="center" shrinkToFit="1"/>
    </xf>
    <xf numFmtId="49" fontId="17" fillId="0" borderId="9" xfId="2" applyNumberFormat="1" applyFont="1" applyBorder="1" applyAlignment="1" applyProtection="1">
      <alignment horizontal="left" vertical="center" shrinkToFit="1"/>
    </xf>
    <xf numFmtId="49" fontId="17" fillId="0" borderId="10" xfId="2" applyNumberFormat="1" applyFont="1" applyBorder="1" applyAlignment="1" applyProtection="1">
      <alignment horizontal="left" vertical="center" shrinkToFit="1"/>
    </xf>
    <xf numFmtId="49" fontId="17" fillId="0" borderId="29" xfId="2" applyNumberFormat="1" applyFont="1" applyBorder="1" applyAlignment="1" applyProtection="1">
      <alignment horizontal="left" vertical="center" shrinkToFit="1"/>
    </xf>
    <xf numFmtId="49" fontId="17" fillId="0" borderId="28" xfId="2" applyNumberFormat="1" applyFont="1" applyBorder="1" applyAlignment="1" applyProtection="1">
      <alignment horizontal="left" vertical="center" shrinkToFit="1"/>
    </xf>
    <xf numFmtId="49" fontId="17" fillId="0" borderId="36" xfId="2" applyNumberFormat="1" applyFont="1" applyBorder="1" applyAlignment="1" applyProtection="1">
      <alignment horizontal="left" vertical="center" shrinkToFit="1"/>
    </xf>
    <xf numFmtId="49" fontId="30" fillId="11" borderId="11" xfId="2" applyNumberFormat="1" applyFont="1" applyFill="1" applyBorder="1" applyAlignment="1" applyProtection="1">
      <alignment horizontal="center" vertical="center" shrinkToFit="1"/>
    </xf>
    <xf numFmtId="49" fontId="30" fillId="11" borderId="0" xfId="2" applyNumberFormat="1" applyFont="1" applyFill="1" applyAlignment="1" applyProtection="1">
      <alignment horizontal="center" vertical="center" shrinkToFit="1"/>
    </xf>
    <xf numFmtId="49" fontId="30" fillId="11" borderId="12" xfId="2" applyNumberFormat="1" applyFont="1" applyFill="1" applyBorder="1" applyAlignment="1" applyProtection="1">
      <alignment horizontal="center" vertical="center" shrinkToFit="1"/>
    </xf>
    <xf numFmtId="49" fontId="30" fillId="11" borderId="16" xfId="2" applyNumberFormat="1" applyFont="1" applyFill="1" applyBorder="1" applyAlignment="1" applyProtection="1">
      <alignment horizontal="center" vertical="center" shrinkToFit="1"/>
    </xf>
    <xf numFmtId="49" fontId="30" fillId="11" borderId="32" xfId="2" applyNumberFormat="1" applyFont="1" applyFill="1" applyBorder="1" applyAlignment="1" applyProtection="1">
      <alignment horizontal="center" vertical="center" shrinkToFit="1"/>
    </xf>
    <xf numFmtId="49" fontId="30" fillId="11" borderId="15" xfId="2" applyNumberFormat="1" applyFont="1" applyFill="1" applyBorder="1" applyAlignment="1" applyProtection="1">
      <alignment horizontal="center" vertical="center" shrinkToFit="1"/>
    </xf>
    <xf numFmtId="194" fontId="122" fillId="0" borderId="2" xfId="2" applyNumberFormat="1" applyFont="1" applyBorder="1" applyAlignment="1" applyProtection="1">
      <alignment horizontal="center" vertical="center"/>
      <protection hidden="1"/>
    </xf>
    <xf numFmtId="194" fontId="122" fillId="0" borderId="3" xfId="2" applyNumberFormat="1" applyFont="1" applyBorder="1" applyAlignment="1" applyProtection="1">
      <alignment horizontal="center" vertical="center"/>
      <protection hidden="1"/>
    </xf>
    <xf numFmtId="193" fontId="13" fillId="12" borderId="1" xfId="2" applyNumberFormat="1" applyFill="1" applyBorder="1" applyAlignment="1" applyProtection="1">
      <alignment horizontal="center" vertical="center" shrinkToFit="1"/>
      <protection hidden="1"/>
    </xf>
    <xf numFmtId="0" fontId="30" fillId="0" borderId="0" xfId="2" applyFont="1" applyAlignment="1">
      <alignment horizontal="left" vertical="center"/>
    </xf>
    <xf numFmtId="49" fontId="30" fillId="0" borderId="8" xfId="2" applyNumberFormat="1" applyFont="1" applyBorder="1" applyAlignment="1" applyProtection="1">
      <alignment horizontal="center" vertical="center" shrinkToFit="1"/>
    </xf>
    <xf numFmtId="49" fontId="30" fillId="0" borderId="10" xfId="2" applyNumberFormat="1" applyFont="1" applyBorder="1" applyAlignment="1" applyProtection="1">
      <alignment horizontal="center" vertical="center" shrinkToFit="1"/>
    </xf>
    <xf numFmtId="49" fontId="30" fillId="0" borderId="16" xfId="2" applyNumberFormat="1" applyFont="1" applyBorder="1" applyAlignment="1" applyProtection="1">
      <alignment horizontal="center" vertical="center" shrinkToFit="1"/>
    </xf>
    <xf numFmtId="49" fontId="30" fillId="0" borderId="15" xfId="2" applyNumberFormat="1" applyFont="1" applyBorder="1" applyAlignment="1" applyProtection="1">
      <alignment horizontal="center" vertical="center" shrinkToFit="1"/>
    </xf>
    <xf numFmtId="192" fontId="17" fillId="12" borderId="8" xfId="2" applyNumberFormat="1" applyFont="1" applyFill="1" applyBorder="1" applyAlignment="1" applyProtection="1">
      <alignment horizontal="center" vertical="center"/>
      <protection hidden="1"/>
    </xf>
    <xf numFmtId="192" fontId="17" fillId="12" borderId="9" xfId="2" applyNumberFormat="1" applyFont="1" applyFill="1" applyBorder="1" applyAlignment="1" applyProtection="1">
      <alignment horizontal="center" vertical="center"/>
      <protection hidden="1"/>
    </xf>
    <xf numFmtId="192" fontId="17" fillId="12" borderId="10" xfId="2" applyNumberFormat="1" applyFont="1" applyFill="1" applyBorder="1" applyAlignment="1" applyProtection="1">
      <alignment horizontal="center" vertical="center"/>
      <protection hidden="1"/>
    </xf>
    <xf numFmtId="192" fontId="17" fillId="12" borderId="16" xfId="2" applyNumberFormat="1" applyFont="1" applyFill="1" applyBorder="1" applyAlignment="1" applyProtection="1">
      <alignment horizontal="center" vertical="center"/>
      <protection hidden="1"/>
    </xf>
    <xf numFmtId="192" fontId="17" fillId="12" borderId="32" xfId="2" applyNumberFormat="1" applyFont="1" applyFill="1" applyBorder="1" applyAlignment="1" applyProtection="1">
      <alignment horizontal="center" vertical="center"/>
      <protection hidden="1"/>
    </xf>
    <xf numFmtId="192" fontId="17" fillId="12" borderId="15" xfId="2" applyNumberFormat="1" applyFont="1" applyFill="1" applyBorder="1" applyAlignment="1" applyProtection="1">
      <alignment horizontal="center" vertical="center"/>
      <protection hidden="1"/>
    </xf>
    <xf numFmtId="49" fontId="30" fillId="12" borderId="1" xfId="2" applyNumberFormat="1" applyFont="1" applyFill="1" applyBorder="1" applyAlignment="1" applyProtection="1">
      <alignment horizontal="center" vertical="center" shrinkToFit="1"/>
    </xf>
    <xf numFmtId="49" fontId="30" fillId="12" borderId="8" xfId="2" applyNumberFormat="1" applyFont="1" applyFill="1" applyBorder="1" applyAlignment="1" applyProtection="1">
      <alignment horizontal="center" vertical="center" shrinkToFit="1"/>
    </xf>
    <xf numFmtId="49" fontId="30" fillId="12" borderId="9" xfId="2" applyNumberFormat="1" applyFont="1" applyFill="1" applyBorder="1" applyAlignment="1" applyProtection="1">
      <alignment horizontal="center" vertical="center" shrinkToFit="1"/>
    </xf>
    <xf numFmtId="49" fontId="30" fillId="12" borderId="10" xfId="2" applyNumberFormat="1" applyFont="1" applyFill="1" applyBorder="1" applyAlignment="1" applyProtection="1">
      <alignment horizontal="center" vertical="center" shrinkToFit="1"/>
    </xf>
    <xf numFmtId="49" fontId="30" fillId="12" borderId="16" xfId="2" applyNumberFormat="1" applyFont="1" applyFill="1" applyBorder="1" applyAlignment="1" applyProtection="1">
      <alignment horizontal="center" vertical="center" shrinkToFit="1"/>
    </xf>
    <xf numFmtId="49" fontId="30" fillId="12" borderId="32" xfId="2" applyNumberFormat="1" applyFont="1" applyFill="1" applyBorder="1" applyAlignment="1" applyProtection="1">
      <alignment horizontal="center" vertical="center" shrinkToFit="1"/>
    </xf>
    <xf numFmtId="49" fontId="30" fillId="12" borderId="15" xfId="2" applyNumberFormat="1" applyFont="1" applyFill="1" applyBorder="1" applyAlignment="1" applyProtection="1">
      <alignment horizontal="center" vertical="center" shrinkToFit="1"/>
    </xf>
    <xf numFmtId="186" fontId="17" fillId="11" borderId="8" xfId="2" applyNumberFormat="1" applyFont="1" applyFill="1" applyBorder="1" applyAlignment="1" applyProtection="1">
      <alignment horizontal="center" vertical="center"/>
    </xf>
    <xf numFmtId="186" fontId="17" fillId="11" borderId="9" xfId="2" applyNumberFormat="1" applyFont="1" applyFill="1" applyBorder="1" applyAlignment="1" applyProtection="1">
      <alignment horizontal="center" vertical="center"/>
    </xf>
    <xf numFmtId="186" fontId="17" fillId="11" borderId="10" xfId="2" applyNumberFormat="1" applyFont="1" applyFill="1" applyBorder="1" applyAlignment="1" applyProtection="1">
      <alignment horizontal="center" vertical="center"/>
    </xf>
    <xf numFmtId="186" fontId="17" fillId="11" borderId="16" xfId="2" applyNumberFormat="1" applyFont="1" applyFill="1" applyBorder="1" applyAlignment="1" applyProtection="1">
      <alignment horizontal="center" vertical="center"/>
    </xf>
    <xf numFmtId="186" fontId="17" fillId="11" borderId="32" xfId="2" applyNumberFormat="1" applyFont="1" applyFill="1" applyBorder="1" applyAlignment="1" applyProtection="1">
      <alignment horizontal="center" vertical="center"/>
    </xf>
    <xf numFmtId="186" fontId="17" fillId="11" borderId="15" xfId="2" applyNumberFormat="1" applyFont="1" applyFill="1" applyBorder="1" applyAlignment="1" applyProtection="1">
      <alignment horizontal="center" vertical="center"/>
    </xf>
    <xf numFmtId="0" fontId="13" fillId="0" borderId="1" xfId="2" applyBorder="1" applyAlignment="1" applyProtection="1">
      <alignment horizontal="center" vertical="center" textRotation="255"/>
    </xf>
    <xf numFmtId="0" fontId="116" fillId="11" borderId="1" xfId="2" applyFont="1" applyFill="1" applyBorder="1" applyAlignment="1" applyProtection="1">
      <alignment horizontal="center" vertical="center" shrinkToFit="1"/>
      <protection locked="0"/>
    </xf>
    <xf numFmtId="194" fontId="122" fillId="0" borderId="8" xfId="2" applyNumberFormat="1" applyFont="1" applyBorder="1" applyAlignment="1">
      <alignment horizontal="center" vertical="center"/>
    </xf>
    <xf numFmtId="194" fontId="122" fillId="0" borderId="9" xfId="2" applyNumberFormat="1" applyFont="1" applyBorder="1" applyAlignment="1">
      <alignment horizontal="center" vertical="center"/>
    </xf>
    <xf numFmtId="194" fontId="122" fillId="0" borderId="10" xfId="2" applyNumberFormat="1" applyFont="1" applyBorder="1" applyAlignment="1">
      <alignment horizontal="center" vertical="center"/>
    </xf>
    <xf numFmtId="194" fontId="122" fillId="0" borderId="11" xfId="2" applyNumberFormat="1" applyFont="1" applyBorder="1" applyAlignment="1">
      <alignment horizontal="center" vertical="center"/>
    </xf>
    <xf numFmtId="194" fontId="122" fillId="0" borderId="0" xfId="2" applyNumberFormat="1" applyFont="1" applyAlignment="1">
      <alignment horizontal="center" vertical="center"/>
    </xf>
    <xf numFmtId="194" fontId="122" fillId="0" borderId="12" xfId="2" applyNumberFormat="1" applyFont="1" applyBorder="1" applyAlignment="1">
      <alignment horizontal="center" vertical="center"/>
    </xf>
    <xf numFmtId="194" fontId="122" fillId="0" borderId="16" xfId="2" applyNumberFormat="1" applyFont="1" applyBorder="1" applyAlignment="1">
      <alignment horizontal="center" vertical="center"/>
    </xf>
    <xf numFmtId="194" fontId="122" fillId="0" borderId="32" xfId="2" applyNumberFormat="1" applyFont="1" applyBorder="1" applyAlignment="1">
      <alignment horizontal="center" vertical="center"/>
    </xf>
    <xf numFmtId="194" fontId="122" fillId="0" borderId="15" xfId="2" applyNumberFormat="1" applyFont="1" applyBorder="1" applyAlignment="1">
      <alignment horizontal="center" vertical="center"/>
    </xf>
    <xf numFmtId="49" fontId="13" fillId="0" borderId="1" xfId="2" applyNumberFormat="1" applyBorder="1" applyAlignment="1">
      <alignment horizontal="center" vertical="center"/>
    </xf>
    <xf numFmtId="0" fontId="13" fillId="0" borderId="1" xfId="2" applyBorder="1" applyAlignment="1">
      <alignment horizontal="center" vertical="center"/>
    </xf>
    <xf numFmtId="0" fontId="95" fillId="0" borderId="0" xfId="2" applyFont="1" applyAlignment="1">
      <alignment horizontal="left" vertical="center"/>
    </xf>
    <xf numFmtId="0" fontId="30" fillId="0" borderId="1" xfId="2" applyFont="1" applyBorder="1" applyAlignment="1">
      <alignment horizontal="center" vertical="center" wrapText="1"/>
    </xf>
    <xf numFmtId="0" fontId="30" fillId="0" borderId="1" xfId="2" applyFont="1" applyBorder="1" applyAlignment="1">
      <alignment horizontal="center" vertical="center"/>
    </xf>
    <xf numFmtId="0" fontId="116" fillId="0" borderId="1" xfId="2" applyFont="1" applyBorder="1" applyAlignment="1" applyProtection="1">
      <alignment horizontal="left" vertical="center" wrapText="1"/>
      <protection locked="0"/>
    </xf>
    <xf numFmtId="0" fontId="116" fillId="0" borderId="8" xfId="2" applyFont="1" applyBorder="1" applyAlignment="1" applyProtection="1">
      <alignment horizontal="left" vertical="center" wrapText="1"/>
      <protection locked="0"/>
    </xf>
    <xf numFmtId="0" fontId="116" fillId="0" borderId="9" xfId="2" applyFont="1" applyBorder="1" applyAlignment="1" applyProtection="1">
      <alignment horizontal="left" vertical="center" wrapText="1"/>
      <protection locked="0"/>
    </xf>
    <xf numFmtId="0" fontId="116" fillId="0" borderId="10" xfId="2" applyFont="1" applyBorder="1" applyAlignment="1" applyProtection="1">
      <alignment horizontal="left" vertical="center" wrapText="1"/>
      <protection locked="0"/>
    </xf>
    <xf numFmtId="0" fontId="116" fillId="0" borderId="11" xfId="2" applyFont="1" applyBorder="1" applyAlignment="1" applyProtection="1">
      <alignment horizontal="left" vertical="center" wrapText="1"/>
      <protection locked="0"/>
    </xf>
    <xf numFmtId="0" fontId="116" fillId="0" borderId="0" xfId="2" applyFont="1" applyAlignment="1" applyProtection="1">
      <alignment horizontal="left" vertical="center" wrapText="1"/>
      <protection locked="0"/>
    </xf>
    <xf numFmtId="0" fontId="116" fillId="0" borderId="12" xfId="2" applyFont="1" applyBorder="1" applyAlignment="1" applyProtection="1">
      <alignment horizontal="left" vertical="center" wrapText="1"/>
      <protection locked="0"/>
    </xf>
    <xf numFmtId="0" fontId="116" fillId="0" borderId="16" xfId="2" applyFont="1" applyBorder="1" applyAlignment="1" applyProtection="1">
      <alignment horizontal="left" vertical="center" wrapText="1"/>
      <protection locked="0"/>
    </xf>
    <xf numFmtId="0" fontId="116" fillId="0" borderId="32" xfId="2" applyFont="1" applyBorder="1" applyAlignment="1" applyProtection="1">
      <alignment horizontal="left" vertical="center" wrapText="1"/>
      <protection locked="0"/>
    </xf>
    <xf numFmtId="0" fontId="116" fillId="0" borderId="15" xfId="2" applyFont="1" applyBorder="1" applyAlignment="1" applyProtection="1">
      <alignment horizontal="left" vertical="center" wrapText="1"/>
      <protection locked="0"/>
    </xf>
    <xf numFmtId="0" fontId="30" fillId="0" borderId="1" xfId="2" applyFont="1" applyBorder="1" applyAlignment="1">
      <alignment horizontal="center" vertical="center" shrinkToFit="1"/>
    </xf>
    <xf numFmtId="0" fontId="30" fillId="0" borderId="8" xfId="2" applyFont="1" applyBorder="1" applyAlignment="1">
      <alignment horizontal="center" vertical="center" shrinkToFit="1"/>
    </xf>
    <xf numFmtId="0" fontId="30" fillId="0" borderId="9" xfId="2" applyFont="1" applyBorder="1" applyAlignment="1">
      <alignment horizontal="center" vertical="center" shrinkToFit="1"/>
    </xf>
    <xf numFmtId="0" fontId="30" fillId="0" borderId="10" xfId="2" applyFont="1" applyBorder="1" applyAlignment="1">
      <alignment horizontal="center" vertical="center" shrinkToFit="1"/>
    </xf>
    <xf numFmtId="0" fontId="30" fillId="0" borderId="16" xfId="2" applyFont="1" applyBorder="1" applyAlignment="1">
      <alignment horizontal="center" vertical="center" shrinkToFit="1"/>
    </xf>
    <xf numFmtId="0" fontId="30" fillId="0" borderId="32" xfId="2" applyFont="1" applyBorder="1" applyAlignment="1">
      <alignment horizontal="center" vertical="center" shrinkToFit="1"/>
    </xf>
    <xf numFmtId="0" fontId="30" fillId="0" borderId="15" xfId="2" applyFont="1" applyBorder="1" applyAlignment="1">
      <alignment horizontal="center" vertical="center" shrinkToFit="1"/>
    </xf>
    <xf numFmtId="0" fontId="30" fillId="0" borderId="8" xfId="2" applyFont="1" applyBorder="1" applyAlignment="1">
      <alignment horizontal="center" vertical="center"/>
    </xf>
    <xf numFmtId="0" fontId="30" fillId="0" borderId="9" xfId="2" applyFont="1" applyBorder="1" applyAlignment="1">
      <alignment horizontal="center" vertical="center"/>
    </xf>
    <xf numFmtId="0" fontId="30" fillId="0" borderId="10" xfId="2" applyFont="1" applyBorder="1" applyAlignment="1">
      <alignment horizontal="center" vertical="center"/>
    </xf>
    <xf numFmtId="0" fontId="30" fillId="0" borderId="16" xfId="2" applyFont="1" applyBorder="1" applyAlignment="1">
      <alignment horizontal="center" vertical="center"/>
    </xf>
    <xf numFmtId="0" fontId="30" fillId="0" borderId="32" xfId="2" applyFont="1" applyBorder="1" applyAlignment="1">
      <alignment horizontal="center" vertical="center"/>
    </xf>
    <xf numFmtId="0" fontId="30" fillId="0" borderId="15" xfId="2" applyFont="1" applyBorder="1" applyAlignment="1">
      <alignment horizontal="center" vertical="center"/>
    </xf>
    <xf numFmtId="0" fontId="30" fillId="0" borderId="1" xfId="2" applyFont="1" applyBorder="1" applyAlignment="1">
      <alignment horizontal="center" vertical="center" textRotation="255"/>
    </xf>
    <xf numFmtId="191" fontId="116" fillId="11" borderId="1" xfId="2" applyNumberFormat="1" applyFont="1" applyFill="1" applyBorder="1" applyAlignment="1" applyProtection="1">
      <alignment horizontal="center" vertical="center" shrinkToFit="1"/>
      <protection locked="0"/>
    </xf>
    <xf numFmtId="191" fontId="30" fillId="11" borderId="1" xfId="2" applyNumberFormat="1" applyFont="1" applyFill="1" applyBorder="1" applyAlignment="1" applyProtection="1">
      <alignment horizontal="center" vertical="center" shrinkToFit="1"/>
      <protection locked="0"/>
    </xf>
    <xf numFmtId="186" fontId="116" fillId="11" borderId="1" xfId="2" applyNumberFormat="1" applyFont="1" applyFill="1" applyBorder="1" applyAlignment="1" applyProtection="1">
      <alignment horizontal="center" vertical="center" shrinkToFit="1"/>
      <protection locked="0"/>
    </xf>
    <xf numFmtId="0" fontId="116" fillId="11" borderId="8" xfId="2" applyFont="1" applyFill="1" applyBorder="1" applyAlignment="1">
      <alignment horizontal="center" vertical="center" shrinkToFit="1"/>
    </xf>
    <xf numFmtId="0" fontId="116" fillId="11" borderId="9" xfId="2" applyFont="1" applyFill="1" applyBorder="1" applyAlignment="1">
      <alignment horizontal="center" vertical="center" shrinkToFit="1"/>
    </xf>
    <xf numFmtId="0" fontId="116" fillId="11" borderId="10" xfId="2" applyFont="1" applyFill="1" applyBorder="1" applyAlignment="1">
      <alignment horizontal="center" vertical="center" shrinkToFit="1"/>
    </xf>
    <xf numFmtId="0" fontId="116" fillId="11" borderId="16" xfId="2" applyFont="1" applyFill="1" applyBorder="1" applyAlignment="1">
      <alignment horizontal="center" vertical="center" shrinkToFit="1"/>
    </xf>
    <xf numFmtId="0" fontId="116" fillId="11" borderId="32" xfId="2" applyFont="1" applyFill="1" applyBorder="1" applyAlignment="1">
      <alignment horizontal="center" vertical="center" shrinkToFit="1"/>
    </xf>
    <xf numFmtId="0" fontId="116" fillId="11" borderId="15" xfId="2" applyFont="1" applyFill="1" applyBorder="1" applyAlignment="1">
      <alignment horizontal="center" vertical="center" shrinkToFit="1"/>
    </xf>
    <xf numFmtId="0" fontId="30" fillId="0" borderId="8" xfId="2" applyFont="1" applyBorder="1" applyAlignment="1">
      <alignment horizontal="center" vertical="center" textRotation="255" shrinkToFit="1"/>
    </xf>
    <xf numFmtId="0" fontId="30" fillId="0" borderId="9" xfId="2" applyFont="1" applyBorder="1" applyAlignment="1">
      <alignment horizontal="center" vertical="center" textRotation="255" shrinkToFit="1"/>
    </xf>
    <xf numFmtId="0" fontId="30" fillId="0" borderId="11" xfId="2" applyFont="1" applyBorder="1" applyAlignment="1">
      <alignment horizontal="center" vertical="center" textRotation="255" shrinkToFit="1"/>
    </xf>
    <xf numFmtId="0" fontId="30" fillId="0" borderId="0" xfId="2" applyFont="1" applyAlignment="1">
      <alignment horizontal="center" vertical="center" textRotation="255" shrinkToFit="1"/>
    </xf>
    <xf numFmtId="0" fontId="30" fillId="0" borderId="16" xfId="2" applyFont="1" applyBorder="1" applyAlignment="1">
      <alignment horizontal="center" vertical="center" textRotation="255" shrinkToFit="1"/>
    </xf>
    <xf numFmtId="0" fontId="30" fillId="0" borderId="32" xfId="2" applyFont="1" applyBorder="1" applyAlignment="1">
      <alignment horizontal="center" vertical="center" textRotation="255" shrinkToFit="1"/>
    </xf>
    <xf numFmtId="186" fontId="116" fillId="11" borderId="8" xfId="2" applyNumberFormat="1" applyFont="1" applyFill="1" applyBorder="1" applyAlignment="1" applyProtection="1">
      <alignment horizontal="center" vertical="center" shrinkToFit="1"/>
      <protection locked="0"/>
    </xf>
    <xf numFmtId="186" fontId="116" fillId="11" borderId="9" xfId="2" applyNumberFormat="1" applyFont="1" applyFill="1" applyBorder="1" applyAlignment="1" applyProtection="1">
      <alignment horizontal="center" vertical="center" shrinkToFit="1"/>
      <protection locked="0"/>
    </xf>
    <xf numFmtId="186" fontId="116" fillId="11" borderId="10" xfId="2" applyNumberFormat="1" applyFont="1" applyFill="1" applyBorder="1" applyAlignment="1" applyProtection="1">
      <alignment horizontal="center" vertical="center" shrinkToFit="1"/>
      <protection locked="0"/>
    </xf>
    <xf numFmtId="186" fontId="116" fillId="11" borderId="16" xfId="2" applyNumberFormat="1" applyFont="1" applyFill="1" applyBorder="1" applyAlignment="1" applyProtection="1">
      <alignment horizontal="center" vertical="center" shrinkToFit="1"/>
      <protection locked="0"/>
    </xf>
    <xf numFmtId="186" fontId="116" fillId="11" borderId="32" xfId="2" applyNumberFormat="1" applyFont="1" applyFill="1" applyBorder="1" applyAlignment="1" applyProtection="1">
      <alignment horizontal="center" vertical="center" shrinkToFit="1"/>
      <protection locked="0"/>
    </xf>
    <xf numFmtId="186" fontId="116" fillId="11" borderId="15" xfId="2" applyNumberFormat="1" applyFont="1" applyFill="1" applyBorder="1" applyAlignment="1" applyProtection="1">
      <alignment horizontal="center" vertical="center" shrinkToFit="1"/>
      <protection locked="0"/>
    </xf>
    <xf numFmtId="193" fontId="116" fillId="0" borderId="8" xfId="2" applyNumberFormat="1" applyFont="1" applyBorder="1" applyAlignment="1" applyProtection="1">
      <alignment horizontal="center" vertical="center" wrapText="1"/>
      <protection locked="0"/>
    </xf>
    <xf numFmtId="193" fontId="116" fillId="0" borderId="9" xfId="2" applyNumberFormat="1" applyFont="1" applyBorder="1" applyAlignment="1" applyProtection="1">
      <alignment horizontal="center" vertical="center"/>
      <protection locked="0"/>
    </xf>
    <xf numFmtId="193" fontId="116" fillId="0" borderId="10" xfId="2" applyNumberFormat="1" applyFont="1" applyBorder="1" applyAlignment="1" applyProtection="1">
      <alignment horizontal="center" vertical="center"/>
      <protection locked="0"/>
    </xf>
    <xf numFmtId="193" fontId="116" fillId="0" borderId="16" xfId="2" applyNumberFormat="1" applyFont="1" applyBorder="1" applyAlignment="1" applyProtection="1">
      <alignment horizontal="center" vertical="center"/>
      <protection locked="0"/>
    </xf>
    <xf numFmtId="193" fontId="116" fillId="0" borderId="32" xfId="2" applyNumberFormat="1" applyFont="1" applyBorder="1" applyAlignment="1" applyProtection="1">
      <alignment horizontal="center" vertical="center"/>
      <protection locked="0"/>
    </xf>
    <xf numFmtId="193" fontId="116" fillId="0" borderId="15" xfId="2" applyNumberFormat="1" applyFont="1" applyBorder="1" applyAlignment="1" applyProtection="1">
      <alignment horizontal="center" vertical="center"/>
      <protection locked="0"/>
    </xf>
    <xf numFmtId="193" fontId="30" fillId="0" borderId="8" xfId="2" applyNumberFormat="1" applyFont="1" applyBorder="1" applyAlignment="1" applyProtection="1">
      <alignment horizontal="center" vertical="center"/>
      <protection locked="0"/>
    </xf>
    <xf numFmtId="193" fontId="30" fillId="0" borderId="9" xfId="2" applyNumberFormat="1" applyFont="1" applyBorder="1" applyAlignment="1" applyProtection="1">
      <alignment horizontal="center" vertical="center"/>
      <protection locked="0"/>
    </xf>
    <xf numFmtId="193" fontId="30" fillId="0" borderId="10" xfId="2" applyNumberFormat="1" applyFont="1" applyBorder="1" applyAlignment="1" applyProtection="1">
      <alignment horizontal="center" vertical="center"/>
      <protection locked="0"/>
    </xf>
    <xf numFmtId="193" fontId="30" fillId="0" borderId="16" xfId="2" applyNumberFormat="1" applyFont="1" applyBorder="1" applyAlignment="1" applyProtection="1">
      <alignment horizontal="center" vertical="center"/>
      <protection locked="0"/>
    </xf>
    <xf numFmtId="193" fontId="30" fillId="0" borderId="32" xfId="2" applyNumberFormat="1" applyFont="1" applyBorder="1" applyAlignment="1" applyProtection="1">
      <alignment horizontal="center" vertical="center"/>
      <protection locked="0"/>
    </xf>
    <xf numFmtId="193" fontId="30" fillId="0" borderId="15" xfId="2" applyNumberFormat="1" applyFont="1" applyBorder="1" applyAlignment="1" applyProtection="1">
      <alignment horizontal="center" vertical="center"/>
      <protection locked="0"/>
    </xf>
    <xf numFmtId="0" fontId="13" fillId="13" borderId="4" xfId="2" applyFill="1" applyBorder="1"/>
    <xf numFmtId="0" fontId="13" fillId="13" borderId="5" xfId="2" applyFill="1" applyBorder="1"/>
    <xf numFmtId="0" fontId="13" fillId="13" borderId="6" xfId="2" applyFill="1" applyBorder="1"/>
    <xf numFmtId="192" fontId="116" fillId="0" borderId="8" xfId="2" applyNumberFormat="1" applyFont="1" applyBorder="1" applyAlignment="1" applyProtection="1">
      <alignment horizontal="center" vertical="center"/>
      <protection locked="0"/>
    </xf>
    <xf numFmtId="192" fontId="116" fillId="0" borderId="9" xfId="2" applyNumberFormat="1" applyFont="1" applyBorder="1" applyAlignment="1" applyProtection="1">
      <alignment horizontal="center" vertical="center"/>
      <protection locked="0"/>
    </xf>
    <xf numFmtId="192" fontId="116" fillId="0" borderId="16" xfId="2" applyNumberFormat="1" applyFont="1" applyBorder="1" applyAlignment="1" applyProtection="1">
      <alignment horizontal="center" vertical="center"/>
      <protection locked="0"/>
    </xf>
    <xf numFmtId="192" fontId="116" fillId="0" borderId="32" xfId="2" applyNumberFormat="1" applyFont="1" applyBorder="1" applyAlignment="1" applyProtection="1">
      <alignment horizontal="center" vertical="center"/>
      <protection locked="0"/>
    </xf>
    <xf numFmtId="0" fontId="30" fillId="0" borderId="6" xfId="2" applyFont="1" applyBorder="1" applyAlignment="1">
      <alignment horizontal="center" vertical="center"/>
    </xf>
    <xf numFmtId="192" fontId="30" fillId="12" borderId="8" xfId="2" applyNumberFormat="1" applyFont="1" applyFill="1" applyBorder="1" applyAlignment="1" applyProtection="1">
      <alignment horizontal="center" vertical="center" shrinkToFit="1"/>
      <protection locked="0"/>
    </xf>
    <xf numFmtId="192" fontId="30" fillId="12" borderId="16" xfId="2" applyNumberFormat="1" applyFont="1" applyFill="1" applyBorder="1" applyAlignment="1" applyProtection="1">
      <alignment horizontal="center" vertical="center" shrinkToFit="1"/>
      <protection locked="0"/>
    </xf>
    <xf numFmtId="0" fontId="30" fillId="12" borderId="6" xfId="2" applyFont="1" applyFill="1" applyBorder="1" applyAlignment="1">
      <alignment horizontal="center" vertical="center" shrinkToFit="1"/>
    </xf>
    <xf numFmtId="0" fontId="30" fillId="12" borderId="1" xfId="2" applyFont="1" applyFill="1" applyBorder="1" applyAlignment="1">
      <alignment horizontal="center" vertical="center" shrinkToFit="1"/>
    </xf>
    <xf numFmtId="0" fontId="13" fillId="13" borderId="4" xfId="2" applyFill="1" applyBorder="1" applyAlignment="1">
      <alignment horizontal="center"/>
    </xf>
    <xf numFmtId="0" fontId="13" fillId="13" borderId="5" xfId="2" applyFill="1" applyBorder="1" applyAlignment="1">
      <alignment horizontal="center"/>
    </xf>
    <xf numFmtId="0" fontId="13" fillId="13" borderId="6" xfId="2" applyFill="1" applyBorder="1" applyAlignment="1">
      <alignment horizontal="center"/>
    </xf>
    <xf numFmtId="0" fontId="30" fillId="0" borderId="1" xfId="2" applyFont="1" applyBorder="1" applyAlignment="1">
      <alignment horizontal="center" vertical="center" textRotation="255" shrinkToFit="1"/>
    </xf>
    <xf numFmtId="0" fontId="30" fillId="0" borderId="3" xfId="2" applyFont="1" applyBorder="1" applyAlignment="1">
      <alignment horizontal="center" vertical="center"/>
    </xf>
    <xf numFmtId="194" fontId="30" fillId="0" borderId="1" xfId="2" applyNumberFormat="1" applyFont="1" applyBorder="1" applyAlignment="1">
      <alignment horizontal="center" vertical="center"/>
    </xf>
    <xf numFmtId="0" fontId="13" fillId="13" borderId="4" xfId="2" quotePrefix="1" applyFill="1" applyBorder="1"/>
    <xf numFmtId="0" fontId="13" fillId="13" borderId="5" xfId="2" quotePrefix="1" applyFill="1" applyBorder="1"/>
    <xf numFmtId="0" fontId="13" fillId="13" borderId="6" xfId="2" quotePrefix="1" applyFill="1" applyBorder="1"/>
    <xf numFmtId="186" fontId="30" fillId="11" borderId="8" xfId="2" applyNumberFormat="1" applyFont="1" applyFill="1" applyBorder="1" applyAlignment="1" applyProtection="1">
      <alignment horizontal="center" vertical="center" shrinkToFit="1"/>
      <protection locked="0"/>
    </xf>
    <xf numFmtId="186" fontId="30" fillId="11" borderId="9" xfId="2" applyNumberFormat="1" applyFont="1" applyFill="1" applyBorder="1" applyAlignment="1" applyProtection="1">
      <alignment horizontal="center" vertical="center" shrinkToFit="1"/>
      <protection locked="0"/>
    </xf>
    <xf numFmtId="186" fontId="30" fillId="11" borderId="10" xfId="2" applyNumberFormat="1" applyFont="1" applyFill="1" applyBorder="1" applyAlignment="1" applyProtection="1">
      <alignment horizontal="center" vertical="center" shrinkToFit="1"/>
      <protection locked="0"/>
    </xf>
    <xf numFmtId="186" fontId="30" fillId="11" borderId="16" xfId="2" applyNumberFormat="1" applyFont="1" applyFill="1" applyBorder="1" applyAlignment="1" applyProtection="1">
      <alignment horizontal="center" vertical="center" shrinkToFit="1"/>
      <protection locked="0"/>
    </xf>
    <xf numFmtId="186" fontId="30" fillId="11" borderId="32" xfId="2" applyNumberFormat="1" applyFont="1" applyFill="1" applyBorder="1" applyAlignment="1" applyProtection="1">
      <alignment horizontal="center" vertical="center" shrinkToFit="1"/>
      <protection locked="0"/>
    </xf>
    <xf numFmtId="186" fontId="30" fillId="11" borderId="15" xfId="2" applyNumberFormat="1" applyFont="1" applyFill="1" applyBorder="1" applyAlignment="1" applyProtection="1">
      <alignment horizontal="center" vertical="center" shrinkToFit="1"/>
      <protection locked="0"/>
    </xf>
    <xf numFmtId="0" fontId="30" fillId="11" borderId="8" xfId="2" applyFont="1" applyFill="1" applyBorder="1" applyAlignment="1">
      <alignment horizontal="center" vertical="center" shrinkToFit="1"/>
    </xf>
    <xf numFmtId="0" fontId="30" fillId="11" borderId="9" xfId="2" applyFont="1" applyFill="1" applyBorder="1" applyAlignment="1">
      <alignment horizontal="center" vertical="center" shrinkToFit="1"/>
    </xf>
    <xf numFmtId="0" fontId="30" fillId="11" borderId="10" xfId="2" applyFont="1" applyFill="1" applyBorder="1" applyAlignment="1">
      <alignment horizontal="center" vertical="center" shrinkToFit="1"/>
    </xf>
    <xf numFmtId="0" fontId="30" fillId="11" borderId="16" xfId="2" applyFont="1" applyFill="1" applyBorder="1" applyAlignment="1">
      <alignment horizontal="center" vertical="center" shrinkToFit="1"/>
    </xf>
    <xf numFmtId="0" fontId="30" fillId="11" borderId="32" xfId="2" applyFont="1" applyFill="1" applyBorder="1" applyAlignment="1">
      <alignment horizontal="center" vertical="center" shrinkToFit="1"/>
    </xf>
    <xf numFmtId="0" fontId="30" fillId="11" borderId="15" xfId="2" applyFont="1" applyFill="1" applyBorder="1" applyAlignment="1">
      <alignment horizontal="center" vertical="center" shrinkToFit="1"/>
    </xf>
    <xf numFmtId="187" fontId="30" fillId="12" borderId="1" xfId="2" applyNumberFormat="1" applyFont="1" applyFill="1" applyBorder="1" applyAlignment="1" applyProtection="1">
      <alignment horizontal="center" vertical="center" shrinkToFit="1"/>
      <protection locked="0"/>
    </xf>
    <xf numFmtId="0" fontId="30" fillId="0" borderId="4" xfId="2" applyFont="1" applyBorder="1" applyAlignment="1">
      <alignment horizontal="center" vertical="center"/>
    </xf>
    <xf numFmtId="192" fontId="30" fillId="12" borderId="1" xfId="2" applyNumberFormat="1" applyFont="1" applyFill="1" applyBorder="1" applyAlignment="1" applyProtection="1">
      <alignment horizontal="center" vertical="center"/>
      <protection locked="0"/>
    </xf>
    <xf numFmtId="192" fontId="30" fillId="12" borderId="4" xfId="2" applyNumberFormat="1" applyFont="1" applyFill="1" applyBorder="1" applyAlignment="1" applyProtection="1">
      <alignment horizontal="center" vertical="center"/>
      <protection locked="0"/>
    </xf>
    <xf numFmtId="0" fontId="30" fillId="12" borderId="4" xfId="2" applyFont="1" applyFill="1" applyBorder="1" applyAlignment="1">
      <alignment horizontal="center" vertical="center" shrinkToFit="1"/>
    </xf>
    <xf numFmtId="0" fontId="30" fillId="0" borderId="161" xfId="2" applyFont="1" applyBorder="1" applyAlignment="1">
      <alignment horizontal="center" vertical="center" shrinkToFit="1"/>
    </xf>
    <xf numFmtId="0" fontId="30" fillId="0" borderId="162" xfId="2" applyFont="1" applyBorder="1" applyAlignment="1">
      <alignment horizontal="center" vertical="center" shrinkToFit="1"/>
    </xf>
    <xf numFmtId="0" fontId="30" fillId="0" borderId="163" xfId="2" applyFont="1" applyBorder="1" applyAlignment="1">
      <alignment horizontal="center" vertical="center" shrinkToFit="1"/>
    </xf>
    <xf numFmtId="0" fontId="30" fillId="0" borderId="165" xfId="2" applyFont="1" applyBorder="1" applyAlignment="1">
      <alignment horizontal="center" vertical="center" shrinkToFit="1"/>
    </xf>
    <xf numFmtId="0" fontId="30" fillId="0" borderId="166" xfId="2" applyFont="1" applyBorder="1" applyAlignment="1">
      <alignment horizontal="center" vertical="center" shrinkToFit="1"/>
    </xf>
    <xf numFmtId="0" fontId="30" fillId="0" borderId="167" xfId="2" applyFont="1" applyBorder="1" applyAlignment="1">
      <alignment horizontal="center" vertical="center" shrinkToFit="1"/>
    </xf>
    <xf numFmtId="195" fontId="30" fillId="11" borderId="162" xfId="2" applyNumberFormat="1" applyFont="1" applyFill="1" applyBorder="1" applyAlignment="1" applyProtection="1">
      <alignment horizontal="center" vertical="center" shrinkToFit="1"/>
      <protection locked="0"/>
    </xf>
    <xf numFmtId="0" fontId="30" fillId="11" borderId="162" xfId="2" applyFont="1" applyFill="1" applyBorder="1" applyAlignment="1" applyProtection="1">
      <alignment horizontal="center" vertical="center" shrinkToFit="1"/>
      <protection locked="0"/>
    </xf>
    <xf numFmtId="0" fontId="30" fillId="11" borderId="166" xfId="2" applyFont="1" applyFill="1" applyBorder="1" applyAlignment="1" applyProtection="1">
      <alignment horizontal="center" vertical="center" shrinkToFit="1"/>
      <protection locked="0"/>
    </xf>
    <xf numFmtId="187" fontId="30" fillId="12" borderId="11" xfId="2" applyNumberFormat="1" applyFont="1" applyFill="1" applyBorder="1" applyAlignment="1" applyProtection="1">
      <alignment horizontal="center" vertical="center" shrinkToFit="1"/>
      <protection locked="0"/>
    </xf>
    <xf numFmtId="187" fontId="30" fillId="12" borderId="0" xfId="2" applyNumberFormat="1" applyFont="1" applyFill="1" applyAlignment="1" applyProtection="1">
      <alignment horizontal="center" vertical="center" shrinkToFit="1"/>
      <protection locked="0"/>
    </xf>
    <xf numFmtId="187" fontId="30" fillId="12" borderId="12" xfId="2" applyNumberFormat="1" applyFont="1" applyFill="1" applyBorder="1" applyAlignment="1" applyProtection="1">
      <alignment horizontal="center" vertical="center" shrinkToFit="1"/>
      <protection locked="0"/>
    </xf>
    <xf numFmtId="187" fontId="30" fillId="12" borderId="158" xfId="2" applyNumberFormat="1" applyFont="1" applyFill="1" applyBorder="1" applyAlignment="1" applyProtection="1">
      <alignment horizontal="center" vertical="center" shrinkToFit="1"/>
      <protection locked="0"/>
    </xf>
    <xf numFmtId="187" fontId="30" fillId="12" borderId="159" xfId="2" applyNumberFormat="1" applyFont="1" applyFill="1" applyBorder="1" applyAlignment="1" applyProtection="1">
      <alignment horizontal="center" vertical="center" shrinkToFit="1"/>
      <protection locked="0"/>
    </xf>
    <xf numFmtId="187" fontId="30" fillId="12" borderId="160" xfId="2" applyNumberFormat="1" applyFont="1" applyFill="1" applyBorder="1" applyAlignment="1" applyProtection="1">
      <alignment horizontal="center" vertical="center" shrinkToFit="1"/>
      <protection locked="0"/>
    </xf>
    <xf numFmtId="0" fontId="30" fillId="0" borderId="169" xfId="2" applyFont="1" applyBorder="1" applyAlignment="1">
      <alignment horizontal="center" vertical="center" shrinkToFit="1"/>
    </xf>
    <xf numFmtId="0" fontId="30" fillId="0" borderId="170" xfId="2" applyFont="1" applyBorder="1" applyAlignment="1">
      <alignment horizontal="center" vertical="center" shrinkToFit="1"/>
    </xf>
    <xf numFmtId="0" fontId="30" fillId="0" borderId="171" xfId="2" applyFont="1" applyBorder="1" applyAlignment="1">
      <alignment horizontal="center" vertical="center" shrinkToFit="1"/>
    </xf>
    <xf numFmtId="0" fontId="30" fillId="0" borderId="172" xfId="2" applyFont="1" applyBorder="1" applyAlignment="1">
      <alignment horizontal="center" vertical="center" shrinkToFit="1"/>
    </xf>
    <xf numFmtId="0" fontId="30" fillId="0" borderId="173" xfId="2" applyFont="1" applyBorder="1" applyAlignment="1">
      <alignment horizontal="center" vertical="center" shrinkToFit="1"/>
    </xf>
    <xf numFmtId="0" fontId="30" fillId="0" borderId="174" xfId="2" applyFont="1" applyBorder="1" applyAlignment="1">
      <alignment horizontal="center" vertical="center" shrinkToFit="1"/>
    </xf>
    <xf numFmtId="0" fontId="30" fillId="0" borderId="175" xfId="2" applyFont="1" applyBorder="1" applyAlignment="1">
      <alignment horizontal="center" vertical="center" shrinkToFit="1"/>
    </xf>
    <xf numFmtId="0" fontId="30" fillId="0" borderId="11" xfId="2" applyFont="1" applyBorder="1" applyAlignment="1">
      <alignment horizontal="center" vertical="center" shrinkToFit="1"/>
    </xf>
    <xf numFmtId="0" fontId="30" fillId="0" borderId="0" xfId="2" applyFont="1" applyAlignment="1">
      <alignment horizontal="center" vertical="center" shrinkToFit="1"/>
    </xf>
    <xf numFmtId="0" fontId="30" fillId="0" borderId="12" xfId="2" applyFont="1" applyBorder="1" applyAlignment="1">
      <alignment horizontal="center" vertical="center" shrinkToFit="1"/>
    </xf>
    <xf numFmtId="0" fontId="30" fillId="0" borderId="8" xfId="2" applyFont="1" applyBorder="1" applyAlignment="1">
      <alignment horizontal="center" vertical="center" textRotation="255" wrapText="1"/>
    </xf>
    <xf numFmtId="0" fontId="30" fillId="0" borderId="9" xfId="2" applyFont="1" applyBorder="1" applyAlignment="1">
      <alignment horizontal="center" vertical="center" textRotation="255" wrapText="1"/>
    </xf>
    <xf numFmtId="0" fontId="30" fillId="0" borderId="10" xfId="2" applyFont="1" applyBorder="1" applyAlignment="1">
      <alignment horizontal="center" vertical="center" textRotation="255" wrapText="1"/>
    </xf>
    <xf numFmtId="0" fontId="30" fillId="0" borderId="11" xfId="2" applyFont="1" applyBorder="1" applyAlignment="1">
      <alignment horizontal="center" vertical="center" textRotation="255" wrapText="1"/>
    </xf>
    <xf numFmtId="0" fontId="30" fillId="0" borderId="0" xfId="2" applyFont="1" applyAlignment="1">
      <alignment horizontal="center" vertical="center" textRotation="255" wrapText="1"/>
    </xf>
    <xf numFmtId="0" fontId="30" fillId="0" borderId="12" xfId="2" applyFont="1" applyBorder="1" applyAlignment="1">
      <alignment horizontal="center" vertical="center" textRotation="255" wrapText="1"/>
    </xf>
    <xf numFmtId="0" fontId="20" fillId="0" borderId="8" xfId="2" applyFont="1" applyBorder="1" applyAlignment="1">
      <alignment horizontal="center" vertical="center"/>
    </xf>
    <xf numFmtId="0" fontId="20" fillId="0" borderId="9" xfId="2" applyFont="1" applyBorder="1" applyAlignment="1">
      <alignment horizontal="center" vertical="center"/>
    </xf>
    <xf numFmtId="0" fontId="20" fillId="0" borderId="10" xfId="2" applyFont="1" applyBorder="1" applyAlignment="1">
      <alignment horizontal="center" vertical="center"/>
    </xf>
    <xf numFmtId="0" fontId="20" fillId="0" borderId="11" xfId="2" applyFont="1" applyBorder="1" applyAlignment="1">
      <alignment horizontal="center" vertical="center"/>
    </xf>
    <xf numFmtId="0" fontId="20" fillId="0" borderId="0" xfId="2" applyFont="1" applyAlignment="1">
      <alignment horizontal="center" vertical="center"/>
    </xf>
    <xf numFmtId="0" fontId="20" fillId="0" borderId="12" xfId="2" applyFont="1" applyBorder="1" applyAlignment="1">
      <alignment horizontal="center" vertical="center"/>
    </xf>
    <xf numFmtId="194" fontId="116" fillId="0" borderId="8" xfId="2" applyNumberFormat="1" applyFont="1" applyBorder="1" applyAlignment="1" applyProtection="1">
      <alignment horizontal="center" vertical="center" shrinkToFit="1"/>
      <protection locked="0"/>
    </xf>
    <xf numFmtId="194" fontId="116" fillId="0" borderId="9" xfId="2" applyNumberFormat="1" applyFont="1" applyBorder="1" applyAlignment="1" applyProtection="1">
      <alignment horizontal="center" vertical="center" shrinkToFit="1"/>
      <protection locked="0"/>
    </xf>
    <xf numFmtId="194" fontId="116" fillId="0" borderId="10" xfId="2" applyNumberFormat="1" applyFont="1" applyBorder="1" applyAlignment="1" applyProtection="1">
      <alignment horizontal="center" vertical="center" shrinkToFit="1"/>
      <protection locked="0"/>
    </xf>
    <xf numFmtId="194" fontId="116" fillId="0" borderId="16" xfId="2" applyNumberFormat="1" applyFont="1" applyBorder="1" applyAlignment="1" applyProtection="1">
      <alignment horizontal="center" vertical="center" shrinkToFit="1"/>
      <protection locked="0"/>
    </xf>
    <xf numFmtId="194" fontId="116" fillId="0" borderId="32" xfId="2" applyNumberFormat="1" applyFont="1" applyBorder="1" applyAlignment="1" applyProtection="1">
      <alignment horizontal="center" vertical="center" shrinkToFit="1"/>
      <protection locked="0"/>
    </xf>
    <xf numFmtId="194" fontId="116" fillId="0" borderId="15" xfId="2" applyNumberFormat="1" applyFont="1" applyBorder="1" applyAlignment="1" applyProtection="1">
      <alignment horizontal="center" vertical="center" shrinkToFit="1"/>
      <protection locked="0"/>
    </xf>
    <xf numFmtId="49" fontId="116" fillId="0" borderId="8" xfId="2" applyNumberFormat="1" applyFont="1" applyBorder="1" applyAlignment="1" applyProtection="1">
      <alignment horizontal="center" vertical="center" shrinkToFit="1"/>
      <protection locked="0"/>
    </xf>
    <xf numFmtId="49" fontId="116" fillId="0" borderId="9" xfId="2" applyNumberFormat="1" applyFont="1" applyBorder="1" applyAlignment="1" applyProtection="1">
      <alignment horizontal="center" vertical="center" shrinkToFit="1"/>
      <protection locked="0"/>
    </xf>
    <xf numFmtId="49" fontId="116" fillId="0" borderId="10" xfId="2" applyNumberFormat="1" applyFont="1" applyBorder="1" applyAlignment="1" applyProtection="1">
      <alignment horizontal="center" vertical="center" shrinkToFit="1"/>
      <protection locked="0"/>
    </xf>
    <xf numFmtId="49" fontId="116" fillId="0" borderId="16" xfId="2" applyNumberFormat="1" applyFont="1" applyBorder="1" applyAlignment="1" applyProtection="1">
      <alignment horizontal="center" vertical="center" shrinkToFit="1"/>
      <protection locked="0"/>
    </xf>
    <xf numFmtId="49" fontId="116" fillId="0" borderId="32" xfId="2" applyNumberFormat="1" applyFont="1" applyBorder="1" applyAlignment="1" applyProtection="1">
      <alignment horizontal="center" vertical="center" shrinkToFit="1"/>
      <protection locked="0"/>
    </xf>
    <xf numFmtId="49" fontId="116" fillId="0" borderId="15" xfId="2" applyNumberFormat="1" applyFont="1" applyBorder="1" applyAlignment="1" applyProtection="1">
      <alignment horizontal="center" vertical="center" shrinkToFit="1"/>
      <protection locked="0"/>
    </xf>
    <xf numFmtId="0" fontId="30" fillId="0" borderId="164" xfId="2" applyFont="1" applyBorder="1" applyAlignment="1">
      <alignment horizontal="center" vertical="center" shrinkToFit="1"/>
    </xf>
    <xf numFmtId="0" fontId="30" fillId="0" borderId="168" xfId="2" applyFont="1" applyBorder="1" applyAlignment="1">
      <alignment horizontal="center" vertical="center" shrinkToFit="1"/>
    </xf>
    <xf numFmtId="0" fontId="30" fillId="0" borderId="11" xfId="2" applyFont="1" applyBorder="1" applyAlignment="1">
      <alignment horizontal="center" vertical="center"/>
    </xf>
    <xf numFmtId="0" fontId="30" fillId="0" borderId="0" xfId="2" applyFont="1" applyAlignment="1">
      <alignment horizontal="center" vertical="center"/>
    </xf>
    <xf numFmtId="0" fontId="30" fillId="0" borderId="12" xfId="2" applyFont="1" applyBorder="1" applyAlignment="1">
      <alignment horizontal="center" vertical="center"/>
    </xf>
    <xf numFmtId="0" fontId="30" fillId="0" borderId="158" xfId="2" applyFont="1" applyBorder="1" applyAlignment="1">
      <alignment horizontal="center" vertical="center"/>
    </xf>
    <xf numFmtId="0" fontId="30" fillId="0" borderId="159" xfId="2" applyFont="1" applyBorder="1" applyAlignment="1">
      <alignment horizontal="center" vertical="center"/>
    </xf>
    <xf numFmtId="0" fontId="30" fillId="0" borderId="160" xfId="2" applyFont="1" applyBorder="1" applyAlignment="1">
      <alignment horizontal="center" vertical="center"/>
    </xf>
    <xf numFmtId="187" fontId="30" fillId="11" borderId="11" xfId="2" applyNumberFormat="1" applyFont="1" applyFill="1" applyBorder="1" applyAlignment="1" applyProtection="1">
      <alignment horizontal="center" vertical="center" shrinkToFit="1"/>
      <protection locked="0"/>
    </xf>
    <xf numFmtId="187" fontId="30" fillId="11" borderId="0" xfId="2" applyNumberFormat="1" applyFont="1" applyFill="1" applyAlignment="1" applyProtection="1">
      <alignment horizontal="center" vertical="center" shrinkToFit="1"/>
      <protection locked="0"/>
    </xf>
    <xf numFmtId="187" fontId="30" fillId="11" borderId="12" xfId="2" applyNumberFormat="1" applyFont="1" applyFill="1" applyBorder="1" applyAlignment="1" applyProtection="1">
      <alignment horizontal="center" vertical="center" shrinkToFit="1"/>
      <protection locked="0"/>
    </xf>
    <xf numFmtId="187" fontId="30" fillId="11" borderId="158" xfId="2" applyNumberFormat="1" applyFont="1" applyFill="1" applyBorder="1" applyAlignment="1" applyProtection="1">
      <alignment horizontal="center" vertical="center" shrinkToFit="1"/>
      <protection locked="0"/>
    </xf>
    <xf numFmtId="187" fontId="30" fillId="11" borderId="159" xfId="2" applyNumberFormat="1" applyFont="1" applyFill="1" applyBorder="1" applyAlignment="1" applyProtection="1">
      <alignment horizontal="center" vertical="center" shrinkToFit="1"/>
      <protection locked="0"/>
    </xf>
    <xf numFmtId="187" fontId="30" fillId="11" borderId="160" xfId="2" applyNumberFormat="1" applyFont="1" applyFill="1" applyBorder="1" applyAlignment="1" applyProtection="1">
      <alignment horizontal="center" vertical="center" shrinkToFit="1"/>
      <protection locked="0"/>
    </xf>
    <xf numFmtId="49" fontId="116" fillId="11" borderId="176" xfId="2" applyNumberFormat="1" applyFont="1" applyFill="1" applyBorder="1" applyAlignment="1" applyProtection="1">
      <alignment horizontal="center" vertical="center" shrinkToFit="1"/>
      <protection locked="0"/>
    </xf>
    <xf numFmtId="49" fontId="116" fillId="11" borderId="9" xfId="2" applyNumberFormat="1" applyFont="1" applyFill="1" applyBorder="1" applyAlignment="1" applyProtection="1">
      <alignment horizontal="center" vertical="center" shrinkToFit="1"/>
      <protection locked="0"/>
    </xf>
    <xf numFmtId="49" fontId="116" fillId="11" borderId="10" xfId="2" applyNumberFormat="1" applyFont="1" applyFill="1" applyBorder="1" applyAlignment="1" applyProtection="1">
      <alignment horizontal="center" vertical="center" shrinkToFit="1"/>
      <protection locked="0"/>
    </xf>
    <xf numFmtId="49" fontId="116" fillId="11" borderId="56" xfId="2" applyNumberFormat="1" applyFont="1" applyFill="1" applyBorder="1" applyAlignment="1" applyProtection="1">
      <alignment horizontal="center" vertical="center" shrinkToFit="1"/>
      <protection locked="0"/>
    </xf>
    <xf numFmtId="49" fontId="116" fillId="11" borderId="0" xfId="2" applyNumberFormat="1" applyFont="1" applyFill="1" applyAlignment="1" applyProtection="1">
      <alignment horizontal="center" vertical="center" shrinkToFit="1"/>
      <protection locked="0"/>
    </xf>
    <xf numFmtId="49" fontId="116" fillId="11" borderId="12" xfId="2" applyNumberFormat="1" applyFont="1" applyFill="1" applyBorder="1" applyAlignment="1" applyProtection="1">
      <alignment horizontal="center" vertical="center" shrinkToFit="1"/>
      <protection locked="0"/>
    </xf>
    <xf numFmtId="49" fontId="116" fillId="11" borderId="49" xfId="2" applyNumberFormat="1" applyFont="1" applyFill="1" applyBorder="1" applyAlignment="1" applyProtection="1">
      <alignment horizontal="center" vertical="center" shrinkToFit="1"/>
      <protection locked="0"/>
    </xf>
    <xf numFmtId="49" fontId="116" fillId="11" borderId="32" xfId="2" applyNumberFormat="1" applyFont="1" applyFill="1" applyBorder="1" applyAlignment="1" applyProtection="1">
      <alignment horizontal="center" vertical="center" shrinkToFit="1"/>
      <protection locked="0"/>
    </xf>
    <xf numFmtId="49" fontId="116" fillId="11" borderId="15" xfId="2" applyNumberFormat="1" applyFont="1" applyFill="1" applyBorder="1" applyAlignment="1" applyProtection="1">
      <alignment horizontal="center" vertical="center" shrinkToFit="1"/>
      <protection locked="0"/>
    </xf>
    <xf numFmtId="49" fontId="30" fillId="0" borderId="177" xfId="2" applyNumberFormat="1" applyFont="1" applyBorder="1" applyAlignment="1" applyProtection="1">
      <alignment horizontal="center" vertical="center" shrinkToFit="1"/>
      <protection locked="0"/>
    </xf>
    <xf numFmtId="49" fontId="30" fillId="0" borderId="60" xfId="2" applyNumberFormat="1" applyFont="1" applyBorder="1" applyAlignment="1" applyProtection="1">
      <alignment horizontal="center" vertical="center" shrinkToFit="1"/>
      <protection locked="0"/>
    </xf>
    <xf numFmtId="49" fontId="30" fillId="0" borderId="61" xfId="2" applyNumberFormat="1" applyFont="1" applyBorder="1" applyAlignment="1" applyProtection="1">
      <alignment horizontal="center" vertical="center" shrinkToFit="1"/>
      <protection locked="0"/>
    </xf>
    <xf numFmtId="194" fontId="122" fillId="5" borderId="8" xfId="2" applyNumberFormat="1" applyFont="1" applyFill="1" applyBorder="1" applyAlignment="1">
      <alignment horizontal="center" vertical="center"/>
    </xf>
    <xf numFmtId="194" fontId="122" fillId="5" borderId="9" xfId="2" applyNumberFormat="1" applyFont="1" applyFill="1" applyBorder="1" applyAlignment="1">
      <alignment horizontal="center" vertical="center"/>
    </xf>
    <xf numFmtId="194" fontId="122" fillId="5" borderId="10" xfId="2" applyNumberFormat="1" applyFont="1" applyFill="1" applyBorder="1" applyAlignment="1">
      <alignment horizontal="center" vertical="center"/>
    </xf>
    <xf numFmtId="194" fontId="122" fillId="5" borderId="11" xfId="2" applyNumberFormat="1" applyFont="1" applyFill="1" applyBorder="1" applyAlignment="1">
      <alignment horizontal="center" vertical="center"/>
    </xf>
    <xf numFmtId="194" fontId="122" fillId="5" borderId="0" xfId="2" applyNumberFormat="1" applyFont="1" applyFill="1" applyAlignment="1">
      <alignment horizontal="center" vertical="center"/>
    </xf>
    <xf numFmtId="194" fontId="122" fillId="5" borderId="12" xfId="2" applyNumberFormat="1" applyFont="1" applyFill="1" applyBorder="1" applyAlignment="1">
      <alignment horizontal="center" vertical="center"/>
    </xf>
    <xf numFmtId="194" fontId="122" fillId="5" borderId="16" xfId="2" applyNumberFormat="1" applyFont="1" applyFill="1" applyBorder="1" applyAlignment="1">
      <alignment horizontal="center" vertical="center"/>
    </xf>
    <xf numFmtId="194" fontId="122" fillId="5" borderId="32" xfId="2" applyNumberFormat="1" applyFont="1" applyFill="1" applyBorder="1" applyAlignment="1">
      <alignment horizontal="center" vertical="center"/>
    </xf>
    <xf numFmtId="194" fontId="122" fillId="5" borderId="15" xfId="2" applyNumberFormat="1" applyFont="1" applyFill="1" applyBorder="1" applyAlignment="1">
      <alignment horizontal="center" vertical="center"/>
    </xf>
    <xf numFmtId="0" fontId="116" fillId="0" borderId="8" xfId="2" applyFont="1" applyBorder="1" applyAlignment="1" applyProtection="1">
      <alignment horizontal="center" vertical="center" textRotation="91" shrinkToFit="1"/>
      <protection locked="0"/>
    </xf>
    <xf numFmtId="0" fontId="116" fillId="0" borderId="9" xfId="2" applyFont="1" applyBorder="1" applyAlignment="1" applyProtection="1">
      <alignment horizontal="center" vertical="center" textRotation="91" shrinkToFit="1"/>
      <protection locked="0"/>
    </xf>
    <xf numFmtId="0" fontId="116" fillId="0" borderId="10" xfId="2" applyFont="1" applyBorder="1" applyAlignment="1" applyProtection="1">
      <alignment horizontal="center" vertical="center" textRotation="91" shrinkToFit="1"/>
      <protection locked="0"/>
    </xf>
    <xf numFmtId="0" fontId="116" fillId="0" borderId="11" xfId="2" applyFont="1" applyBorder="1" applyAlignment="1" applyProtection="1">
      <alignment horizontal="center" vertical="center" textRotation="91" shrinkToFit="1"/>
      <protection locked="0"/>
    </xf>
    <xf numFmtId="0" fontId="116" fillId="0" borderId="0" xfId="2" applyFont="1" applyAlignment="1" applyProtection="1">
      <alignment horizontal="center" vertical="center" textRotation="91" shrinkToFit="1"/>
      <protection locked="0"/>
    </xf>
    <xf numFmtId="0" fontId="116" fillId="0" borderId="12" xfId="2" applyFont="1" applyBorder="1" applyAlignment="1" applyProtection="1">
      <alignment horizontal="center" vertical="center" textRotation="91" shrinkToFit="1"/>
      <protection locked="0"/>
    </xf>
    <xf numFmtId="0" fontId="116" fillId="0" borderId="16" xfId="2" applyFont="1" applyBorder="1" applyAlignment="1" applyProtection="1">
      <alignment horizontal="center" vertical="center" textRotation="91" shrinkToFit="1"/>
      <protection locked="0"/>
    </xf>
    <xf numFmtId="0" fontId="116" fillId="0" borderId="32" xfId="2" applyFont="1" applyBorder="1" applyAlignment="1" applyProtection="1">
      <alignment horizontal="center" vertical="center" textRotation="91" shrinkToFit="1"/>
      <protection locked="0"/>
    </xf>
    <xf numFmtId="0" fontId="116" fillId="0" borderId="15" xfId="2" applyFont="1" applyBorder="1" applyAlignment="1" applyProtection="1">
      <alignment horizontal="center" vertical="center" textRotation="91" shrinkToFit="1"/>
      <protection locked="0"/>
    </xf>
    <xf numFmtId="49" fontId="116" fillId="0" borderId="11" xfId="2" applyNumberFormat="1" applyFont="1" applyBorder="1" applyAlignment="1" applyProtection="1">
      <alignment horizontal="center" vertical="center" shrinkToFit="1"/>
      <protection locked="0"/>
    </xf>
    <xf numFmtId="49" fontId="116" fillId="0" borderId="0" xfId="2" applyNumberFormat="1" applyFont="1" applyAlignment="1" applyProtection="1">
      <alignment horizontal="center" vertical="center" shrinkToFit="1"/>
      <protection locked="0"/>
    </xf>
    <xf numFmtId="49" fontId="116" fillId="0" borderId="12" xfId="2" applyNumberFormat="1" applyFont="1" applyBorder="1" applyAlignment="1" applyProtection="1">
      <alignment horizontal="center" vertical="center" shrinkToFit="1"/>
      <protection locked="0"/>
    </xf>
    <xf numFmtId="0" fontId="122" fillId="0" borderId="1" xfId="2" applyFont="1" applyBorder="1" applyAlignment="1">
      <alignment horizontal="center" vertical="center"/>
    </xf>
    <xf numFmtId="183" fontId="116" fillId="0" borderId="8" xfId="2" applyNumberFormat="1" applyFont="1" applyBorder="1" applyAlignment="1" applyProtection="1">
      <alignment horizontal="center" vertical="center" shrinkToFit="1"/>
      <protection locked="0"/>
    </xf>
    <xf numFmtId="183" fontId="116" fillId="0" borderId="9" xfId="2" applyNumberFormat="1" applyFont="1" applyBorder="1" applyAlignment="1" applyProtection="1">
      <alignment horizontal="center" vertical="center" shrinkToFit="1"/>
      <protection locked="0"/>
    </xf>
    <xf numFmtId="183" fontId="116" fillId="0" borderId="10" xfId="2" applyNumberFormat="1" applyFont="1" applyBorder="1" applyAlignment="1" applyProtection="1">
      <alignment horizontal="center" vertical="center" shrinkToFit="1"/>
      <protection locked="0"/>
    </xf>
    <xf numFmtId="183" fontId="116" fillId="0" borderId="11" xfId="2" applyNumberFormat="1" applyFont="1" applyBorder="1" applyAlignment="1" applyProtection="1">
      <alignment horizontal="center" vertical="center" shrinkToFit="1"/>
      <protection locked="0"/>
    </xf>
    <xf numFmtId="183" fontId="116" fillId="0" borderId="0" xfId="2" applyNumberFormat="1" applyFont="1" applyAlignment="1" applyProtection="1">
      <alignment horizontal="center" vertical="center" shrinkToFit="1"/>
      <protection locked="0"/>
    </xf>
    <xf numFmtId="183" fontId="116" fillId="0" borderId="12" xfId="2" applyNumberFormat="1" applyFont="1" applyBorder="1" applyAlignment="1" applyProtection="1">
      <alignment horizontal="center" vertical="center" shrinkToFit="1"/>
      <protection locked="0"/>
    </xf>
    <xf numFmtId="183" fontId="116" fillId="0" borderId="16" xfId="2" applyNumberFormat="1" applyFont="1" applyBorder="1" applyAlignment="1" applyProtection="1">
      <alignment horizontal="center" vertical="center" shrinkToFit="1"/>
      <protection locked="0"/>
    </xf>
    <xf numFmtId="183" fontId="116" fillId="0" borderId="32" xfId="2" applyNumberFormat="1" applyFont="1" applyBorder="1" applyAlignment="1" applyProtection="1">
      <alignment horizontal="center" vertical="center" shrinkToFit="1"/>
      <protection locked="0"/>
    </xf>
    <xf numFmtId="183" fontId="116" fillId="0" borderId="15" xfId="2" applyNumberFormat="1" applyFont="1" applyBorder="1" applyAlignment="1" applyProtection="1">
      <alignment horizontal="center" vertical="center" shrinkToFit="1"/>
      <protection locked="0"/>
    </xf>
    <xf numFmtId="194" fontId="116" fillId="0" borderId="11" xfId="2" applyNumberFormat="1" applyFont="1" applyBorder="1" applyAlignment="1" applyProtection="1">
      <alignment horizontal="center" vertical="center" shrinkToFit="1"/>
      <protection locked="0"/>
    </xf>
    <xf numFmtId="194" fontId="116" fillId="0" borderId="0" xfId="2" applyNumberFormat="1" applyFont="1" applyAlignment="1" applyProtection="1">
      <alignment horizontal="center" vertical="center" shrinkToFit="1"/>
      <protection locked="0"/>
    </xf>
    <xf numFmtId="194" fontId="116" fillId="5" borderId="176" xfId="2" applyNumberFormat="1" applyFont="1" applyFill="1" applyBorder="1" applyAlignment="1" applyProtection="1">
      <alignment horizontal="center" vertical="center" shrinkToFit="1"/>
      <protection locked="0"/>
    </xf>
    <xf numFmtId="194" fontId="116" fillId="5" borderId="177" xfId="2" applyNumberFormat="1" applyFont="1" applyFill="1" applyBorder="1" applyAlignment="1" applyProtection="1">
      <alignment horizontal="center" vertical="center" shrinkToFit="1"/>
      <protection locked="0"/>
    </xf>
    <xf numFmtId="194" fontId="116" fillId="5" borderId="56" xfId="2" applyNumberFormat="1" applyFont="1" applyFill="1" applyBorder="1" applyAlignment="1" applyProtection="1">
      <alignment horizontal="center" vertical="center" shrinkToFit="1"/>
      <protection locked="0"/>
    </xf>
    <xf numFmtId="194" fontId="116" fillId="5" borderId="60" xfId="2" applyNumberFormat="1" applyFont="1" applyFill="1" applyBorder="1" applyAlignment="1" applyProtection="1">
      <alignment horizontal="center" vertical="center" shrinkToFit="1"/>
      <protection locked="0"/>
    </xf>
    <xf numFmtId="194" fontId="116" fillId="5" borderId="49" xfId="2" applyNumberFormat="1" applyFont="1" applyFill="1" applyBorder="1" applyAlignment="1" applyProtection="1">
      <alignment horizontal="center" vertical="center" shrinkToFit="1"/>
      <protection locked="0"/>
    </xf>
    <xf numFmtId="194" fontId="116" fillId="5" borderId="61" xfId="2" applyNumberFormat="1" applyFont="1" applyFill="1" applyBorder="1" applyAlignment="1" applyProtection="1">
      <alignment horizontal="center" vertical="center" shrinkToFit="1"/>
      <protection locked="0"/>
    </xf>
    <xf numFmtId="0" fontId="112" fillId="0" borderId="8" xfId="2" applyFont="1" applyBorder="1" applyAlignment="1">
      <alignment horizontal="center" vertical="center"/>
    </xf>
    <xf numFmtId="0" fontId="112" fillId="0" borderId="9" xfId="2" applyFont="1" applyBorder="1" applyAlignment="1">
      <alignment horizontal="center" vertical="center"/>
    </xf>
    <xf numFmtId="0" fontId="112" fillId="0" borderId="10" xfId="2" applyFont="1" applyBorder="1" applyAlignment="1">
      <alignment horizontal="center" vertical="center"/>
    </xf>
    <xf numFmtId="0" fontId="112" fillId="0" borderId="11" xfId="2" applyFont="1" applyBorder="1" applyAlignment="1">
      <alignment horizontal="center" vertical="center"/>
    </xf>
    <xf numFmtId="0" fontId="112" fillId="0" borderId="0" xfId="2" applyFont="1" applyAlignment="1">
      <alignment horizontal="center" vertical="center"/>
    </xf>
    <xf numFmtId="0" fontId="112" fillId="0" borderId="12" xfId="2" applyFont="1" applyBorder="1" applyAlignment="1">
      <alignment horizontal="center" vertical="center"/>
    </xf>
    <xf numFmtId="0" fontId="112" fillId="0" borderId="16" xfId="2" applyFont="1" applyBorder="1" applyAlignment="1">
      <alignment horizontal="center" vertical="center"/>
    </xf>
    <xf numFmtId="0" fontId="112" fillId="0" borderId="32" xfId="2" applyFont="1" applyBorder="1" applyAlignment="1">
      <alignment horizontal="center" vertical="center"/>
    </xf>
    <xf numFmtId="0" fontId="112" fillId="0" borderId="15" xfId="2" applyFont="1" applyBorder="1" applyAlignment="1">
      <alignment horizontal="center" vertical="center"/>
    </xf>
    <xf numFmtId="0" fontId="118" fillId="0" borderId="8" xfId="2" applyFont="1" applyBorder="1" applyAlignment="1">
      <alignment horizontal="center" vertical="center" shrinkToFit="1"/>
    </xf>
    <xf numFmtId="0" fontId="118" fillId="0" borderId="9" xfId="2" applyFont="1" applyBorder="1" applyAlignment="1">
      <alignment horizontal="center" vertical="center" shrinkToFit="1"/>
    </xf>
    <xf numFmtId="0" fontId="118" fillId="0" borderId="10" xfId="2" applyFont="1" applyBorder="1" applyAlignment="1">
      <alignment horizontal="center" vertical="center" shrinkToFit="1"/>
    </xf>
    <xf numFmtId="0" fontId="118" fillId="0" borderId="11" xfId="2" applyFont="1" applyBorder="1" applyAlignment="1">
      <alignment horizontal="center" vertical="center" shrinkToFit="1"/>
    </xf>
    <xf numFmtId="0" fontId="118" fillId="0" borderId="0" xfId="2" applyFont="1" applyAlignment="1">
      <alignment horizontal="center" vertical="center" shrinkToFit="1"/>
    </xf>
    <xf numFmtId="0" fontId="118" fillId="0" borderId="12" xfId="2" applyFont="1" applyBorder="1" applyAlignment="1">
      <alignment horizontal="center" vertical="center" shrinkToFit="1"/>
    </xf>
    <xf numFmtId="0" fontId="118" fillId="0" borderId="16" xfId="2" applyFont="1" applyBorder="1" applyAlignment="1">
      <alignment horizontal="center" vertical="center" shrinkToFit="1"/>
    </xf>
    <xf numFmtId="0" fontId="118" fillId="0" borderId="32" xfId="2" applyFont="1" applyBorder="1" applyAlignment="1">
      <alignment horizontal="center" vertical="center" shrinkToFit="1"/>
    </xf>
    <xf numFmtId="0" fontId="118" fillId="0" borderId="15" xfId="2" applyFont="1" applyBorder="1" applyAlignment="1">
      <alignment horizontal="center" vertical="center" shrinkToFit="1"/>
    </xf>
    <xf numFmtId="0" fontId="13" fillId="0" borderId="187" xfId="2" applyBorder="1" applyAlignment="1">
      <alignment horizontal="center" vertical="center"/>
    </xf>
    <xf numFmtId="183" fontId="30" fillId="0" borderId="8" xfId="2" applyNumberFormat="1" applyFont="1" applyBorder="1" applyAlignment="1" applyProtection="1">
      <alignment horizontal="center" vertical="center" shrinkToFit="1"/>
      <protection locked="0"/>
    </xf>
    <xf numFmtId="183" fontId="30" fillId="0" borderId="9" xfId="2" applyNumberFormat="1" applyFont="1" applyBorder="1" applyAlignment="1" applyProtection="1">
      <alignment horizontal="center" vertical="center" shrinkToFit="1"/>
      <protection locked="0"/>
    </xf>
    <xf numFmtId="183" fontId="30" fillId="0" borderId="10" xfId="2" applyNumberFormat="1" applyFont="1" applyBorder="1" applyAlignment="1" applyProtection="1">
      <alignment horizontal="center" vertical="center" shrinkToFit="1"/>
      <protection locked="0"/>
    </xf>
    <xf numFmtId="183" fontId="30" fillId="0" borderId="11" xfId="2" applyNumberFormat="1" applyFont="1" applyBorder="1" applyAlignment="1" applyProtection="1">
      <alignment horizontal="center" vertical="center" shrinkToFit="1"/>
      <protection locked="0"/>
    </xf>
    <xf numFmtId="183" fontId="30" fillId="0" borderId="0" xfId="2" applyNumberFormat="1" applyFont="1" applyAlignment="1" applyProtection="1">
      <alignment horizontal="center" vertical="center" shrinkToFit="1"/>
      <protection locked="0"/>
    </xf>
    <xf numFmtId="183" fontId="30" fillId="0" borderId="12" xfId="2" applyNumberFormat="1" applyFont="1" applyBorder="1" applyAlignment="1" applyProtection="1">
      <alignment horizontal="center" vertical="center" shrinkToFit="1"/>
      <protection locked="0"/>
    </xf>
    <xf numFmtId="183" fontId="30" fillId="0" borderId="16" xfId="2" applyNumberFormat="1" applyFont="1" applyBorder="1" applyAlignment="1" applyProtection="1">
      <alignment horizontal="center" vertical="center" shrinkToFit="1"/>
      <protection locked="0"/>
    </xf>
    <xf numFmtId="183" fontId="30" fillId="0" borderId="32" xfId="2" applyNumberFormat="1" applyFont="1" applyBorder="1" applyAlignment="1" applyProtection="1">
      <alignment horizontal="center" vertical="center" shrinkToFit="1"/>
      <protection locked="0"/>
    </xf>
    <xf numFmtId="183" fontId="30" fillId="0" borderId="15" xfId="2" applyNumberFormat="1" applyFont="1" applyBorder="1" applyAlignment="1" applyProtection="1">
      <alignment horizontal="center" vertical="center" shrinkToFit="1"/>
      <protection locked="0"/>
    </xf>
    <xf numFmtId="49" fontId="30" fillId="11" borderId="176" xfId="2" applyNumberFormat="1" applyFont="1" applyFill="1" applyBorder="1" applyAlignment="1" applyProtection="1">
      <alignment horizontal="center" vertical="center" shrinkToFit="1"/>
      <protection locked="0"/>
    </xf>
    <xf numFmtId="49" fontId="30" fillId="11" borderId="9" xfId="2" applyNumberFormat="1" applyFont="1" applyFill="1" applyBorder="1" applyAlignment="1" applyProtection="1">
      <alignment horizontal="center" vertical="center" shrinkToFit="1"/>
      <protection locked="0"/>
    </xf>
    <xf numFmtId="49" fontId="30" fillId="11" borderId="10" xfId="2" applyNumberFormat="1" applyFont="1" applyFill="1" applyBorder="1" applyAlignment="1" applyProtection="1">
      <alignment horizontal="center" vertical="center" shrinkToFit="1"/>
      <protection locked="0"/>
    </xf>
    <xf numFmtId="49" fontId="30" fillId="11" borderId="56" xfId="2" applyNumberFormat="1" applyFont="1" applyFill="1" applyBorder="1" applyAlignment="1" applyProtection="1">
      <alignment horizontal="center" vertical="center" shrinkToFit="1"/>
      <protection locked="0"/>
    </xf>
    <xf numFmtId="49" fontId="30" fillId="11" borderId="0" xfId="2" applyNumberFormat="1" applyFont="1" applyFill="1" applyAlignment="1" applyProtection="1">
      <alignment horizontal="center" vertical="center" shrinkToFit="1"/>
      <protection locked="0"/>
    </xf>
    <xf numFmtId="49" fontId="30" fillId="11" borderId="12" xfId="2" applyNumberFormat="1" applyFont="1" applyFill="1" applyBorder="1" applyAlignment="1" applyProtection="1">
      <alignment horizontal="center" vertical="center" shrinkToFit="1"/>
      <protection locked="0"/>
    </xf>
    <xf numFmtId="49" fontId="30" fillId="11" borderId="49" xfId="2" applyNumberFormat="1" applyFont="1" applyFill="1" applyBorder="1" applyAlignment="1" applyProtection="1">
      <alignment horizontal="center" vertical="center" shrinkToFit="1"/>
      <protection locked="0"/>
    </xf>
    <xf numFmtId="49" fontId="30" fillId="11" borderId="32" xfId="2" applyNumberFormat="1" applyFont="1" applyFill="1" applyBorder="1" applyAlignment="1" applyProtection="1">
      <alignment horizontal="center" vertical="center" shrinkToFit="1"/>
      <protection locked="0"/>
    </xf>
    <xf numFmtId="49" fontId="30" fillId="11" borderId="15" xfId="2" applyNumberFormat="1" applyFont="1" applyFill="1" applyBorder="1" applyAlignment="1" applyProtection="1">
      <alignment horizontal="center" vertical="center" shrinkToFit="1"/>
      <protection locked="0"/>
    </xf>
    <xf numFmtId="194" fontId="112" fillId="5" borderId="8" xfId="2" applyNumberFormat="1" applyFont="1" applyFill="1" applyBorder="1" applyAlignment="1">
      <alignment horizontal="center" vertical="center"/>
    </xf>
    <xf numFmtId="194" fontId="112" fillId="5" borderId="9" xfId="2" applyNumberFormat="1" applyFont="1" applyFill="1" applyBorder="1" applyAlignment="1">
      <alignment horizontal="center" vertical="center"/>
    </xf>
    <xf numFmtId="194" fontId="112" fillId="5" borderId="10" xfId="2" applyNumberFormat="1" applyFont="1" applyFill="1" applyBorder="1" applyAlignment="1">
      <alignment horizontal="center" vertical="center"/>
    </xf>
    <xf numFmtId="194" fontId="112" fillId="5" borderId="11" xfId="2" applyNumberFormat="1" applyFont="1" applyFill="1" applyBorder="1" applyAlignment="1">
      <alignment horizontal="center" vertical="center"/>
    </xf>
    <xf numFmtId="194" fontId="112" fillId="5" borderId="0" xfId="2" applyNumberFormat="1" applyFont="1" applyFill="1" applyAlignment="1">
      <alignment horizontal="center" vertical="center"/>
    </xf>
    <xf numFmtId="194" fontId="112" fillId="5" borderId="12" xfId="2" applyNumberFormat="1" applyFont="1" applyFill="1" applyBorder="1" applyAlignment="1">
      <alignment horizontal="center" vertical="center"/>
    </xf>
    <xf numFmtId="194" fontId="112" fillId="5" borderId="16" xfId="2" applyNumberFormat="1" applyFont="1" applyFill="1" applyBorder="1" applyAlignment="1">
      <alignment horizontal="center" vertical="center"/>
    </xf>
    <xf numFmtId="194" fontId="112" fillId="5" borderId="32" xfId="2" applyNumberFormat="1" applyFont="1" applyFill="1" applyBorder="1" applyAlignment="1">
      <alignment horizontal="center" vertical="center"/>
    </xf>
    <xf numFmtId="194" fontId="112" fillId="5" borderId="15" xfId="2" applyNumberFormat="1" applyFont="1" applyFill="1" applyBorder="1" applyAlignment="1">
      <alignment horizontal="center" vertical="center"/>
    </xf>
    <xf numFmtId="0" fontId="112" fillId="0" borderId="158" xfId="2" applyFont="1" applyBorder="1" applyAlignment="1">
      <alignment horizontal="center" vertical="center"/>
    </xf>
    <xf numFmtId="0" fontId="112" fillId="0" borderId="159" xfId="2" applyFont="1" applyBorder="1" applyAlignment="1">
      <alignment horizontal="center" vertical="center"/>
    </xf>
    <xf numFmtId="0" fontId="112" fillId="0" borderId="160" xfId="2" applyFont="1" applyBorder="1" applyAlignment="1">
      <alignment horizontal="center" vertical="center"/>
    </xf>
    <xf numFmtId="0" fontId="30" fillId="0" borderId="178" xfId="2" applyFont="1" applyBorder="1" applyAlignment="1">
      <alignment horizontal="center" vertical="center" wrapText="1"/>
    </xf>
    <xf numFmtId="0" fontId="30" fillId="0" borderId="179" xfId="2" applyFont="1" applyBorder="1" applyAlignment="1">
      <alignment horizontal="center" vertical="center" wrapText="1"/>
    </xf>
    <xf numFmtId="0" fontId="30" fillId="0" borderId="180" xfId="2" applyFont="1" applyBorder="1" applyAlignment="1">
      <alignment horizontal="center" vertical="center" wrapText="1"/>
    </xf>
    <xf numFmtId="0" fontId="30" fillId="0" borderId="183" xfId="2" applyFont="1" applyBorder="1" applyAlignment="1">
      <alignment horizontal="center" vertical="center" wrapText="1"/>
    </xf>
    <xf numFmtId="0" fontId="30" fillId="0" borderId="0" xfId="2" applyFont="1" applyAlignment="1">
      <alignment horizontal="center" vertical="center" wrapText="1"/>
    </xf>
    <xf numFmtId="0" fontId="30" fillId="0" borderId="12" xfId="2" applyFont="1" applyBorder="1" applyAlignment="1">
      <alignment horizontal="center" vertical="center" wrapText="1"/>
    </xf>
    <xf numFmtId="0" fontId="30" fillId="0" borderId="185" xfId="2" applyFont="1" applyBorder="1" applyAlignment="1">
      <alignment horizontal="center" vertical="center" wrapText="1"/>
    </xf>
    <xf numFmtId="0" fontId="30" fillId="0" borderId="159" xfId="2" applyFont="1" applyBorder="1" applyAlignment="1">
      <alignment horizontal="center" vertical="center" wrapText="1"/>
    </xf>
    <xf numFmtId="0" fontId="30" fillId="0" borderId="160" xfId="2" applyFont="1" applyBorder="1" applyAlignment="1">
      <alignment horizontal="center" vertical="center" wrapText="1"/>
    </xf>
    <xf numFmtId="193" fontId="116" fillId="11" borderId="181" xfId="2" applyNumberFormat="1" applyFont="1" applyFill="1" applyBorder="1" applyAlignment="1" applyProtection="1">
      <alignment horizontal="center" vertical="center" shrinkToFit="1"/>
      <protection locked="0"/>
    </xf>
    <xf numFmtId="193" fontId="116" fillId="11" borderId="179" xfId="2" applyNumberFormat="1" applyFont="1" applyFill="1" applyBorder="1" applyAlignment="1" applyProtection="1">
      <alignment horizontal="center" vertical="center" shrinkToFit="1"/>
      <protection locked="0"/>
    </xf>
    <xf numFmtId="193" fontId="116" fillId="11" borderId="11" xfId="2" applyNumberFormat="1" applyFont="1" applyFill="1" applyBorder="1" applyAlignment="1" applyProtection="1">
      <alignment horizontal="center" vertical="center" shrinkToFit="1"/>
      <protection locked="0"/>
    </xf>
    <xf numFmtId="193" fontId="116" fillId="11" borderId="0" xfId="2" applyNumberFormat="1" applyFont="1" applyFill="1" applyAlignment="1" applyProtection="1">
      <alignment horizontal="center" vertical="center" shrinkToFit="1"/>
      <protection locked="0"/>
    </xf>
    <xf numFmtId="193" fontId="116" fillId="11" borderId="158" xfId="2" applyNumberFormat="1" applyFont="1" applyFill="1" applyBorder="1" applyAlignment="1" applyProtection="1">
      <alignment horizontal="center" vertical="center" shrinkToFit="1"/>
      <protection locked="0"/>
    </xf>
    <xf numFmtId="193" fontId="116" fillId="11" borderId="159" xfId="2" applyNumberFormat="1" applyFont="1" applyFill="1" applyBorder="1" applyAlignment="1" applyProtection="1">
      <alignment horizontal="center" vertical="center" shrinkToFit="1"/>
      <protection locked="0"/>
    </xf>
    <xf numFmtId="0" fontId="30" fillId="11" borderId="179" xfId="2" applyFont="1" applyFill="1" applyBorder="1" applyAlignment="1">
      <alignment horizontal="center" vertical="center"/>
    </xf>
    <xf numFmtId="0" fontId="30" fillId="11" borderId="182" xfId="2" applyFont="1" applyFill="1" applyBorder="1" applyAlignment="1">
      <alignment horizontal="center" vertical="center"/>
    </xf>
    <xf numFmtId="0" fontId="30" fillId="11" borderId="0" xfId="2" applyFont="1" applyFill="1" applyAlignment="1">
      <alignment horizontal="center" vertical="center"/>
    </xf>
    <xf numFmtId="0" fontId="30" fillId="11" borderId="184" xfId="2" applyFont="1" applyFill="1" applyBorder="1" applyAlignment="1">
      <alignment horizontal="center" vertical="center"/>
    </xf>
    <xf numFmtId="0" fontId="30" fillId="11" borderId="159" xfId="2" applyFont="1" applyFill="1" applyBorder="1" applyAlignment="1">
      <alignment horizontal="center" vertical="center"/>
    </xf>
    <xf numFmtId="0" fontId="30" fillId="11" borderId="186" xfId="2" applyFont="1" applyFill="1" applyBorder="1" applyAlignment="1">
      <alignment horizontal="center" vertical="center"/>
    </xf>
    <xf numFmtId="183" fontId="30" fillId="12" borderId="8" xfId="2" applyNumberFormat="1" applyFont="1" applyFill="1" applyBorder="1" applyAlignment="1" applyProtection="1">
      <alignment horizontal="center" vertical="center" shrinkToFit="1"/>
      <protection locked="0"/>
    </xf>
    <xf numFmtId="183" fontId="30" fillId="12" borderId="9" xfId="2" applyNumberFormat="1" applyFont="1" applyFill="1" applyBorder="1" applyAlignment="1" applyProtection="1">
      <alignment horizontal="center" vertical="center" shrinkToFit="1"/>
      <protection locked="0"/>
    </xf>
    <xf numFmtId="183" fontId="30" fillId="12" borderId="11" xfId="2" applyNumberFormat="1" applyFont="1" applyFill="1" applyBorder="1" applyAlignment="1" applyProtection="1">
      <alignment horizontal="center" vertical="center" shrinkToFit="1"/>
      <protection locked="0"/>
    </xf>
    <xf numFmtId="183" fontId="30" fillId="12" borderId="0" xfId="2" applyNumberFormat="1" applyFont="1" applyFill="1" applyAlignment="1" applyProtection="1">
      <alignment horizontal="center" vertical="center" shrinkToFit="1"/>
      <protection locked="0"/>
    </xf>
    <xf numFmtId="183" fontId="30" fillId="12" borderId="16" xfId="2" applyNumberFormat="1" applyFont="1" applyFill="1" applyBorder="1" applyAlignment="1" applyProtection="1">
      <alignment horizontal="center" vertical="center" shrinkToFit="1"/>
      <protection locked="0"/>
    </xf>
    <xf numFmtId="183" fontId="30" fillId="12" borderId="32" xfId="2" applyNumberFormat="1" applyFont="1" applyFill="1" applyBorder="1" applyAlignment="1" applyProtection="1">
      <alignment horizontal="center" vertical="center" shrinkToFit="1"/>
      <protection locked="0"/>
    </xf>
    <xf numFmtId="0" fontId="30" fillId="12" borderId="9" xfId="2" applyFont="1" applyFill="1" applyBorder="1" applyAlignment="1">
      <alignment horizontal="center" vertical="center"/>
    </xf>
    <xf numFmtId="0" fontId="30" fillId="12" borderId="10" xfId="2" applyFont="1" applyFill="1" applyBorder="1" applyAlignment="1">
      <alignment horizontal="center" vertical="center"/>
    </xf>
    <xf numFmtId="0" fontId="30" fillId="12" borderId="0" xfId="2" applyFont="1" applyFill="1" applyAlignment="1">
      <alignment horizontal="center" vertical="center"/>
    </xf>
    <xf numFmtId="0" fontId="30" fillId="12" borderId="12" xfId="2" applyFont="1" applyFill="1" applyBorder="1" applyAlignment="1">
      <alignment horizontal="center" vertical="center"/>
    </xf>
    <xf numFmtId="0" fontId="30" fillId="12" borderId="32" xfId="2" applyFont="1" applyFill="1" applyBorder="1" applyAlignment="1">
      <alignment horizontal="center" vertical="center"/>
    </xf>
    <xf numFmtId="0" fontId="30" fillId="12" borderId="15" xfId="2" applyFont="1" applyFill="1" applyBorder="1" applyAlignment="1">
      <alignment horizontal="center" vertical="center"/>
    </xf>
    <xf numFmtId="0" fontId="30" fillId="0" borderId="181" xfId="2" applyFont="1" applyBorder="1" applyAlignment="1">
      <alignment horizontal="center" vertical="center" wrapText="1"/>
    </xf>
    <xf numFmtId="0" fontId="30" fillId="0" borderId="11" xfId="2" applyFont="1" applyBorder="1" applyAlignment="1">
      <alignment horizontal="center" vertical="center" wrapText="1"/>
    </xf>
    <xf numFmtId="0" fontId="30" fillId="0" borderId="16" xfId="2" applyFont="1" applyBorder="1" applyAlignment="1">
      <alignment horizontal="center" vertical="center" wrapText="1"/>
    </xf>
    <xf numFmtId="0" fontId="30" fillId="0" borderId="32" xfId="2" applyFont="1" applyBorder="1" applyAlignment="1">
      <alignment horizontal="center" vertical="center" wrapText="1"/>
    </xf>
    <xf numFmtId="0" fontId="30" fillId="0" borderId="15" xfId="2" applyFont="1" applyBorder="1" applyAlignment="1">
      <alignment horizontal="center" vertical="center" wrapText="1"/>
    </xf>
    <xf numFmtId="0" fontId="30" fillId="0" borderId="10" xfId="2" applyFont="1" applyBorder="1" applyAlignment="1">
      <alignment horizontal="center" vertical="center" textRotation="255" shrinkToFit="1"/>
    </xf>
    <xf numFmtId="0" fontId="30" fillId="0" borderId="12" xfId="2" applyFont="1" applyBorder="1" applyAlignment="1">
      <alignment horizontal="center" vertical="center" textRotation="255" shrinkToFit="1"/>
    </xf>
    <xf numFmtId="0" fontId="30" fillId="0" borderId="15" xfId="2" applyFont="1" applyBorder="1" applyAlignment="1">
      <alignment horizontal="center" vertical="center" textRotation="255" shrinkToFit="1"/>
    </xf>
    <xf numFmtId="0" fontId="116" fillId="0" borderId="8" xfId="2" applyFont="1" applyBorder="1" applyAlignment="1" applyProtection="1">
      <alignment horizontal="center" vertical="center" wrapText="1"/>
      <protection locked="0"/>
    </xf>
    <xf numFmtId="0" fontId="116" fillId="0" borderId="9" xfId="2" applyFont="1" applyBorder="1" applyAlignment="1" applyProtection="1">
      <alignment horizontal="center" vertical="center" wrapText="1"/>
      <protection locked="0"/>
    </xf>
    <xf numFmtId="0" fontId="116" fillId="0" borderId="10" xfId="2" applyFont="1" applyBorder="1" applyAlignment="1" applyProtection="1">
      <alignment horizontal="center" vertical="center" wrapText="1"/>
      <protection locked="0"/>
    </xf>
    <xf numFmtId="0" fontId="116" fillId="0" borderId="11" xfId="2" applyFont="1" applyBorder="1" applyAlignment="1" applyProtection="1">
      <alignment horizontal="center" vertical="center" wrapText="1"/>
      <protection locked="0"/>
    </xf>
    <xf numFmtId="0" fontId="116" fillId="0" borderId="0" xfId="2" applyFont="1" applyAlignment="1" applyProtection="1">
      <alignment horizontal="center" vertical="center" wrapText="1"/>
      <protection locked="0"/>
    </xf>
    <xf numFmtId="0" fontId="116" fillId="0" borderId="12" xfId="2" applyFont="1" applyBorder="1" applyAlignment="1" applyProtection="1">
      <alignment horizontal="center" vertical="center" wrapText="1"/>
      <protection locked="0"/>
    </xf>
    <xf numFmtId="0" fontId="116" fillId="0" borderId="29" xfId="2" applyFont="1" applyBorder="1" applyAlignment="1" applyProtection="1">
      <alignment horizontal="center" vertical="center" wrapText="1"/>
      <protection locked="0"/>
    </xf>
    <xf numFmtId="0" fontId="116" fillId="0" borderId="28" xfId="2" applyFont="1" applyBorder="1" applyAlignment="1" applyProtection="1">
      <alignment horizontal="center" vertical="center" wrapText="1"/>
      <protection locked="0"/>
    </xf>
    <xf numFmtId="0" fontId="116" fillId="0" borderId="36" xfId="2" applyFont="1" applyBorder="1" applyAlignment="1" applyProtection="1">
      <alignment horizontal="center" vertical="center" wrapText="1"/>
      <protection locked="0"/>
    </xf>
    <xf numFmtId="0" fontId="30" fillId="0" borderId="16" xfId="2" applyFont="1" applyBorder="1" applyAlignment="1">
      <alignment horizontal="center" vertical="center" textRotation="255" wrapText="1"/>
    </xf>
    <xf numFmtId="0" fontId="30" fillId="0" borderId="32" xfId="2" applyFont="1" applyBorder="1" applyAlignment="1">
      <alignment horizontal="center" vertical="center" textRotation="255" wrapText="1"/>
    </xf>
    <xf numFmtId="0" fontId="30" fillId="0" borderId="15" xfId="2" applyFont="1" applyBorder="1" applyAlignment="1">
      <alignment horizontal="center" vertical="center" textRotation="255" wrapText="1"/>
    </xf>
    <xf numFmtId="0" fontId="123" fillId="0" borderId="8" xfId="2" applyFont="1" applyBorder="1" applyAlignment="1" applyProtection="1">
      <alignment horizontal="center" vertical="center" wrapText="1"/>
      <protection locked="0"/>
    </xf>
    <xf numFmtId="0" fontId="123" fillId="0" borderId="9" xfId="2" applyFont="1" applyBorder="1" applyAlignment="1" applyProtection="1">
      <alignment horizontal="center" vertical="center" wrapText="1"/>
      <protection locked="0"/>
    </xf>
    <xf numFmtId="0" fontId="123" fillId="0" borderId="10" xfId="2" applyFont="1" applyBorder="1" applyAlignment="1" applyProtection="1">
      <alignment horizontal="center" vertical="center" wrapText="1"/>
      <protection locked="0"/>
    </xf>
    <xf numFmtId="0" fontId="123" fillId="0" borderId="11" xfId="2" applyFont="1" applyBorder="1" applyAlignment="1" applyProtection="1">
      <alignment horizontal="center" vertical="center" wrapText="1"/>
      <protection locked="0"/>
    </xf>
    <xf numFmtId="0" fontId="123" fillId="0" borderId="0" xfId="2" applyFont="1" applyAlignment="1" applyProtection="1">
      <alignment horizontal="center" vertical="center" wrapText="1"/>
      <protection locked="0"/>
    </xf>
    <xf numFmtId="0" fontId="123" fillId="0" borderId="12" xfId="2" applyFont="1" applyBorder="1" applyAlignment="1" applyProtection="1">
      <alignment horizontal="center" vertical="center" wrapText="1"/>
      <protection locked="0"/>
    </xf>
    <xf numFmtId="0" fontId="123" fillId="0" borderId="29" xfId="2" applyFont="1" applyBorder="1" applyAlignment="1" applyProtection="1">
      <alignment horizontal="center" vertical="center" wrapText="1"/>
      <protection locked="0"/>
    </xf>
    <xf numFmtId="0" fontId="123" fillId="0" borderId="28" xfId="2" applyFont="1" applyBorder="1" applyAlignment="1" applyProtection="1">
      <alignment horizontal="center" vertical="center" wrapText="1"/>
      <protection locked="0"/>
    </xf>
    <xf numFmtId="0" fontId="123" fillId="0" borderId="36" xfId="2" applyFont="1" applyBorder="1" applyAlignment="1" applyProtection="1">
      <alignment horizontal="center" vertical="center" wrapText="1"/>
      <protection locked="0"/>
    </xf>
    <xf numFmtId="0" fontId="30" fillId="0" borderId="100" xfId="2" applyFont="1" applyBorder="1" applyAlignment="1">
      <alignment horizontal="center" vertical="center"/>
    </xf>
    <xf numFmtId="0" fontId="30" fillId="0" borderId="26" xfId="2" applyFont="1" applyBorder="1" applyAlignment="1">
      <alignment horizontal="center" vertical="center"/>
    </xf>
    <xf numFmtId="0" fontId="116" fillId="0" borderId="11" xfId="2" applyFont="1" applyBorder="1" applyAlignment="1" applyProtection="1">
      <alignment horizontal="left" vertical="center" shrinkToFit="1"/>
      <protection locked="0"/>
    </xf>
    <xf numFmtId="0" fontId="116" fillId="0" borderId="0" xfId="2" applyFont="1" applyBorder="1" applyAlignment="1" applyProtection="1">
      <alignment horizontal="left" vertical="center" shrinkToFit="1"/>
      <protection locked="0"/>
    </xf>
    <xf numFmtId="0" fontId="116" fillId="0" borderId="12" xfId="2" applyFont="1" applyBorder="1" applyAlignment="1" applyProtection="1">
      <alignment horizontal="left" vertical="center" shrinkToFit="1"/>
      <protection locked="0"/>
    </xf>
    <xf numFmtId="0" fontId="116" fillId="0" borderId="16" xfId="2" applyFont="1" applyBorder="1" applyAlignment="1" applyProtection="1">
      <alignment horizontal="left" vertical="center" shrinkToFit="1"/>
      <protection locked="0"/>
    </xf>
    <xf numFmtId="0" fontId="116" fillId="0" borderId="32" xfId="2" applyFont="1" applyBorder="1" applyAlignment="1" applyProtection="1">
      <alignment horizontal="left" vertical="center" shrinkToFit="1"/>
      <protection locked="0"/>
    </xf>
    <xf numFmtId="0" fontId="116" fillId="0" borderId="15" xfId="2" applyFont="1" applyBorder="1" applyAlignment="1" applyProtection="1">
      <alignment horizontal="left" vertical="center" shrinkToFit="1"/>
      <protection locked="0"/>
    </xf>
    <xf numFmtId="0" fontId="17" fillId="0" borderId="11" xfId="2" applyFont="1" applyBorder="1" applyAlignment="1" applyProtection="1">
      <alignment horizontal="left" vertical="center"/>
      <protection locked="0"/>
    </xf>
    <xf numFmtId="0" fontId="17" fillId="0" borderId="0" xfId="2" applyFont="1" applyAlignment="1" applyProtection="1">
      <alignment horizontal="left" vertical="center"/>
      <protection locked="0"/>
    </xf>
    <xf numFmtId="0" fontId="17" fillId="0" borderId="12" xfId="2" applyFont="1" applyBorder="1" applyAlignment="1" applyProtection="1">
      <alignment horizontal="left" vertical="center"/>
      <protection locked="0"/>
    </xf>
    <xf numFmtId="0" fontId="30" fillId="0" borderId="8" xfId="2" applyFont="1" applyBorder="1" applyAlignment="1">
      <alignment horizontal="center" vertical="center" wrapText="1"/>
    </xf>
    <xf numFmtId="0" fontId="30" fillId="0" borderId="9" xfId="2" applyFont="1" applyBorder="1" applyAlignment="1">
      <alignment horizontal="center" vertical="center" wrapText="1"/>
    </xf>
    <xf numFmtId="0" fontId="30" fillId="0" borderId="10" xfId="2" applyFont="1" applyBorder="1" applyAlignment="1">
      <alignment horizontal="center" vertical="center" wrapText="1"/>
    </xf>
    <xf numFmtId="0" fontId="116" fillId="0" borderId="9" xfId="2" applyFont="1" applyBorder="1" applyAlignment="1">
      <alignment horizontal="center" vertical="center"/>
    </xf>
    <xf numFmtId="0" fontId="116" fillId="0" borderId="10" xfId="2" applyFont="1" applyBorder="1" applyAlignment="1">
      <alignment horizontal="center" vertical="center"/>
    </xf>
    <xf numFmtId="0" fontId="116" fillId="0" borderId="0" xfId="2" applyFont="1" applyAlignment="1">
      <alignment horizontal="center" vertical="center"/>
    </xf>
    <xf numFmtId="0" fontId="116" fillId="0" borderId="12" xfId="2" applyFont="1" applyBorder="1" applyAlignment="1">
      <alignment horizontal="center" vertical="center"/>
    </xf>
    <xf numFmtId="0" fontId="116" fillId="0" borderId="32" xfId="2" applyFont="1" applyBorder="1" applyAlignment="1">
      <alignment horizontal="center" vertical="center"/>
    </xf>
    <xf numFmtId="0" fontId="116" fillId="0" borderId="15" xfId="2" applyFont="1" applyBorder="1" applyAlignment="1">
      <alignment horizontal="center" vertical="center"/>
    </xf>
    <xf numFmtId="0" fontId="17" fillId="0" borderId="16" xfId="2" applyFont="1" applyBorder="1" applyAlignment="1" applyProtection="1">
      <alignment horizontal="left" vertical="center"/>
      <protection locked="0"/>
    </xf>
    <xf numFmtId="0" fontId="17" fillId="0" borderId="32" xfId="2" applyFont="1" applyBorder="1" applyAlignment="1" applyProtection="1">
      <alignment horizontal="left" vertical="center"/>
      <protection locked="0"/>
    </xf>
    <xf numFmtId="0" fontId="17" fillId="0" borderId="15" xfId="2" applyFont="1" applyBorder="1" applyAlignment="1" applyProtection="1">
      <alignment horizontal="left" vertical="center"/>
      <protection locked="0"/>
    </xf>
    <xf numFmtId="0" fontId="116" fillId="0" borderId="26" xfId="2" applyFont="1" applyBorder="1" applyAlignment="1">
      <alignment horizontal="center" vertical="center" shrinkToFit="1"/>
    </xf>
    <xf numFmtId="0" fontId="116" fillId="0" borderId="35" xfId="2" applyFont="1" applyBorder="1" applyAlignment="1">
      <alignment horizontal="center" vertical="center" shrinkToFit="1"/>
    </xf>
    <xf numFmtId="0" fontId="116" fillId="0" borderId="0" xfId="2" applyFont="1" applyAlignment="1">
      <alignment horizontal="center" vertical="center" shrinkToFit="1"/>
    </xf>
    <xf numFmtId="0" fontId="116" fillId="0" borderId="12" xfId="2" applyFont="1" applyBorder="1" applyAlignment="1">
      <alignment horizontal="center" vertical="center" shrinkToFit="1"/>
    </xf>
    <xf numFmtId="0" fontId="116" fillId="0" borderId="32" xfId="2" applyFont="1" applyBorder="1" applyAlignment="1">
      <alignment horizontal="center" vertical="center" shrinkToFit="1"/>
    </xf>
    <xf numFmtId="0" fontId="116" fillId="0" borderId="15" xfId="2" applyFont="1" applyBorder="1" applyAlignment="1">
      <alignment horizontal="center" vertical="center" shrinkToFit="1"/>
    </xf>
    <xf numFmtId="0" fontId="17" fillId="0" borderId="188" xfId="2" applyFont="1" applyBorder="1" applyAlignment="1">
      <alignment horizontal="left" vertical="center"/>
    </xf>
    <xf numFmtId="0" fontId="17" fillId="0" borderId="153" xfId="2" applyFont="1" applyBorder="1" applyAlignment="1">
      <alignment horizontal="left" vertical="center"/>
    </xf>
    <xf numFmtId="0" fontId="17" fillId="0" borderId="189" xfId="2" applyFont="1" applyBorder="1" applyAlignment="1">
      <alignment horizontal="left" vertical="center"/>
    </xf>
    <xf numFmtId="0" fontId="17" fillId="0" borderId="11" xfId="2" applyFont="1" applyBorder="1" applyAlignment="1">
      <alignment horizontal="left" vertical="center"/>
    </xf>
    <xf numFmtId="0" fontId="17" fillId="0" borderId="12" xfId="2" applyFont="1" applyBorder="1" applyAlignment="1">
      <alignment horizontal="left" vertical="center"/>
    </xf>
    <xf numFmtId="0" fontId="124" fillId="0" borderId="8" xfId="2" applyFont="1" applyBorder="1" applyAlignment="1">
      <alignment horizontal="center" vertical="center"/>
    </xf>
    <xf numFmtId="0" fontId="124" fillId="0" borderId="9" xfId="2" applyFont="1" applyBorder="1" applyAlignment="1">
      <alignment horizontal="center" vertical="center"/>
    </xf>
    <xf numFmtId="0" fontId="124" fillId="0" borderId="10" xfId="2" applyFont="1" applyBorder="1" applyAlignment="1">
      <alignment horizontal="center" vertical="center"/>
    </xf>
    <xf numFmtId="0" fontId="124" fillId="0" borderId="11" xfId="2" applyFont="1" applyBorder="1" applyAlignment="1">
      <alignment horizontal="center" vertical="center"/>
    </xf>
    <xf numFmtId="0" fontId="124" fillId="0" borderId="0" xfId="2" applyFont="1" applyAlignment="1">
      <alignment horizontal="center" vertical="center"/>
    </xf>
    <xf numFmtId="0" fontId="124" fillId="0" borderId="12" xfId="2" applyFont="1" applyBorder="1" applyAlignment="1">
      <alignment horizontal="center" vertical="center"/>
    </xf>
    <xf numFmtId="0" fontId="124" fillId="0" borderId="16" xfId="2" applyFont="1" applyBorder="1" applyAlignment="1">
      <alignment horizontal="center" vertical="center"/>
    </xf>
    <xf numFmtId="0" fontId="124" fillId="0" borderId="32" xfId="2" applyFont="1" applyBorder="1" applyAlignment="1">
      <alignment horizontal="center" vertical="center"/>
    </xf>
    <xf numFmtId="0" fontId="124" fillId="0" borderId="15" xfId="2" applyFont="1" applyBorder="1" applyAlignment="1">
      <alignment horizontal="center" vertical="center"/>
    </xf>
    <xf numFmtId="0" fontId="15" fillId="0" borderId="1" xfId="2" applyFont="1" applyBorder="1" applyAlignment="1">
      <alignment horizontal="center"/>
    </xf>
    <xf numFmtId="0" fontId="15" fillId="0" borderId="4" xfId="2" applyFont="1" applyBorder="1" applyAlignment="1">
      <alignment horizontal="center"/>
    </xf>
    <xf numFmtId="0" fontId="15" fillId="0" borderId="139" xfId="2" applyFont="1" applyBorder="1" applyAlignment="1">
      <alignment horizontal="center"/>
    </xf>
    <xf numFmtId="0" fontId="15" fillId="0" borderId="140" xfId="2" applyFont="1" applyBorder="1" applyAlignment="1">
      <alignment horizontal="center"/>
    </xf>
    <xf numFmtId="0" fontId="15" fillId="0" borderId="145" xfId="2" applyFont="1" applyBorder="1" applyAlignment="1">
      <alignment horizontal="center"/>
    </xf>
    <xf numFmtId="0" fontId="15" fillId="0" borderId="134" xfId="2" applyFont="1" applyBorder="1" applyAlignment="1">
      <alignment horizontal="center"/>
    </xf>
    <xf numFmtId="0" fontId="15" fillId="0" borderId="135" xfId="2" applyFont="1" applyBorder="1" applyAlignment="1">
      <alignment horizontal="center"/>
    </xf>
    <xf numFmtId="0" fontId="15" fillId="0" borderId="136" xfId="2" applyFont="1" applyBorder="1" applyAlignment="1">
      <alignment horizontal="center"/>
    </xf>
    <xf numFmtId="0" fontId="91" fillId="0" borderId="0" xfId="2" applyFont="1" applyAlignment="1">
      <alignment horizontal="center"/>
    </xf>
    <xf numFmtId="0" fontId="91" fillId="0" borderId="14" xfId="2" applyFont="1" applyBorder="1" applyAlignment="1">
      <alignment horizontal="center"/>
    </xf>
    <xf numFmtId="0" fontId="15" fillId="0" borderId="0" xfId="2" applyFont="1" applyAlignment="1">
      <alignment horizontal="center"/>
    </xf>
    <xf numFmtId="0" fontId="15" fillId="0" borderId="0" xfId="2" applyFont="1" applyAlignment="1">
      <alignment vertical="center"/>
    </xf>
    <xf numFmtId="0" fontId="15" fillId="0" borderId="11" xfId="2" applyFont="1" applyBorder="1" applyAlignment="1">
      <alignment vertical="center"/>
    </xf>
    <xf numFmtId="0" fontId="15" fillId="0" borderId="1" xfId="2" applyFont="1" applyBorder="1" applyAlignment="1">
      <alignment horizontal="center" vertical="center"/>
    </xf>
    <xf numFmtId="0" fontId="87" fillId="0" borderId="15" xfId="2" applyFont="1" applyBorder="1" applyAlignment="1">
      <alignment horizontal="center" vertical="center" wrapText="1"/>
    </xf>
    <xf numFmtId="0" fontId="87" fillId="0" borderId="3" xfId="2" applyFont="1" applyBorder="1" applyAlignment="1">
      <alignment horizontal="center" vertical="center" wrapText="1"/>
    </xf>
    <xf numFmtId="0" fontId="87" fillId="0" borderId="6" xfId="2" applyFont="1" applyBorder="1" applyAlignment="1">
      <alignment horizontal="center" vertical="center" wrapText="1"/>
    </xf>
    <xf numFmtId="0" fontId="87" fillId="0" borderId="1" xfId="2" applyFont="1" applyBorder="1" applyAlignment="1">
      <alignment horizontal="center" vertical="center" wrapText="1"/>
    </xf>
    <xf numFmtId="0" fontId="87" fillId="0" borderId="2" xfId="2" applyFont="1" applyBorder="1" applyAlignment="1">
      <alignment horizontal="center" vertical="center" wrapText="1"/>
    </xf>
    <xf numFmtId="0" fontId="87" fillId="0" borderId="16" xfId="2" applyFont="1" applyBorder="1" applyAlignment="1">
      <alignment horizontal="center" vertical="center" wrapText="1"/>
    </xf>
    <xf numFmtId="0" fontId="87" fillId="0" borderId="4" xfId="2" applyFont="1" applyBorder="1" applyAlignment="1">
      <alignment horizontal="center" vertical="center" wrapText="1"/>
    </xf>
    <xf numFmtId="0" fontId="87" fillId="0" borderId="8" xfId="2" applyFont="1" applyBorder="1" applyAlignment="1">
      <alignment horizontal="center" vertical="center" wrapText="1"/>
    </xf>
    <xf numFmtId="185" fontId="87" fillId="8" borderId="9" xfId="2" applyNumberFormat="1" applyFont="1" applyFill="1" applyBorder="1" applyAlignment="1">
      <alignment horizontal="right" vertical="center"/>
    </xf>
    <xf numFmtId="185" fontId="15" fillId="8" borderId="9" xfId="2" applyNumberFormat="1" applyFont="1" applyFill="1" applyBorder="1" applyAlignment="1">
      <alignment horizontal="right" vertical="center"/>
    </xf>
    <xf numFmtId="185" fontId="15" fillId="8" borderId="0" xfId="2" applyNumberFormat="1" applyFont="1" applyFill="1" applyAlignment="1">
      <alignment horizontal="right" vertical="center"/>
    </xf>
    <xf numFmtId="0" fontId="87" fillId="8" borderId="20" xfId="2" applyFont="1" applyFill="1" applyBorder="1" applyAlignment="1">
      <alignment horizontal="center" vertical="center"/>
    </xf>
    <xf numFmtId="0" fontId="15" fillId="8" borderId="21" xfId="2" applyFont="1" applyFill="1" applyBorder="1" applyAlignment="1">
      <alignment horizontal="center" vertical="center"/>
    </xf>
    <xf numFmtId="0" fontId="15" fillId="8" borderId="24" xfId="2" applyFont="1" applyFill="1" applyBorder="1" applyAlignment="1">
      <alignment horizontal="center" vertical="center"/>
    </xf>
    <xf numFmtId="0" fontId="15" fillId="8" borderId="25" xfId="2" applyFont="1" applyFill="1" applyBorder="1" applyAlignment="1">
      <alignment horizontal="center" vertical="center"/>
    </xf>
    <xf numFmtId="0" fontId="87" fillId="8" borderId="9" xfId="2" applyFont="1" applyFill="1" applyBorder="1" applyAlignment="1">
      <alignment horizontal="right" vertical="center"/>
    </xf>
    <xf numFmtId="0" fontId="15" fillId="8" borderId="9" xfId="2" applyFont="1" applyFill="1" applyBorder="1" applyAlignment="1">
      <alignment horizontal="right" vertical="center"/>
    </xf>
    <xf numFmtId="0" fontId="15" fillId="8" borderId="10" xfId="2" applyFont="1" applyFill="1" applyBorder="1" applyAlignment="1">
      <alignment horizontal="right" vertical="center"/>
    </xf>
    <xf numFmtId="0" fontId="15" fillId="8" borderId="0" xfId="2" applyFont="1" applyFill="1" applyAlignment="1">
      <alignment horizontal="right" vertical="center"/>
    </xf>
    <xf numFmtId="0" fontId="15" fillId="8" borderId="12" xfId="2" applyFont="1" applyFill="1" applyBorder="1" applyAlignment="1">
      <alignment horizontal="right" vertical="center"/>
    </xf>
    <xf numFmtId="0" fontId="87" fillId="8" borderId="117" xfId="2" applyFont="1" applyFill="1" applyBorder="1" applyAlignment="1">
      <alignment horizontal="center" vertical="center"/>
    </xf>
    <xf numFmtId="0" fontId="15" fillId="8" borderId="27" xfId="2" applyFont="1" applyFill="1" applyBorder="1" applyAlignment="1">
      <alignment horizontal="center" vertical="center"/>
    </xf>
    <xf numFmtId="0" fontId="15" fillId="8" borderId="118" xfId="2" applyFont="1" applyFill="1" applyBorder="1" applyAlignment="1">
      <alignment horizontal="center" vertical="center"/>
    </xf>
    <xf numFmtId="0" fontId="15" fillId="8" borderId="117" xfId="2" applyFont="1" applyFill="1" applyBorder="1" applyAlignment="1">
      <alignment horizontal="center" vertical="center"/>
    </xf>
    <xf numFmtId="0" fontId="87" fillId="8" borderId="27" xfId="2" applyFont="1" applyFill="1" applyBorder="1" applyAlignment="1">
      <alignment horizontal="center" vertical="center"/>
    </xf>
    <xf numFmtId="0" fontId="15" fillId="8" borderId="22" xfId="2" applyFont="1" applyFill="1" applyBorder="1" applyAlignment="1">
      <alignment horizontal="center" vertical="center"/>
    </xf>
    <xf numFmtId="0" fontId="87" fillId="8" borderId="23" xfId="2" applyFont="1" applyFill="1" applyBorder="1" applyAlignment="1">
      <alignment horizontal="center" vertical="center"/>
    </xf>
    <xf numFmtId="0" fontId="15" fillId="8" borderId="23" xfId="2" applyFont="1" applyFill="1" applyBorder="1" applyAlignment="1">
      <alignment horizontal="center" vertical="center"/>
    </xf>
    <xf numFmtId="185" fontId="87" fillId="8" borderId="27" xfId="2" applyNumberFormat="1" applyFont="1" applyFill="1" applyBorder="1" applyAlignment="1">
      <alignment horizontal="right" vertical="center"/>
    </xf>
    <xf numFmtId="185" fontId="15" fillId="8" borderId="27" xfId="2" applyNumberFormat="1" applyFont="1" applyFill="1" applyBorder="1" applyAlignment="1">
      <alignment horizontal="right" vertical="center"/>
    </xf>
    <xf numFmtId="0" fontId="87" fillId="0" borderId="8" xfId="2" applyFont="1" applyBorder="1" applyAlignment="1">
      <alignment horizontal="left" vertical="center"/>
    </xf>
    <xf numFmtId="0" fontId="87" fillId="0" borderId="9" xfId="2" applyFont="1" applyBorder="1" applyAlignment="1">
      <alignment horizontal="left" vertical="center"/>
    </xf>
    <xf numFmtId="0" fontId="87" fillId="0" borderId="11" xfId="2" applyFont="1" applyBorder="1" applyAlignment="1">
      <alignment horizontal="left" vertical="center"/>
    </xf>
    <xf numFmtId="0" fontId="87" fillId="0" borderId="0" xfId="2" applyFont="1" applyAlignment="1">
      <alignment horizontal="left" vertical="center"/>
    </xf>
    <xf numFmtId="0" fontId="88" fillId="0" borderId="9" xfId="2" applyFont="1" applyBorder="1" applyAlignment="1">
      <alignment horizontal="left" vertical="center"/>
    </xf>
    <xf numFmtId="0" fontId="88" fillId="0" borderId="10" xfId="2" applyFont="1" applyBorder="1" applyAlignment="1">
      <alignment horizontal="left" vertical="center"/>
    </xf>
    <xf numFmtId="0" fontId="88" fillId="0" borderId="0" xfId="2" applyFont="1" applyAlignment="1">
      <alignment horizontal="left" vertical="center"/>
    </xf>
    <xf numFmtId="0" fontId="88" fillId="0" borderId="12" xfId="2" applyFont="1" applyBorder="1" applyAlignment="1">
      <alignment horizontal="left" vertical="center"/>
    </xf>
    <xf numFmtId="0" fontId="87" fillId="0" borderId="94" xfId="2" applyFont="1" applyBorder="1" applyAlignment="1">
      <alignment horizontal="center" vertical="center"/>
    </xf>
    <xf numFmtId="0" fontId="87" fillId="0" borderId="95" xfId="2" applyFont="1" applyBorder="1" applyAlignment="1">
      <alignment horizontal="center" vertical="center"/>
    </xf>
    <xf numFmtId="0" fontId="87" fillId="0" borderId="78" xfId="2" applyFont="1" applyBorder="1" applyAlignment="1">
      <alignment horizontal="center" vertical="center"/>
    </xf>
    <xf numFmtId="184" fontId="87" fillId="0" borderId="96" xfId="2" quotePrefix="1" applyNumberFormat="1" applyFont="1" applyBorder="1" applyAlignment="1" applyProtection="1">
      <alignment horizontal="center" vertical="center"/>
      <protection locked="0"/>
    </xf>
    <xf numFmtId="184" fontId="87" fillId="0" borderId="79" xfId="2" quotePrefix="1" applyNumberFormat="1" applyFont="1" applyBorder="1" applyAlignment="1" applyProtection="1">
      <alignment horizontal="center" vertical="center"/>
      <protection locked="0"/>
    </xf>
    <xf numFmtId="0" fontId="87" fillId="0" borderId="78" xfId="2" applyFont="1" applyBorder="1" applyAlignment="1">
      <alignment horizontal="center" vertical="center" shrinkToFit="1"/>
    </xf>
    <xf numFmtId="0" fontId="87" fillId="0" borderId="79" xfId="2" applyFont="1" applyBorder="1" applyAlignment="1">
      <alignment horizontal="center" vertical="center" shrinkToFit="1"/>
    </xf>
    <xf numFmtId="0" fontId="87" fillId="2" borderId="96" xfId="2" applyFont="1" applyFill="1" applyBorder="1" applyAlignment="1" applyProtection="1">
      <alignment horizontal="center" vertical="center"/>
      <protection locked="0"/>
    </xf>
    <xf numFmtId="0" fontId="87" fillId="2" borderId="79" xfId="2" applyFont="1" applyFill="1" applyBorder="1" applyAlignment="1" applyProtection="1">
      <alignment horizontal="center" vertical="center"/>
      <protection locked="0"/>
    </xf>
    <xf numFmtId="0" fontId="87" fillId="2" borderId="97" xfId="2" applyFont="1" applyFill="1" applyBorder="1" applyAlignment="1" applyProtection="1">
      <alignment horizontal="center" vertical="center"/>
      <protection locked="0"/>
    </xf>
    <xf numFmtId="0" fontId="89" fillId="0" borderId="78" xfId="2" applyFont="1" applyBorder="1" applyAlignment="1">
      <alignment horizontal="center" vertical="center"/>
    </xf>
    <xf numFmtId="0" fontId="89" fillId="0" borderId="79" xfId="2" applyFont="1" applyBorder="1" applyAlignment="1">
      <alignment horizontal="center" vertical="center"/>
    </xf>
    <xf numFmtId="0" fontId="89" fillId="0" borderId="97" xfId="2" applyFont="1" applyBorder="1" applyAlignment="1">
      <alignment horizontal="center" vertical="center"/>
    </xf>
    <xf numFmtId="0" fontId="87" fillId="7" borderId="78" xfId="2" applyFont="1" applyFill="1" applyBorder="1" applyAlignment="1" applyProtection="1">
      <alignment horizontal="center" vertical="center"/>
      <protection locked="0"/>
    </xf>
    <xf numFmtId="0" fontId="87" fillId="7" borderId="79" xfId="2" applyFont="1" applyFill="1" applyBorder="1" applyAlignment="1" applyProtection="1">
      <alignment horizontal="center" vertical="center"/>
      <protection locked="0"/>
    </xf>
    <xf numFmtId="0" fontId="87" fillId="7" borderId="80" xfId="2" applyFont="1" applyFill="1" applyBorder="1" applyAlignment="1" applyProtection="1">
      <alignment horizontal="center" vertical="center"/>
      <protection locked="0"/>
    </xf>
    <xf numFmtId="0" fontId="87" fillId="0" borderId="11" xfId="2" applyFont="1" applyBorder="1" applyAlignment="1">
      <alignment horizontal="center" vertical="center" wrapText="1"/>
    </xf>
    <xf numFmtId="0" fontId="87" fillId="0" borderId="0" xfId="2" applyFont="1" applyAlignment="1">
      <alignment horizontal="center" vertical="center" wrapText="1"/>
    </xf>
    <xf numFmtId="0" fontId="87" fillId="0" borderId="12" xfId="2" applyFont="1" applyBorder="1" applyAlignment="1">
      <alignment horizontal="center" vertical="center" wrapText="1"/>
    </xf>
    <xf numFmtId="0" fontId="87" fillId="0" borderId="29" xfId="2" applyFont="1" applyBorder="1" applyAlignment="1">
      <alignment horizontal="center" vertical="center" wrapText="1"/>
    </xf>
    <xf numFmtId="0" fontId="87" fillId="0" borderId="28" xfId="2" applyFont="1" applyBorder="1" applyAlignment="1">
      <alignment horizontal="center" vertical="center" wrapText="1"/>
    </xf>
    <xf numFmtId="0" fontId="87" fillId="0" borderId="36" xfId="2" applyFont="1" applyBorder="1" applyAlignment="1">
      <alignment horizontal="center" vertical="center" wrapText="1"/>
    </xf>
    <xf numFmtId="0" fontId="90" fillId="0" borderId="100" xfId="2" applyFont="1" applyBorder="1" applyAlignment="1">
      <alignment horizontal="center" vertical="center" wrapText="1"/>
    </xf>
    <xf numFmtId="0" fontId="90" fillId="0" borderId="55" xfId="2" applyFont="1" applyBorder="1" applyAlignment="1">
      <alignment horizontal="center" vertical="center" wrapText="1"/>
    </xf>
    <xf numFmtId="0" fontId="90" fillId="0" borderId="101" xfId="2" applyFont="1" applyBorder="1" applyAlignment="1">
      <alignment horizontal="center" vertical="center" wrapText="1"/>
    </xf>
    <xf numFmtId="0" fontId="90" fillId="0" borderId="102" xfId="2" applyFont="1" applyBorder="1" applyAlignment="1">
      <alignment horizontal="center" vertical="center" wrapText="1"/>
    </xf>
    <xf numFmtId="0" fontId="90" fillId="0" borderId="51" xfId="2" applyFont="1" applyBorder="1" applyAlignment="1">
      <alignment horizontal="center" vertical="center" wrapText="1"/>
    </xf>
    <xf numFmtId="0" fontId="90" fillId="0" borderId="35" xfId="2" applyFont="1" applyBorder="1" applyAlignment="1">
      <alignment horizontal="center" vertical="center" wrapText="1"/>
    </xf>
    <xf numFmtId="0" fontId="90" fillId="0" borderId="103" xfId="2" applyFont="1" applyBorder="1" applyAlignment="1">
      <alignment horizontal="center" vertical="center" wrapText="1"/>
    </xf>
    <xf numFmtId="0" fontId="90" fillId="0" borderId="104" xfId="2" applyFont="1" applyBorder="1" applyAlignment="1">
      <alignment horizontal="center" vertical="center" wrapText="1"/>
    </xf>
    <xf numFmtId="0" fontId="87" fillId="0" borderId="98" xfId="2" applyFont="1" applyBorder="1" applyAlignment="1">
      <alignment horizontal="center" vertical="center" wrapText="1"/>
    </xf>
    <xf numFmtId="0" fontId="87" fillId="0" borderId="99" xfId="2" applyFont="1" applyBorder="1" applyAlignment="1">
      <alignment horizontal="center" vertical="center" wrapText="1"/>
    </xf>
    <xf numFmtId="0" fontId="87" fillId="0" borderId="15" xfId="2" applyFont="1" applyBorder="1" applyAlignment="1">
      <alignment horizontal="distributed" vertical="center" justifyLastLine="1"/>
    </xf>
    <xf numFmtId="0" fontId="87" fillId="0" borderId="3" xfId="2" applyFont="1" applyBorder="1" applyAlignment="1">
      <alignment horizontal="distributed" vertical="center" justifyLastLine="1"/>
    </xf>
    <xf numFmtId="0" fontId="87" fillId="0" borderId="6" xfId="2" applyFont="1" applyBorder="1" applyAlignment="1">
      <alignment horizontal="distributed" vertical="center" justifyLastLine="1"/>
    </xf>
    <xf numFmtId="0" fontId="87" fillId="0" borderId="1" xfId="2" applyFont="1" applyBorder="1" applyAlignment="1">
      <alignment horizontal="distributed" vertical="center" justifyLastLine="1"/>
    </xf>
    <xf numFmtId="0" fontId="87" fillId="0" borderId="10" xfId="2" applyFont="1" applyBorder="1" applyAlignment="1">
      <alignment horizontal="distributed" vertical="center" justifyLastLine="1"/>
    </xf>
    <xf numFmtId="0" fontId="87" fillId="0" borderId="2" xfId="2" applyFont="1" applyBorder="1" applyAlignment="1">
      <alignment horizontal="distributed" vertical="center" justifyLastLine="1"/>
    </xf>
    <xf numFmtId="0" fontId="87" fillId="8" borderId="27" xfId="2" applyFont="1" applyFill="1" applyBorder="1" applyAlignment="1">
      <alignment horizontal="right" vertical="center"/>
    </xf>
    <xf numFmtId="0" fontId="15" fillId="8" borderId="27" xfId="2" applyFont="1" applyFill="1" applyBorder="1" applyAlignment="1">
      <alignment horizontal="right" vertical="center"/>
    </xf>
    <xf numFmtId="0" fontId="15" fillId="8" borderId="22" xfId="2" applyFont="1" applyFill="1" applyBorder="1" applyAlignment="1">
      <alignment horizontal="right" vertical="center"/>
    </xf>
    <xf numFmtId="0" fontId="87" fillId="0" borderId="22" xfId="2" applyFont="1" applyBorder="1" applyAlignment="1">
      <alignment horizontal="center" vertical="center"/>
    </xf>
    <xf numFmtId="0" fontId="87" fillId="0" borderId="110" xfId="2" applyFont="1" applyBorder="1" applyAlignment="1">
      <alignment horizontal="center" vertical="center"/>
    </xf>
    <xf numFmtId="0" fontId="87" fillId="0" borderId="23" xfId="2" applyFont="1" applyBorder="1" applyAlignment="1">
      <alignment horizontal="center" vertical="center"/>
    </xf>
    <xf numFmtId="0" fontId="87" fillId="2" borderId="111" xfId="2" applyFont="1" applyFill="1" applyBorder="1" applyAlignment="1" applyProtection="1">
      <alignment horizontal="center" vertical="center"/>
      <protection locked="0"/>
    </xf>
    <xf numFmtId="0" fontId="87" fillId="2" borderId="110" xfId="2" applyFont="1" applyFill="1" applyBorder="1" applyAlignment="1" applyProtection="1">
      <alignment horizontal="center" vertical="center"/>
      <protection locked="0"/>
    </xf>
    <xf numFmtId="0" fontId="87" fillId="2" borderId="23" xfId="2" applyFont="1" applyFill="1" applyBorder="1" applyAlignment="1" applyProtection="1">
      <alignment horizontal="center" vertical="center"/>
      <protection locked="0"/>
    </xf>
    <xf numFmtId="0" fontId="16" fillId="7" borderId="110" xfId="2" applyFont="1" applyFill="1" applyBorder="1" applyAlignment="1" applyProtection="1">
      <alignment horizontal="center" vertical="center" wrapText="1" shrinkToFit="1"/>
      <protection locked="0"/>
    </xf>
    <xf numFmtId="0" fontId="16" fillId="7" borderId="112" xfId="2" applyFont="1" applyFill="1" applyBorder="1" applyAlignment="1" applyProtection="1">
      <alignment horizontal="center" vertical="center" wrapText="1" shrinkToFit="1"/>
      <protection locked="0"/>
    </xf>
    <xf numFmtId="0" fontId="87" fillId="0" borderId="117" xfId="2" applyFont="1" applyBorder="1" applyAlignment="1">
      <alignment horizontal="center" vertical="center"/>
    </xf>
    <xf numFmtId="0" fontId="89" fillId="0" borderId="17" xfId="2" applyFont="1" applyBorder="1" applyAlignment="1">
      <alignment horizontal="center" vertical="center"/>
    </xf>
    <xf numFmtId="0" fontId="89" fillId="0" borderId="18" xfId="2" applyFont="1" applyBorder="1" applyAlignment="1">
      <alignment horizontal="center" vertical="center"/>
    </xf>
    <xf numFmtId="0" fontId="89" fillId="0" borderId="19" xfId="2" applyFont="1" applyBorder="1" applyAlignment="1">
      <alignment horizontal="center" vertical="center"/>
    </xf>
    <xf numFmtId="0" fontId="89" fillId="0" borderId="22" xfId="2" applyFont="1" applyBorder="1" applyAlignment="1">
      <alignment horizontal="center" vertical="center"/>
    </xf>
    <xf numFmtId="0" fontId="89" fillId="0" borderId="110" xfId="2" applyFont="1" applyBorder="1" applyAlignment="1">
      <alignment horizontal="center" vertical="center"/>
    </xf>
    <xf numFmtId="0" fontId="89" fillId="0" borderId="23" xfId="2" applyFont="1" applyBorder="1" applyAlignment="1">
      <alignment horizontal="center" vertical="center"/>
    </xf>
    <xf numFmtId="0" fontId="87" fillId="2" borderId="105" xfId="2" applyFont="1" applyFill="1" applyBorder="1" applyAlignment="1" applyProtection="1">
      <alignment horizontal="center" vertical="center"/>
      <protection locked="0"/>
    </xf>
    <xf numFmtId="0" fontId="87" fillId="2" borderId="106" xfId="2" applyFont="1" applyFill="1" applyBorder="1" applyAlignment="1" applyProtection="1">
      <alignment horizontal="center" vertical="center"/>
      <protection locked="0"/>
    </xf>
    <xf numFmtId="0" fontId="87" fillId="2" borderId="107" xfId="2" applyFont="1" applyFill="1" applyBorder="1" applyAlignment="1" applyProtection="1">
      <alignment horizontal="center" vertical="center"/>
      <protection locked="0"/>
    </xf>
    <xf numFmtId="0" fontId="16" fillId="7" borderId="106" xfId="2" applyFont="1" applyFill="1" applyBorder="1" applyAlignment="1" applyProtection="1">
      <alignment horizontal="center" vertical="center" wrapText="1" shrinkToFit="1"/>
      <protection locked="0"/>
    </xf>
    <xf numFmtId="0" fontId="16" fillId="7" borderId="108" xfId="2" applyFont="1" applyFill="1" applyBorder="1" applyAlignment="1" applyProtection="1">
      <alignment horizontal="center" vertical="center" wrapText="1" shrinkToFit="1"/>
      <protection locked="0"/>
    </xf>
    <xf numFmtId="0" fontId="16" fillId="7" borderId="115" xfId="2" applyFont="1" applyFill="1" applyBorder="1" applyAlignment="1" applyProtection="1">
      <alignment horizontal="center" vertical="center" wrapText="1" shrinkToFit="1"/>
      <protection locked="0"/>
    </xf>
    <xf numFmtId="0" fontId="16" fillId="7" borderId="116" xfId="2" applyFont="1" applyFill="1" applyBorder="1" applyAlignment="1" applyProtection="1">
      <alignment horizontal="center" vertical="center" wrapText="1" shrinkToFit="1"/>
      <protection locked="0"/>
    </xf>
    <xf numFmtId="0" fontId="15" fillId="8" borderId="13" xfId="2" applyFont="1" applyFill="1" applyBorder="1" applyAlignment="1">
      <alignment horizontal="center" vertical="center"/>
    </xf>
    <xf numFmtId="0" fontId="15" fillId="8" borderId="0" xfId="2" applyFont="1" applyFill="1" applyAlignment="1">
      <alignment horizontal="center" vertical="center"/>
    </xf>
    <xf numFmtId="0" fontId="87" fillId="8" borderId="9" xfId="2" applyFont="1" applyFill="1" applyBorder="1" applyAlignment="1">
      <alignment horizontal="center" vertical="center"/>
    </xf>
    <xf numFmtId="0" fontId="15" fillId="8" borderId="9" xfId="2" applyFont="1" applyFill="1" applyBorder="1" applyAlignment="1">
      <alignment horizontal="center" vertical="center"/>
    </xf>
    <xf numFmtId="0" fontId="15" fillId="8" borderId="99" xfId="2" applyFont="1" applyFill="1" applyBorder="1" applyAlignment="1">
      <alignment horizontal="center" vertical="center"/>
    </xf>
    <xf numFmtId="0" fontId="15" fillId="8" borderId="12" xfId="2" applyFont="1" applyFill="1" applyBorder="1" applyAlignment="1">
      <alignment horizontal="center" vertical="center"/>
    </xf>
    <xf numFmtId="0" fontId="87" fillId="8" borderId="13" xfId="2" applyFont="1" applyFill="1" applyBorder="1" applyAlignment="1">
      <alignment horizontal="center" vertical="center"/>
    </xf>
    <xf numFmtId="0" fontId="87" fillId="8" borderId="98" xfId="2" applyFont="1" applyFill="1" applyBorder="1" applyAlignment="1">
      <alignment horizontal="center" vertical="center"/>
    </xf>
    <xf numFmtId="0" fontId="15" fillId="8" borderId="11" xfId="2" applyFont="1" applyFill="1" applyBorder="1" applyAlignment="1">
      <alignment horizontal="center" vertical="center"/>
    </xf>
    <xf numFmtId="0" fontId="15" fillId="0" borderId="11" xfId="2" applyFont="1" applyBorder="1" applyAlignment="1">
      <alignment horizontal="center" vertical="center"/>
    </xf>
    <xf numFmtId="0" fontId="15" fillId="0" borderId="12" xfId="2" applyFont="1" applyBorder="1" applyAlignment="1">
      <alignment horizontal="center" vertical="center"/>
    </xf>
    <xf numFmtId="0" fontId="15" fillId="0" borderId="0" xfId="2" applyFont="1" applyAlignment="1">
      <alignment horizontal="center" vertical="center"/>
    </xf>
    <xf numFmtId="185" fontId="87" fillId="8" borderId="27" xfId="2" applyNumberFormat="1" applyFont="1" applyFill="1" applyBorder="1" applyAlignment="1">
      <alignment horizontal="center" vertical="center"/>
    </xf>
    <xf numFmtId="185" fontId="15" fillId="8" borderId="27" xfId="2" applyNumberFormat="1" applyFont="1" applyFill="1" applyBorder="1" applyAlignment="1">
      <alignment horizontal="center" vertical="center"/>
    </xf>
    <xf numFmtId="0" fontId="87" fillId="0" borderId="120" xfId="2" applyFont="1" applyBorder="1" applyAlignment="1">
      <alignment horizontal="center" vertical="center"/>
    </xf>
    <xf numFmtId="0" fontId="87" fillId="0" borderId="30" xfId="2" applyFont="1" applyBorder="1" applyAlignment="1">
      <alignment horizontal="center" vertical="center"/>
    </xf>
    <xf numFmtId="0" fontId="87" fillId="2" borderId="121" xfId="2" applyFont="1" applyFill="1" applyBorder="1" applyAlignment="1" applyProtection="1">
      <alignment horizontal="center" vertical="center"/>
      <protection locked="0"/>
    </xf>
    <xf numFmtId="0" fontId="87" fillId="2" borderId="122" xfId="2" applyFont="1" applyFill="1" applyBorder="1" applyAlignment="1" applyProtection="1">
      <alignment horizontal="center" vertical="center"/>
      <protection locked="0"/>
    </xf>
    <xf numFmtId="0" fontId="87" fillId="2" borderId="123" xfId="2" applyFont="1" applyFill="1" applyBorder="1" applyAlignment="1" applyProtection="1">
      <alignment horizontal="center" vertical="center"/>
      <protection locked="0"/>
    </xf>
    <xf numFmtId="0" fontId="16" fillId="7" borderId="122" xfId="2" applyFont="1" applyFill="1" applyBorder="1" applyAlignment="1" applyProtection="1">
      <alignment horizontal="center" vertical="center" wrapText="1" shrinkToFit="1"/>
      <protection locked="0"/>
    </xf>
    <xf numFmtId="0" fontId="16" fillId="7" borderId="124" xfId="2" applyFont="1" applyFill="1" applyBorder="1" applyAlignment="1" applyProtection="1">
      <alignment horizontal="center" vertical="center" wrapText="1" shrinkToFit="1"/>
      <protection locked="0"/>
    </xf>
    <xf numFmtId="0" fontId="87" fillId="8" borderId="118" xfId="2" applyFont="1" applyFill="1" applyBorder="1" applyAlignment="1">
      <alignment horizontal="center" vertical="center"/>
    </xf>
    <xf numFmtId="0" fontId="87" fillId="0" borderId="11" xfId="2" applyFont="1" applyBorder="1" applyAlignment="1">
      <alignment horizontal="center" vertical="center"/>
    </xf>
    <xf numFmtId="0" fontId="87" fillId="0" borderId="0" xfId="2" applyFont="1" applyAlignment="1">
      <alignment horizontal="center" vertical="center"/>
    </xf>
    <xf numFmtId="0" fontId="87" fillId="0" borderId="8" xfId="2" applyFont="1" applyBorder="1" applyAlignment="1">
      <alignment horizontal="center" vertical="center"/>
    </xf>
    <xf numFmtId="0" fontId="87" fillId="0" borderId="10" xfId="2" applyFont="1" applyBorder="1" applyAlignment="1">
      <alignment horizontal="center" vertical="center"/>
    </xf>
    <xf numFmtId="0" fontId="87" fillId="0" borderId="12" xfId="2" applyFont="1" applyBorder="1" applyAlignment="1">
      <alignment horizontal="center" vertical="center"/>
    </xf>
    <xf numFmtId="0" fontId="87" fillId="8" borderId="22" xfId="2" applyFont="1" applyFill="1" applyBorder="1" applyAlignment="1">
      <alignment horizontal="center" vertical="center"/>
    </xf>
    <xf numFmtId="0" fontId="87" fillId="0" borderId="11" xfId="2" applyFont="1" applyBorder="1" applyAlignment="1">
      <alignment horizontal="center" vertical="center" justifyLastLine="1"/>
    </xf>
    <xf numFmtId="0" fontId="87" fillId="0" borderId="0" xfId="2" applyFont="1" applyAlignment="1">
      <alignment horizontal="center" vertical="center" justifyLastLine="1"/>
    </xf>
    <xf numFmtId="0" fontId="87" fillId="0" borderId="12" xfId="2" applyFont="1" applyBorder="1" applyAlignment="1">
      <alignment horizontal="center" vertical="center" justifyLastLine="1"/>
    </xf>
    <xf numFmtId="0" fontId="87" fillId="0" borderId="16" xfId="2" applyFont="1" applyBorder="1" applyAlignment="1">
      <alignment horizontal="center" vertical="center" justifyLastLine="1"/>
    </xf>
    <xf numFmtId="0" fontId="87" fillId="0" borderId="32" xfId="2" applyFont="1" applyBorder="1" applyAlignment="1">
      <alignment horizontal="center" vertical="center" justifyLastLine="1"/>
    </xf>
    <xf numFmtId="0" fontId="87" fillId="0" borderId="15" xfId="2" applyFont="1" applyBorder="1" applyAlignment="1">
      <alignment horizontal="center" vertical="center" justifyLastLine="1"/>
    </xf>
    <xf numFmtId="0" fontId="87" fillId="0" borderId="32" xfId="2" applyFont="1" applyBorder="1" applyAlignment="1">
      <alignment horizontal="center" vertical="center"/>
    </xf>
    <xf numFmtId="0" fontId="87" fillId="0" borderId="15" xfId="2" applyFont="1" applyBorder="1" applyAlignment="1">
      <alignment horizontal="center" vertical="center"/>
    </xf>
    <xf numFmtId="186" fontId="87" fillId="8" borderId="27" xfId="2" applyNumberFormat="1" applyFont="1" applyFill="1" applyBorder="1" applyAlignment="1">
      <alignment horizontal="right" vertical="center"/>
    </xf>
    <xf numFmtId="186" fontId="15" fillId="8" borderId="27" xfId="2" applyNumberFormat="1" applyFont="1" applyFill="1" applyBorder="1" applyAlignment="1">
      <alignment horizontal="right" vertical="center"/>
    </xf>
    <xf numFmtId="0" fontId="87" fillId="0" borderId="8" xfId="2" applyFont="1" applyBorder="1" applyAlignment="1">
      <alignment horizontal="center" vertical="center" shrinkToFit="1"/>
    </xf>
    <xf numFmtId="0" fontId="87" fillId="0" borderId="9" xfId="2" applyFont="1" applyBorder="1" applyAlignment="1">
      <alignment horizontal="center" vertical="center" shrinkToFit="1"/>
    </xf>
    <xf numFmtId="0" fontId="87" fillId="0" borderId="16" xfId="2" applyFont="1" applyBorder="1" applyAlignment="1">
      <alignment horizontal="center" vertical="center" shrinkToFit="1"/>
    </xf>
    <xf numFmtId="0" fontId="87" fillId="0" borderId="32" xfId="2" applyFont="1" applyBorder="1" applyAlignment="1">
      <alignment horizontal="center" vertical="center" shrinkToFit="1"/>
    </xf>
    <xf numFmtId="0" fontId="87" fillId="7" borderId="20" xfId="2" applyFont="1" applyFill="1" applyBorder="1" applyAlignment="1" applyProtection="1">
      <alignment horizontal="center" vertical="center"/>
      <protection locked="0"/>
    </xf>
    <xf numFmtId="0" fontId="87" fillId="7" borderId="21" xfId="2" applyFont="1" applyFill="1" applyBorder="1" applyAlignment="1" applyProtection="1">
      <alignment horizontal="center" vertical="center"/>
      <protection locked="0"/>
    </xf>
    <xf numFmtId="0" fontId="87" fillId="7" borderId="33" xfId="2" applyFont="1" applyFill="1" applyBorder="1" applyAlignment="1" applyProtection="1">
      <alignment horizontal="center" vertical="center"/>
      <protection locked="0"/>
    </xf>
    <xf numFmtId="0" fontId="87" fillId="7" borderId="34" xfId="2" applyFont="1" applyFill="1" applyBorder="1" applyAlignment="1" applyProtection="1">
      <alignment horizontal="center" vertical="center"/>
      <protection locked="0"/>
    </xf>
    <xf numFmtId="0" fontId="87" fillId="8" borderId="117" xfId="2" quotePrefix="1" applyFont="1" applyFill="1" applyBorder="1" applyAlignment="1">
      <alignment horizontal="center" vertical="center"/>
    </xf>
    <xf numFmtId="0" fontId="87" fillId="8" borderId="23" xfId="2" quotePrefix="1" applyFont="1" applyFill="1" applyBorder="1" applyAlignment="1">
      <alignment horizontal="center" vertical="center"/>
    </xf>
    <xf numFmtId="0" fontId="15" fillId="0" borderId="125" xfId="2" applyFont="1" applyBorder="1" applyAlignment="1">
      <alignment horizontal="center" vertical="center"/>
    </xf>
    <xf numFmtId="0" fontId="89" fillId="0" borderId="1" xfId="2" applyFont="1" applyBorder="1" applyAlignment="1">
      <alignment horizontal="center" vertical="center" wrapText="1"/>
    </xf>
    <xf numFmtId="0" fontId="91" fillId="0" borderId="1" xfId="2" applyFont="1" applyBorder="1" applyAlignment="1">
      <alignment horizontal="center" vertical="center" wrapText="1"/>
    </xf>
    <xf numFmtId="0" fontId="87" fillId="0" borderId="10" xfId="2" applyFont="1" applyBorder="1" applyAlignment="1">
      <alignment horizontal="center" vertical="center" shrinkToFit="1"/>
    </xf>
    <xf numFmtId="0" fontId="87" fillId="0" borderId="11" xfId="2" applyFont="1" applyBorder="1" applyAlignment="1">
      <alignment horizontal="center" vertical="center" shrinkToFit="1"/>
    </xf>
    <xf numFmtId="0" fontId="87" fillId="0" borderId="0" xfId="2" applyFont="1" applyAlignment="1">
      <alignment horizontal="center" vertical="center" shrinkToFit="1"/>
    </xf>
    <xf numFmtId="0" fontId="87" fillId="0" borderId="12" xfId="2" applyFont="1" applyBorder="1" applyAlignment="1">
      <alignment horizontal="center" vertical="center" shrinkToFit="1"/>
    </xf>
    <xf numFmtId="0" fontId="87" fillId="0" borderId="15" xfId="2" applyFont="1" applyBorder="1" applyAlignment="1">
      <alignment horizontal="center" vertical="center" shrinkToFit="1"/>
    </xf>
    <xf numFmtId="0" fontId="87" fillId="0" borderId="1" xfId="2" quotePrefix="1" applyFont="1" applyBorder="1" applyAlignment="1">
      <alignment horizontal="center" vertical="center"/>
    </xf>
    <xf numFmtId="0" fontId="87" fillId="0" borderId="1" xfId="2" applyFont="1" applyBorder="1" applyAlignment="1">
      <alignment horizontal="center" vertical="center"/>
    </xf>
    <xf numFmtId="187" fontId="87" fillId="0" borderId="8" xfId="2" applyNumberFormat="1" applyFont="1" applyBorder="1" applyAlignment="1">
      <alignment horizontal="center" vertical="center" shrinkToFit="1"/>
    </xf>
    <xf numFmtId="187" fontId="87" fillId="0" borderId="9" xfId="2" applyNumberFormat="1" applyFont="1" applyBorder="1" applyAlignment="1">
      <alignment horizontal="center" vertical="center" shrinkToFit="1"/>
    </xf>
    <xf numFmtId="187" fontId="87" fillId="0" borderId="10" xfId="2" applyNumberFormat="1" applyFont="1" applyBorder="1" applyAlignment="1">
      <alignment horizontal="center" vertical="center" shrinkToFit="1"/>
    </xf>
    <xf numFmtId="187" fontId="87" fillId="0" borderId="11" xfId="2" applyNumberFormat="1" applyFont="1" applyBorder="1" applyAlignment="1">
      <alignment horizontal="center" vertical="center" shrinkToFit="1"/>
    </xf>
    <xf numFmtId="187" fontId="87" fillId="0" borderId="0" xfId="2" applyNumberFormat="1" applyFont="1" applyAlignment="1">
      <alignment horizontal="center" vertical="center" shrinkToFit="1"/>
    </xf>
    <xf numFmtId="187" fontId="87" fillId="0" borderId="12" xfId="2" applyNumberFormat="1" applyFont="1" applyBorder="1" applyAlignment="1">
      <alignment horizontal="center" vertical="center" shrinkToFit="1"/>
    </xf>
    <xf numFmtId="187" fontId="87" fillId="0" borderId="16" xfId="2" applyNumberFormat="1" applyFont="1" applyBorder="1" applyAlignment="1">
      <alignment horizontal="center" vertical="center" shrinkToFit="1"/>
    </xf>
    <xf numFmtId="187" fontId="87" fillId="0" borderId="32" xfId="2" applyNumberFormat="1" applyFont="1" applyBorder="1" applyAlignment="1">
      <alignment horizontal="center" vertical="center" shrinkToFit="1"/>
    </xf>
    <xf numFmtId="187" fontId="87" fillId="0" borderId="15" xfId="2" applyNumberFormat="1" applyFont="1" applyBorder="1" applyAlignment="1">
      <alignment horizontal="center" vertical="center" shrinkToFit="1"/>
    </xf>
    <xf numFmtId="0" fontId="16" fillId="0" borderId="1" xfId="2" applyFont="1" applyBorder="1" applyAlignment="1">
      <alignment horizontal="center" vertical="center" wrapText="1"/>
    </xf>
    <xf numFmtId="0" fontId="87" fillId="8" borderId="24" xfId="2" applyFont="1" applyFill="1" applyBorder="1" applyAlignment="1">
      <alignment horizontal="center" vertical="center"/>
    </xf>
    <xf numFmtId="0" fontId="87" fillId="8" borderId="0" xfId="2" applyFont="1" applyFill="1" applyAlignment="1">
      <alignment horizontal="center" vertical="center"/>
    </xf>
    <xf numFmtId="0" fontId="87" fillId="8" borderId="25" xfId="2" applyFont="1" applyFill="1" applyBorder="1" applyAlignment="1">
      <alignment horizontal="center" vertical="center"/>
    </xf>
    <xf numFmtId="0" fontId="87" fillId="8" borderId="33" xfId="2" applyFont="1" applyFill="1" applyBorder="1" applyAlignment="1">
      <alignment horizontal="center" vertical="center"/>
    </xf>
    <xf numFmtId="0" fontId="87" fillId="8" borderId="14" xfId="2" applyFont="1" applyFill="1" applyBorder="1" applyAlignment="1">
      <alignment horizontal="center" vertical="center"/>
    </xf>
    <xf numFmtId="0" fontId="87" fillId="8" borderId="34" xfId="2" applyFont="1" applyFill="1" applyBorder="1" applyAlignment="1">
      <alignment horizontal="center" vertical="center"/>
    </xf>
    <xf numFmtId="0" fontId="87" fillId="8" borderId="32" xfId="2" applyFont="1" applyFill="1" applyBorder="1" applyAlignment="1">
      <alignment horizontal="center" vertical="center"/>
    </xf>
    <xf numFmtId="0" fontId="87" fillId="8" borderId="12" xfId="2" applyFont="1" applyFill="1" applyBorder="1" applyAlignment="1">
      <alignment horizontal="center" vertical="center"/>
    </xf>
    <xf numFmtId="0" fontId="87" fillId="8" borderId="104" xfId="2" applyFont="1" applyFill="1" applyBorder="1" applyAlignment="1">
      <alignment horizontal="center" vertical="center"/>
    </xf>
    <xf numFmtId="0" fontId="87" fillId="8" borderId="11" xfId="2" applyFont="1" applyFill="1" applyBorder="1" applyAlignment="1">
      <alignment horizontal="center" vertical="center"/>
    </xf>
    <xf numFmtId="0" fontId="87" fillId="8" borderId="101" xfId="2" applyFont="1" applyFill="1" applyBorder="1" applyAlignment="1">
      <alignment horizontal="center" vertical="center"/>
    </xf>
    <xf numFmtId="188" fontId="87" fillId="8" borderId="0" xfId="2" applyNumberFormat="1" applyFont="1" applyFill="1" applyAlignment="1">
      <alignment horizontal="center" vertical="center"/>
    </xf>
    <xf numFmtId="188" fontId="87" fillId="8" borderId="32" xfId="2" applyNumberFormat="1" applyFont="1" applyFill="1" applyBorder="1" applyAlignment="1">
      <alignment horizontal="center" vertical="center"/>
    </xf>
    <xf numFmtId="0" fontId="87" fillId="8" borderId="0" xfId="2" applyFont="1" applyFill="1" applyAlignment="1">
      <alignment horizontal="right" vertical="center"/>
    </xf>
    <xf numFmtId="189" fontId="87" fillId="0" borderId="8" xfId="2" applyNumberFormat="1" applyFont="1" applyBorder="1" applyAlignment="1">
      <alignment horizontal="right" vertical="center"/>
    </xf>
    <xf numFmtId="189" fontId="87" fillId="0" borderId="9" xfId="2" applyNumberFormat="1" applyFont="1" applyBorder="1" applyAlignment="1">
      <alignment horizontal="right" vertical="center"/>
    </xf>
    <xf numFmtId="189" fontId="15" fillId="0" borderId="9" xfId="2" applyNumberFormat="1" applyFont="1" applyBorder="1" applyAlignment="1">
      <alignment vertical="center"/>
    </xf>
    <xf numFmtId="189" fontId="87" fillId="0" borderId="11" xfId="2" applyNumberFormat="1" applyFont="1" applyBorder="1" applyAlignment="1">
      <alignment horizontal="right" vertical="center"/>
    </xf>
    <xf numFmtId="189" fontId="87" fillId="0" borderId="0" xfId="2" applyNumberFormat="1" applyFont="1" applyAlignment="1">
      <alignment horizontal="right" vertical="center"/>
    </xf>
    <xf numFmtId="189" fontId="15" fillId="0" borderId="0" xfId="2" applyNumberFormat="1" applyFont="1" applyAlignment="1">
      <alignment vertical="center"/>
    </xf>
    <xf numFmtId="0" fontId="87" fillId="9" borderId="129" xfId="2" applyFont="1" applyFill="1" applyBorder="1" applyAlignment="1" applyProtection="1">
      <alignment horizontal="center" vertical="center"/>
      <protection locked="0"/>
    </xf>
    <xf numFmtId="0" fontId="87" fillId="9" borderId="9" xfId="2" applyFont="1" applyFill="1" applyBorder="1" applyAlignment="1" applyProtection="1">
      <alignment horizontal="center" vertical="center"/>
      <protection locked="0"/>
    </xf>
    <xf numFmtId="0" fontId="87" fillId="9" borderId="130" xfId="2" applyFont="1" applyFill="1" applyBorder="1" applyAlignment="1" applyProtection="1">
      <alignment horizontal="center" vertical="center"/>
      <protection locked="0"/>
    </xf>
    <xf numFmtId="0" fontId="87" fillId="9" borderId="127" xfId="2" applyFont="1" applyFill="1" applyBorder="1" applyAlignment="1" applyProtection="1">
      <alignment horizontal="center" vertical="center"/>
      <protection locked="0"/>
    </xf>
    <xf numFmtId="0" fontId="87" fillId="9" borderId="32" xfId="2" applyFont="1" applyFill="1" applyBorder="1" applyAlignment="1" applyProtection="1">
      <alignment horizontal="center" vertical="center"/>
      <protection locked="0"/>
    </xf>
    <xf numFmtId="0" fontId="87" fillId="9" borderId="128" xfId="2" applyFont="1" applyFill="1" applyBorder="1" applyAlignment="1" applyProtection="1">
      <alignment horizontal="center" vertical="center"/>
      <protection locked="0"/>
    </xf>
    <xf numFmtId="0" fontId="87" fillId="0" borderId="100" xfId="2" applyFont="1" applyBorder="1" applyAlignment="1">
      <alignment horizontal="right" vertical="center" shrinkToFit="1"/>
    </xf>
    <xf numFmtId="0" fontId="87" fillId="0" borderId="26" xfId="2" applyFont="1" applyBorder="1" applyAlignment="1">
      <alignment horizontal="right" vertical="center" shrinkToFit="1"/>
    </xf>
    <xf numFmtId="0" fontId="87" fillId="0" borderId="35" xfId="2" applyFont="1" applyBorder="1" applyAlignment="1">
      <alignment horizontal="right" vertical="center" shrinkToFit="1"/>
    </xf>
    <xf numFmtId="0" fontId="87" fillId="0" borderId="16" xfId="2" applyFont="1" applyBorder="1" applyAlignment="1">
      <alignment horizontal="right" vertical="center" shrinkToFit="1"/>
    </xf>
    <xf numFmtId="0" fontId="87" fillId="0" borderId="32" xfId="2" applyFont="1" applyBorder="1" applyAlignment="1">
      <alignment horizontal="right" vertical="center" shrinkToFit="1"/>
    </xf>
    <xf numFmtId="0" fontId="87" fillId="0" borderId="15" xfId="2" applyFont="1" applyBorder="1" applyAlignment="1">
      <alignment horizontal="right" vertical="center" shrinkToFit="1"/>
    </xf>
    <xf numFmtId="0" fontId="89" fillId="0" borderId="131" xfId="2" applyFont="1" applyBorder="1" applyAlignment="1">
      <alignment horizontal="distributed" vertical="center"/>
    </xf>
    <xf numFmtId="0" fontId="89" fillId="0" borderId="1" xfId="2" applyFont="1" applyBorder="1" applyAlignment="1">
      <alignment horizontal="distributed" vertical="center"/>
    </xf>
    <xf numFmtId="0" fontId="89" fillId="9" borderId="1" xfId="2" applyFont="1" applyFill="1" applyBorder="1" applyAlignment="1" applyProtection="1">
      <alignment horizontal="center" vertical="center"/>
      <protection locked="0"/>
    </xf>
    <xf numFmtId="0" fontId="89" fillId="9" borderId="132" xfId="2" applyFont="1" applyFill="1" applyBorder="1" applyAlignment="1" applyProtection="1">
      <alignment horizontal="center" vertical="center"/>
      <protection locked="0"/>
    </xf>
    <xf numFmtId="0" fontId="87" fillId="0" borderId="8" xfId="2" applyFont="1" applyBorder="1" applyAlignment="1">
      <alignment horizontal="distributed" vertical="center" justifyLastLine="1"/>
    </xf>
    <xf numFmtId="0" fontId="87" fillId="0" borderId="9" xfId="2" applyFont="1" applyBorder="1" applyAlignment="1">
      <alignment horizontal="distributed" vertical="center" justifyLastLine="1"/>
    </xf>
    <xf numFmtId="0" fontId="87" fillId="0" borderId="16" xfId="2" applyFont="1" applyBorder="1" applyAlignment="1">
      <alignment horizontal="distributed" vertical="center" justifyLastLine="1"/>
    </xf>
    <xf numFmtId="0" fontId="87" fillId="0" borderId="32" xfId="2" applyFont="1" applyBorder="1" applyAlignment="1">
      <alignment horizontal="distributed" vertical="center" justifyLastLine="1"/>
    </xf>
    <xf numFmtId="0" fontId="87" fillId="0" borderId="8" xfId="2" quotePrefix="1" applyFont="1" applyBorder="1" applyAlignment="1">
      <alignment horizontal="right" vertical="center"/>
    </xf>
    <xf numFmtId="0" fontId="87" fillId="0" borderId="9" xfId="2" quotePrefix="1" applyFont="1" applyBorder="1" applyAlignment="1">
      <alignment horizontal="right" vertical="center"/>
    </xf>
    <xf numFmtId="0" fontId="87" fillId="0" borderId="16" xfId="2" quotePrefix="1" applyFont="1" applyBorder="1" applyAlignment="1">
      <alignment horizontal="right" vertical="center"/>
    </xf>
    <xf numFmtId="0" fontId="87" fillId="0" borderId="32" xfId="2" quotePrefix="1" applyFont="1" applyBorder="1" applyAlignment="1">
      <alignment horizontal="right" vertical="center"/>
    </xf>
    <xf numFmtId="0" fontId="87" fillId="0" borderId="15" xfId="2" applyFont="1" applyBorder="1" applyAlignment="1">
      <alignment horizontal="distributed" vertical="center"/>
    </xf>
    <xf numFmtId="0" fontId="87" fillId="0" borderId="3" xfId="2" applyFont="1" applyBorder="1" applyAlignment="1">
      <alignment horizontal="distributed" vertical="center"/>
    </xf>
    <xf numFmtId="0" fontId="87" fillId="0" borderId="16" xfId="2" applyFont="1" applyBorder="1" applyAlignment="1">
      <alignment horizontal="distributed" vertical="center"/>
    </xf>
    <xf numFmtId="0" fontId="87" fillId="0" borderId="10" xfId="2" applyFont="1" applyBorder="1" applyAlignment="1">
      <alignment horizontal="distributed" vertical="center"/>
    </xf>
    <xf numFmtId="0" fontId="87" fillId="0" borderId="2" xfId="2" applyFont="1" applyBorder="1" applyAlignment="1">
      <alignment horizontal="distributed" vertical="center"/>
    </xf>
    <xf numFmtId="0" fontId="87" fillId="0" borderId="8" xfId="2" applyFont="1" applyBorder="1" applyAlignment="1">
      <alignment horizontal="distributed" vertical="center"/>
    </xf>
    <xf numFmtId="0" fontId="87" fillId="0" borderId="9" xfId="2" applyFont="1" applyBorder="1" applyAlignment="1">
      <alignment horizontal="distributed" vertical="center"/>
    </xf>
    <xf numFmtId="0" fontId="87" fillId="0" borderId="32" xfId="2" applyFont="1" applyBorder="1" applyAlignment="1">
      <alignment horizontal="distributed" vertical="center"/>
    </xf>
    <xf numFmtId="0" fontId="87" fillId="0" borderId="20" xfId="2" applyFont="1" applyBorder="1" applyAlignment="1">
      <alignment horizontal="center" vertical="center" shrinkToFit="1"/>
    </xf>
    <xf numFmtId="0" fontId="87" fillId="0" borderId="13" xfId="2" applyFont="1" applyBorder="1" applyAlignment="1">
      <alignment horizontal="center" vertical="center" shrinkToFit="1"/>
    </xf>
    <xf numFmtId="0" fontId="87" fillId="0" borderId="21" xfId="2" applyFont="1" applyBorder="1" applyAlignment="1">
      <alignment horizontal="center" vertical="center" shrinkToFit="1"/>
    </xf>
    <xf numFmtId="0" fontId="87" fillId="0" borderId="127" xfId="2" applyFont="1" applyBorder="1" applyAlignment="1">
      <alignment horizontal="center" vertical="center" shrinkToFit="1"/>
    </xf>
    <xf numFmtId="0" fontId="87" fillId="0" borderId="128" xfId="2" applyFont="1" applyBorder="1" applyAlignment="1">
      <alignment horizontal="center" vertical="center" shrinkToFit="1"/>
    </xf>
    <xf numFmtId="0" fontId="87" fillId="0" borderId="126" xfId="2" applyFont="1" applyBorder="1" applyAlignment="1">
      <alignment horizontal="center" vertical="center"/>
    </xf>
    <xf numFmtId="187" fontId="87" fillId="0" borderId="8" xfId="2" applyNumberFormat="1" applyFont="1" applyBorder="1" applyAlignment="1">
      <alignment horizontal="right" vertical="center" shrinkToFit="1"/>
    </xf>
    <xf numFmtId="0" fontId="87" fillId="0" borderId="9" xfId="2" applyFont="1" applyBorder="1" applyAlignment="1">
      <alignment horizontal="right" vertical="center" shrinkToFit="1"/>
    </xf>
    <xf numFmtId="0" fontId="87" fillId="0" borderId="10" xfId="2" applyFont="1" applyBorder="1" applyAlignment="1">
      <alignment horizontal="right" vertical="center" shrinkToFit="1"/>
    </xf>
    <xf numFmtId="0" fontId="87" fillId="0" borderId="11" xfId="2" applyFont="1" applyBorder="1" applyAlignment="1">
      <alignment horizontal="distributed" vertical="center" justifyLastLine="1"/>
    </xf>
    <xf numFmtId="0" fontId="87" fillId="0" borderId="0" xfId="2" applyFont="1" applyAlignment="1">
      <alignment horizontal="distributed" vertical="center" justifyLastLine="1"/>
    </xf>
    <xf numFmtId="0" fontId="87" fillId="0" borderId="12" xfId="2" applyFont="1" applyBorder="1" applyAlignment="1">
      <alignment horizontal="distributed" vertical="center" justifyLastLine="1"/>
    </xf>
    <xf numFmtId="0" fontId="87" fillId="0" borderId="0" xfId="2" quotePrefix="1" applyFont="1" applyAlignment="1">
      <alignment horizontal="right" vertical="center"/>
    </xf>
    <xf numFmtId="0" fontId="89" fillId="2" borderId="8" xfId="2" applyFont="1" applyFill="1" applyBorder="1" applyAlignment="1" applyProtection="1">
      <alignment horizontal="center" vertical="center"/>
      <protection locked="0"/>
    </xf>
    <xf numFmtId="0" fontId="89" fillId="2" borderId="9" xfId="2" applyFont="1" applyFill="1" applyBorder="1" applyAlignment="1" applyProtection="1">
      <alignment horizontal="center" vertical="center"/>
      <protection locked="0"/>
    </xf>
    <xf numFmtId="0" fontId="89" fillId="2" borderId="16" xfId="2" applyFont="1" applyFill="1" applyBorder="1" applyAlignment="1" applyProtection="1">
      <alignment horizontal="center" vertical="center"/>
      <protection locked="0"/>
    </xf>
    <xf numFmtId="0" fontId="89" fillId="2" borderId="32" xfId="2" applyFont="1" applyFill="1" applyBorder="1" applyAlignment="1" applyProtection="1">
      <alignment horizontal="center" vertical="center"/>
      <protection locked="0"/>
    </xf>
    <xf numFmtId="0" fontId="89" fillId="0" borderId="9" xfId="2" applyFont="1" applyBorder="1" applyAlignment="1" applyProtection="1">
      <alignment horizontal="center" vertical="center"/>
      <protection locked="0"/>
    </xf>
    <xf numFmtId="0" fontId="89" fillId="0" borderId="32" xfId="2" applyFont="1" applyBorder="1" applyAlignment="1" applyProtection="1">
      <alignment horizontal="center" vertical="center"/>
      <protection locked="0"/>
    </xf>
    <xf numFmtId="0" fontId="89" fillId="0" borderId="130" xfId="2" applyFont="1" applyBorder="1" applyAlignment="1" applyProtection="1">
      <alignment horizontal="center" vertical="center"/>
      <protection locked="0"/>
    </xf>
    <xf numFmtId="0" fontId="89" fillId="0" borderId="128" xfId="2" applyFont="1" applyBorder="1" applyAlignment="1" applyProtection="1">
      <alignment horizontal="center" vertical="center"/>
      <protection locked="0"/>
    </xf>
    <xf numFmtId="0" fontId="87" fillId="0" borderId="0" xfId="2" applyFont="1" applyAlignment="1">
      <alignment horizontal="right" vertical="center" shrinkToFit="1"/>
    </xf>
    <xf numFmtId="176" fontId="87" fillId="0" borderId="0" xfId="2" applyNumberFormat="1" applyFont="1" applyAlignment="1">
      <alignment horizontal="center" vertical="center" wrapText="1"/>
    </xf>
    <xf numFmtId="0" fontId="87" fillId="0" borderId="0" xfId="2" quotePrefix="1" applyFont="1" applyAlignment="1">
      <alignment horizontal="right" vertical="center" shrinkToFit="1"/>
    </xf>
    <xf numFmtId="0" fontId="87" fillId="0" borderId="131" xfId="2" applyFont="1" applyBorder="1" applyAlignment="1">
      <alignment horizontal="distributed" vertical="center"/>
    </xf>
    <xf numFmtId="0" fontId="87" fillId="0" borderId="1" xfId="2" applyFont="1" applyBorder="1" applyAlignment="1">
      <alignment horizontal="distributed" vertical="center"/>
    </xf>
    <xf numFmtId="0" fontId="87" fillId="9" borderId="1" xfId="2" applyFont="1" applyFill="1" applyBorder="1" applyAlignment="1" applyProtection="1">
      <alignment horizontal="center" vertical="center"/>
      <protection locked="0"/>
    </xf>
    <xf numFmtId="0" fontId="87" fillId="9" borderId="132" xfId="2" applyFont="1" applyFill="1" applyBorder="1" applyAlignment="1" applyProtection="1">
      <alignment horizontal="center" vertical="center"/>
      <protection locked="0"/>
    </xf>
    <xf numFmtId="0" fontId="87" fillId="0" borderId="134" xfId="2" applyFont="1" applyBorder="1" applyAlignment="1">
      <alignment horizontal="distributed" vertical="center"/>
    </xf>
    <xf numFmtId="0" fontId="87" fillId="0" borderId="135" xfId="2" applyFont="1" applyBorder="1" applyAlignment="1">
      <alignment horizontal="distributed" vertical="center"/>
    </xf>
    <xf numFmtId="0" fontId="87" fillId="9" borderId="135" xfId="2" applyFont="1" applyFill="1" applyBorder="1" applyAlignment="1" applyProtection="1">
      <alignment horizontal="center" vertical="center"/>
      <protection locked="0"/>
    </xf>
    <xf numFmtId="0" fontId="87" fillId="9" borderId="136" xfId="2" applyFont="1" applyFill="1" applyBorder="1" applyAlignment="1" applyProtection="1">
      <alignment horizontal="center" vertical="center"/>
      <protection locked="0"/>
    </xf>
    <xf numFmtId="0" fontId="87" fillId="0" borderId="0" xfId="2" quotePrefix="1" applyFont="1" applyAlignment="1">
      <alignment horizontal="center" vertical="center" wrapText="1"/>
    </xf>
    <xf numFmtId="0" fontId="87" fillId="0" borderId="133" xfId="2" applyFont="1" applyBorder="1" applyAlignment="1">
      <alignment horizontal="distributed" vertical="center"/>
    </xf>
    <xf numFmtId="0" fontId="87" fillId="9" borderId="8" xfId="2" applyFont="1" applyFill="1" applyBorder="1" applyAlignment="1" applyProtection="1">
      <alignment horizontal="center" vertical="center"/>
      <protection locked="0"/>
    </xf>
    <xf numFmtId="0" fontId="87" fillId="9" borderId="11" xfId="2" applyFont="1" applyFill="1" applyBorder="1" applyAlignment="1" applyProtection="1">
      <alignment horizontal="center" vertical="center"/>
      <protection locked="0"/>
    </xf>
    <xf numFmtId="0" fontId="87" fillId="9" borderId="0" xfId="2" applyFont="1" applyFill="1" applyAlignment="1" applyProtection="1">
      <alignment horizontal="center" vertical="center"/>
      <protection locked="0"/>
    </xf>
    <xf numFmtId="0" fontId="87" fillId="9" borderId="25" xfId="2" applyFont="1" applyFill="1" applyBorder="1" applyAlignment="1" applyProtection="1">
      <alignment horizontal="center" vertical="center"/>
      <protection locked="0"/>
    </xf>
    <xf numFmtId="0" fontId="87" fillId="0" borderId="4" xfId="2" applyFont="1" applyBorder="1" applyAlignment="1">
      <alignment horizontal="distributed" vertical="center" justifyLastLine="1"/>
    </xf>
    <xf numFmtId="0" fontId="87" fillId="0" borderId="37" xfId="2" applyFont="1" applyBorder="1" applyAlignment="1">
      <alignment horizontal="distributed" vertical="center" justifyLastLine="1"/>
    </xf>
    <xf numFmtId="0" fontId="87" fillId="0" borderId="137" xfId="2" applyFont="1" applyBorder="1" applyAlignment="1">
      <alignment horizontal="distributed" vertical="center" justifyLastLine="1"/>
    </xf>
    <xf numFmtId="0" fontId="87" fillId="0" borderId="38" xfId="2" applyFont="1" applyBorder="1" applyAlignment="1">
      <alignment horizontal="distributed" vertical="center" justifyLastLine="1"/>
    </xf>
    <xf numFmtId="0" fontId="87" fillId="0" borderId="138" xfId="2" applyFont="1" applyBorder="1" applyAlignment="1">
      <alignment horizontal="distributed" vertical="center" justifyLastLine="1"/>
    </xf>
    <xf numFmtId="187" fontId="87" fillId="0" borderId="0" xfId="2" applyNumberFormat="1" applyFont="1" applyAlignment="1">
      <alignment horizontal="right" vertical="center" shrinkToFit="1"/>
    </xf>
    <xf numFmtId="0" fontId="87" fillId="0" borderId="0" xfId="2" quotePrefix="1" applyFont="1" applyAlignment="1">
      <alignment horizontal="left" vertical="center"/>
    </xf>
    <xf numFmtId="0" fontId="89" fillId="2" borderId="146" xfId="2" applyFont="1" applyFill="1" applyBorder="1" applyAlignment="1" applyProtection="1">
      <alignment horizontal="right" vertical="center"/>
      <protection locked="0"/>
    </xf>
    <xf numFmtId="0" fontId="89" fillId="2" borderId="3" xfId="2" applyFont="1" applyFill="1" applyBorder="1" applyAlignment="1" applyProtection="1">
      <alignment horizontal="right" vertical="center"/>
      <protection locked="0"/>
    </xf>
    <xf numFmtId="0" fontId="89" fillId="2" borderId="16" xfId="2" applyFont="1" applyFill="1" applyBorder="1" applyAlignment="1" applyProtection="1">
      <alignment horizontal="right" vertical="center"/>
      <protection locked="0"/>
    </xf>
    <xf numFmtId="0" fontId="89" fillId="2" borderId="134" xfId="2" applyFont="1" applyFill="1" applyBorder="1" applyAlignment="1" applyProtection="1">
      <alignment horizontal="right" vertical="center"/>
      <protection locked="0"/>
    </xf>
    <xf numFmtId="0" fontId="89" fillId="2" borderId="135" xfId="2" applyFont="1" applyFill="1" applyBorder="1" applyAlignment="1" applyProtection="1">
      <alignment horizontal="right" vertical="center"/>
      <protection locked="0"/>
    </xf>
    <xf numFmtId="0" fontId="89" fillId="2" borderId="148" xfId="2" applyFont="1" applyFill="1" applyBorder="1" applyAlignment="1" applyProtection="1">
      <alignment horizontal="right" vertical="center"/>
      <protection locked="0"/>
    </xf>
    <xf numFmtId="0" fontId="89" fillId="0" borderId="15" xfId="2" applyFont="1" applyBorder="1" applyAlignment="1" applyProtection="1">
      <alignment horizontal="center" vertical="center"/>
      <protection locked="0"/>
    </xf>
    <xf numFmtId="0" fontId="89" fillId="0" borderId="16" xfId="2" applyFont="1" applyBorder="1" applyAlignment="1" applyProtection="1">
      <alignment horizontal="center" vertical="center"/>
      <protection locked="0"/>
    </xf>
    <xf numFmtId="0" fontId="89" fillId="0" borderId="149" xfId="2" applyFont="1" applyBorder="1" applyAlignment="1" applyProtection="1">
      <alignment horizontal="center" vertical="center"/>
      <protection locked="0"/>
    </xf>
    <xf numFmtId="0" fontId="89" fillId="0" borderId="148" xfId="2" applyFont="1" applyBorder="1" applyAlignment="1" applyProtection="1">
      <alignment horizontal="center" vertical="center"/>
      <protection locked="0"/>
    </xf>
    <xf numFmtId="0" fontId="87" fillId="2" borderId="39" xfId="2" applyFont="1" applyFill="1" applyBorder="1" applyAlignment="1" applyProtection="1">
      <alignment horizontal="center" vertical="center"/>
      <protection locked="0"/>
    </xf>
    <xf numFmtId="0" fontId="87" fillId="2" borderId="3" xfId="2" applyFont="1" applyFill="1" applyBorder="1" applyAlignment="1" applyProtection="1">
      <alignment horizontal="center" vertical="center"/>
      <protection locked="0"/>
    </xf>
    <xf numFmtId="0" fontId="87" fillId="2" borderId="150" xfId="2" applyFont="1" applyFill="1" applyBorder="1" applyAlignment="1" applyProtection="1">
      <alignment horizontal="center" vertical="center"/>
      <protection locked="0"/>
    </xf>
    <xf numFmtId="0" fontId="87" fillId="2" borderId="135" xfId="2" applyFont="1" applyFill="1" applyBorder="1" applyAlignment="1" applyProtection="1">
      <alignment horizontal="center" vertical="center"/>
      <protection locked="0"/>
    </xf>
    <xf numFmtId="0" fontId="89" fillId="0" borderId="40" xfId="2" applyFont="1" applyBorder="1" applyAlignment="1" applyProtection="1">
      <alignment horizontal="center" vertical="center"/>
      <protection locked="0"/>
    </xf>
    <xf numFmtId="0" fontId="89" fillId="0" borderId="151" xfId="2" applyFont="1" applyBorder="1" applyAlignment="1" applyProtection="1">
      <alignment horizontal="center" vertical="center"/>
      <protection locked="0"/>
    </xf>
    <xf numFmtId="0" fontId="89" fillId="2" borderId="139" xfId="2" applyFont="1" applyFill="1" applyBorder="1" applyAlignment="1" applyProtection="1">
      <alignment horizontal="right" vertical="center"/>
      <protection locked="0"/>
    </xf>
    <xf numFmtId="0" fontId="89" fillId="2" borderId="140" xfId="2" applyFont="1" applyFill="1" applyBorder="1" applyAlignment="1" applyProtection="1">
      <alignment horizontal="right" vertical="center"/>
      <protection locked="0"/>
    </xf>
    <xf numFmtId="0" fontId="89" fillId="2" borderId="141" xfId="2" applyFont="1" applyFill="1" applyBorder="1" applyAlignment="1" applyProtection="1">
      <alignment horizontal="right" vertical="center"/>
      <protection locked="0"/>
    </xf>
    <xf numFmtId="0" fontId="89" fillId="2" borderId="131" xfId="2" applyFont="1" applyFill="1" applyBorder="1" applyAlignment="1" applyProtection="1">
      <alignment horizontal="right" vertical="center"/>
      <protection locked="0"/>
    </xf>
    <xf numFmtId="0" fontId="89" fillId="2" borderId="1" xfId="2" applyFont="1" applyFill="1" applyBorder="1" applyAlignment="1" applyProtection="1">
      <alignment horizontal="right" vertical="center"/>
      <protection locked="0"/>
    </xf>
    <xf numFmtId="0" fontId="89" fillId="2" borderId="4" xfId="2" applyFont="1" applyFill="1" applyBorder="1" applyAlignment="1" applyProtection="1">
      <alignment horizontal="right" vertical="center"/>
      <protection locked="0"/>
    </xf>
    <xf numFmtId="0" fontId="89" fillId="0" borderId="142" xfId="2" applyFont="1" applyBorder="1" applyAlignment="1" applyProtection="1">
      <alignment horizontal="center" vertical="center"/>
      <protection locked="0"/>
    </xf>
    <xf numFmtId="0" fontId="89" fillId="0" borderId="141" xfId="2" applyFont="1" applyBorder="1" applyAlignment="1" applyProtection="1">
      <alignment horizontal="center" vertical="center"/>
      <protection locked="0"/>
    </xf>
    <xf numFmtId="0" fontId="89" fillId="0" borderId="6" xfId="2" applyFont="1" applyBorder="1" applyAlignment="1" applyProtection="1">
      <alignment horizontal="center" vertical="center"/>
      <protection locked="0"/>
    </xf>
    <xf numFmtId="0" fontId="89" fillId="0" borderId="4" xfId="2" applyFont="1" applyBorder="1" applyAlignment="1" applyProtection="1">
      <alignment horizontal="center" vertical="center"/>
      <protection locked="0"/>
    </xf>
    <xf numFmtId="0" fontId="87" fillId="2" borderId="143" xfId="2" applyFont="1" applyFill="1" applyBorder="1" applyAlignment="1" applyProtection="1">
      <alignment horizontal="center" vertical="center"/>
      <protection locked="0"/>
    </xf>
    <xf numFmtId="0" fontId="87" fillId="2" borderId="140" xfId="2" applyFont="1" applyFill="1" applyBorder="1" applyAlignment="1" applyProtection="1">
      <alignment horizontal="center" vertical="center"/>
      <protection locked="0"/>
    </xf>
    <xf numFmtId="0" fontId="87" fillId="2" borderId="37" xfId="2" applyFont="1" applyFill="1" applyBorder="1" applyAlignment="1" applyProtection="1">
      <alignment horizontal="center" vertical="center"/>
      <protection locked="0"/>
    </xf>
    <xf numFmtId="0" fontId="87" fillId="2" borderId="1" xfId="2" applyFont="1" applyFill="1" applyBorder="1" applyAlignment="1" applyProtection="1">
      <alignment horizontal="center" vertical="center"/>
      <protection locked="0"/>
    </xf>
    <xf numFmtId="0" fontId="89" fillId="0" borderId="144" xfId="2" applyFont="1" applyBorder="1" applyAlignment="1" applyProtection="1">
      <alignment horizontal="center" vertical="center"/>
      <protection locked="0"/>
    </xf>
    <xf numFmtId="0" fontId="89" fillId="0" borderId="38" xfId="2" applyFont="1" applyBorder="1" applyAlignment="1" applyProtection="1">
      <alignment horizontal="center" vertical="center"/>
      <protection locked="0"/>
    </xf>
    <xf numFmtId="0" fontId="87" fillId="2" borderId="142" xfId="2" applyFont="1" applyFill="1" applyBorder="1" applyAlignment="1" applyProtection="1">
      <alignment horizontal="center" vertical="center"/>
      <protection locked="0"/>
    </xf>
    <xf numFmtId="0" fontId="87" fillId="2" borderId="145" xfId="2" applyFont="1" applyFill="1" applyBorder="1" applyAlignment="1" applyProtection="1">
      <alignment horizontal="center" vertical="center"/>
      <protection locked="0"/>
    </xf>
    <xf numFmtId="0" fontId="87" fillId="2" borderId="6" xfId="2" applyFont="1" applyFill="1" applyBorder="1" applyAlignment="1" applyProtection="1">
      <alignment horizontal="center" vertical="center"/>
      <protection locked="0"/>
    </xf>
    <xf numFmtId="0" fontId="87" fillId="2" borderId="132" xfId="2" applyFont="1" applyFill="1" applyBorder="1" applyAlignment="1" applyProtection="1">
      <alignment horizontal="center" vertical="center"/>
      <protection locked="0"/>
    </xf>
    <xf numFmtId="0" fontId="87" fillId="0" borderId="0" xfId="2" applyFont="1" applyAlignment="1">
      <alignment horizontal="right" vertical="center"/>
    </xf>
    <xf numFmtId="0" fontId="87" fillId="0" borderId="0" xfId="2" quotePrefix="1" applyFont="1" applyAlignment="1">
      <alignment horizontal="center" vertical="center"/>
    </xf>
    <xf numFmtId="187" fontId="87" fillId="0" borderId="0" xfId="2" quotePrefix="1" applyNumberFormat="1" applyFont="1" applyAlignment="1">
      <alignment horizontal="right" vertical="center"/>
    </xf>
    <xf numFmtId="0" fontId="87" fillId="2" borderId="15" xfId="2" applyFont="1" applyFill="1" applyBorder="1" applyAlignment="1" applyProtection="1">
      <alignment horizontal="center" vertical="center"/>
      <protection locked="0"/>
    </xf>
    <xf numFmtId="0" fontId="87" fillId="2" borderId="147" xfId="2" applyFont="1" applyFill="1" applyBorder="1" applyAlignment="1" applyProtection="1">
      <alignment horizontal="center" vertical="center"/>
      <protection locked="0"/>
    </xf>
    <xf numFmtId="0" fontId="87" fillId="2" borderId="149" xfId="2" applyFont="1" applyFill="1" applyBorder="1" applyAlignment="1" applyProtection="1">
      <alignment horizontal="center" vertical="center"/>
      <protection locked="0"/>
    </xf>
    <xf numFmtId="0" fontId="87" fillId="2" borderId="136" xfId="2" applyFont="1" applyFill="1" applyBorder="1" applyAlignment="1" applyProtection="1">
      <alignment horizontal="center" vertical="center"/>
      <protection locked="0"/>
    </xf>
    <xf numFmtId="0" fontId="89" fillId="2" borderId="152" xfId="2" applyFont="1" applyFill="1" applyBorder="1" applyAlignment="1" applyProtection="1">
      <alignment horizontal="center" vertical="center"/>
      <protection locked="0"/>
    </xf>
    <xf numFmtId="0" fontId="89" fillId="2" borderId="153" xfId="2" applyFont="1" applyFill="1" applyBorder="1" applyAlignment="1" applyProtection="1">
      <alignment horizontal="center" vertical="center"/>
      <protection locked="0"/>
    </xf>
    <xf numFmtId="0" fontId="89" fillId="2" borderId="154" xfId="2" applyFont="1" applyFill="1" applyBorder="1" applyAlignment="1" applyProtection="1">
      <alignment horizontal="center" vertical="center"/>
      <protection locked="0"/>
    </xf>
    <xf numFmtId="0" fontId="89" fillId="2" borderId="24" xfId="2" applyFont="1" applyFill="1" applyBorder="1" applyAlignment="1" applyProtection="1">
      <alignment horizontal="center" vertical="center"/>
      <protection locked="0"/>
    </xf>
    <xf numFmtId="0" fontId="89" fillId="2" borderId="0" xfId="2" applyFont="1" applyFill="1" applyAlignment="1" applyProtection="1">
      <alignment horizontal="center" vertical="center"/>
      <protection locked="0"/>
    </xf>
    <xf numFmtId="0" fontId="89" fillId="2" borderId="25" xfId="2" applyFont="1" applyFill="1" applyBorder="1" applyAlignment="1" applyProtection="1">
      <alignment horizontal="center" vertical="center"/>
      <protection locked="0"/>
    </xf>
    <xf numFmtId="0" fontId="89" fillId="2" borderId="33" xfId="2" applyFont="1" applyFill="1" applyBorder="1" applyAlignment="1" applyProtection="1">
      <alignment horizontal="center" vertical="center"/>
      <protection locked="0"/>
    </xf>
    <xf numFmtId="0" fontId="89" fillId="2" borderId="14" xfId="2" applyFont="1" applyFill="1" applyBorder="1" applyAlignment="1" applyProtection="1">
      <alignment horizontal="center" vertical="center"/>
      <protection locked="0"/>
    </xf>
    <xf numFmtId="0" fontId="89" fillId="2" borderId="34" xfId="2" applyFont="1" applyFill="1" applyBorder="1" applyAlignment="1" applyProtection="1">
      <alignment horizontal="center" vertical="center"/>
      <protection locked="0"/>
    </xf>
    <xf numFmtId="0" fontId="92" fillId="0" borderId="11" xfId="2" applyFont="1" applyBorder="1" applyAlignment="1">
      <alignment horizontal="left" vertical="center"/>
    </xf>
    <xf numFmtId="0" fontId="92" fillId="0" borderId="0" xfId="2" applyFont="1" applyAlignment="1">
      <alignment horizontal="left" vertical="center"/>
    </xf>
    <xf numFmtId="0" fontId="92" fillId="0" borderId="12" xfId="2" applyFont="1" applyBorder="1" applyAlignment="1">
      <alignment horizontal="left" vertical="center"/>
    </xf>
    <xf numFmtId="0" fontId="92" fillId="0" borderId="16" xfId="2" applyFont="1" applyBorder="1" applyAlignment="1">
      <alignment horizontal="left" vertical="center"/>
    </xf>
    <xf numFmtId="0" fontId="92" fillId="0" borderId="32" xfId="2" applyFont="1" applyBorder="1" applyAlignment="1">
      <alignment horizontal="left" vertical="center"/>
    </xf>
    <xf numFmtId="0" fontId="92" fillId="0" borderId="15" xfId="2" applyFont="1" applyBorder="1" applyAlignment="1">
      <alignment horizontal="left" vertical="center"/>
    </xf>
    <xf numFmtId="187" fontId="87" fillId="0" borderId="0" xfId="2" applyNumberFormat="1" applyFont="1" applyAlignment="1">
      <alignment horizontal="center" vertical="center"/>
    </xf>
    <xf numFmtId="0" fontId="87" fillId="0" borderId="0" xfId="2" applyFont="1" applyAlignment="1">
      <alignment horizontal="right" vertical="center" wrapText="1"/>
    </xf>
    <xf numFmtId="0" fontId="94" fillId="0" borderId="32" xfId="2" applyFont="1" applyBorder="1" applyAlignment="1">
      <alignment horizontal="center" vertical="center"/>
    </xf>
    <xf numFmtId="0" fontId="94" fillId="0" borderId="15" xfId="2" applyFont="1" applyBorder="1" applyAlignment="1">
      <alignment horizontal="center" vertical="center"/>
    </xf>
    <xf numFmtId="0" fontId="95" fillId="0" borderId="8" xfId="2" applyFont="1" applyBorder="1" applyAlignment="1">
      <alignment horizontal="center" vertical="center"/>
    </xf>
    <xf numFmtId="0" fontId="95" fillId="0" borderId="9" xfId="2" applyFont="1" applyBorder="1" applyAlignment="1">
      <alignment horizontal="center" vertical="center"/>
    </xf>
    <xf numFmtId="0" fontId="95" fillId="0" borderId="10" xfId="2" applyFont="1" applyBorder="1" applyAlignment="1">
      <alignment horizontal="center" vertical="center"/>
    </xf>
    <xf numFmtId="0" fontId="87" fillId="0" borderId="10" xfId="2" applyFont="1" applyBorder="1" applyAlignment="1">
      <alignment horizontal="center" vertical="center" wrapText="1"/>
    </xf>
    <xf numFmtId="0" fontId="87" fillId="0" borderId="7" xfId="2" applyFont="1" applyBorder="1" applyAlignment="1">
      <alignment horizontal="distributed" vertical="center"/>
    </xf>
    <xf numFmtId="0" fontId="87" fillId="0" borderId="4" xfId="2" applyFont="1" applyBorder="1" applyAlignment="1">
      <alignment horizontal="center" vertical="center"/>
    </xf>
    <xf numFmtId="0" fontId="87" fillId="0" borderId="5" xfId="2" applyFont="1" applyBorder="1" applyAlignment="1">
      <alignment horizontal="center" vertical="center"/>
    </xf>
    <xf numFmtId="0" fontId="87" fillId="0" borderId="4" xfId="2" applyFont="1" applyBorder="1" applyAlignment="1" applyProtection="1">
      <alignment horizontal="center" vertical="center" shrinkToFit="1"/>
      <protection locked="0"/>
    </xf>
    <xf numFmtId="0" fontId="87" fillId="0" borderId="5" xfId="2" applyFont="1" applyBorder="1" applyAlignment="1" applyProtection="1">
      <alignment horizontal="center" vertical="center" shrinkToFit="1"/>
      <protection locked="0"/>
    </xf>
    <xf numFmtId="0" fontId="87" fillId="0" borderId="156" xfId="2" applyFont="1" applyBorder="1" applyAlignment="1" applyProtection="1">
      <alignment horizontal="center" vertical="center" shrinkToFit="1"/>
      <protection locked="0"/>
    </xf>
    <xf numFmtId="38" fontId="87" fillId="2" borderId="140" xfId="6" applyFont="1" applyFill="1" applyBorder="1" applyAlignment="1" applyProtection="1">
      <alignment horizontal="center" vertical="center"/>
      <protection locked="0"/>
    </xf>
    <xf numFmtId="187" fontId="87" fillId="0" borderId="5" xfId="2" applyNumberFormat="1" applyFont="1" applyBorder="1" applyAlignment="1">
      <alignment horizontal="center" vertical="center"/>
    </xf>
    <xf numFmtId="187" fontId="87" fillId="0" borderId="6" xfId="2" applyNumberFormat="1" applyFont="1" applyBorder="1" applyAlignment="1">
      <alignment horizontal="center" vertical="center"/>
    </xf>
    <xf numFmtId="0" fontId="87" fillId="0" borderId="155" xfId="2" applyFont="1" applyBorder="1" applyAlignment="1">
      <alignment horizontal="distributed" vertical="center"/>
    </xf>
    <xf numFmtId="38" fontId="87" fillId="2" borderId="1" xfId="6" applyFont="1" applyFill="1" applyBorder="1" applyAlignment="1" applyProtection="1">
      <alignment horizontal="center" vertical="center"/>
      <protection locked="0"/>
    </xf>
    <xf numFmtId="190" fontId="87" fillId="2" borderId="1" xfId="6" applyNumberFormat="1" applyFont="1" applyFill="1" applyBorder="1" applyAlignment="1" applyProtection="1">
      <alignment vertical="center"/>
      <protection locked="0"/>
    </xf>
    <xf numFmtId="190" fontId="87" fillId="2" borderId="140" xfId="6" applyNumberFormat="1" applyFont="1" applyFill="1" applyBorder="1" applyAlignment="1" applyProtection="1">
      <alignment vertical="center"/>
      <protection locked="0"/>
    </xf>
    <xf numFmtId="0" fontId="87" fillId="2" borderId="2" xfId="2" applyFont="1" applyFill="1" applyBorder="1" applyAlignment="1" applyProtection="1">
      <alignment horizontal="center" vertical="center"/>
      <protection locked="0"/>
    </xf>
    <xf numFmtId="190" fontId="87" fillId="2" borderId="2" xfId="6" applyNumberFormat="1" applyFont="1" applyFill="1" applyBorder="1" applyAlignment="1" applyProtection="1">
      <alignment vertical="center"/>
      <protection locked="0"/>
    </xf>
    <xf numFmtId="0" fontId="87" fillId="2" borderId="157" xfId="2" applyFont="1" applyFill="1" applyBorder="1" applyAlignment="1" applyProtection="1">
      <alignment horizontal="center" vertical="center"/>
      <protection locked="0"/>
    </xf>
    <xf numFmtId="190" fontId="87" fillId="2" borderId="135" xfId="6" applyNumberFormat="1" applyFont="1" applyFill="1" applyBorder="1" applyAlignment="1" applyProtection="1">
      <alignment vertical="center"/>
      <protection locked="0"/>
    </xf>
    <xf numFmtId="38" fontId="87" fillId="2" borderId="135" xfId="6" applyFont="1" applyFill="1" applyBorder="1" applyAlignment="1" applyProtection="1">
      <alignment horizontal="center" vertical="center"/>
      <protection locked="0"/>
    </xf>
    <xf numFmtId="0" fontId="161" fillId="0" borderId="201" xfId="24" applyFont="1" applyBorder="1" applyAlignment="1">
      <alignment horizontal="center" vertical="center"/>
    </xf>
    <xf numFmtId="0" fontId="160" fillId="0" borderId="4" xfId="24" quotePrefix="1" applyBorder="1" applyAlignment="1">
      <alignment horizontal="center" vertical="center"/>
    </xf>
    <xf numFmtId="0" fontId="160" fillId="0" borderId="6" xfId="24" quotePrefix="1" applyBorder="1" applyAlignment="1">
      <alignment horizontal="center" vertical="center"/>
    </xf>
    <xf numFmtId="0" fontId="119" fillId="0" borderId="2" xfId="24" applyFont="1" applyBorder="1" applyAlignment="1">
      <alignment horizontal="center" vertical="center"/>
    </xf>
    <xf numFmtId="0" fontId="119" fillId="0" borderId="155" xfId="24" applyFont="1" applyBorder="1" applyAlignment="1">
      <alignment horizontal="center" vertical="center"/>
    </xf>
    <xf numFmtId="0" fontId="119" fillId="0" borderId="3" xfId="24" applyFont="1" applyBorder="1" applyAlignment="1">
      <alignment horizontal="center" vertical="center"/>
    </xf>
    <xf numFmtId="0" fontId="119" fillId="0" borderId="7" xfId="24" applyFont="1" applyBorder="1" applyAlignment="1">
      <alignment horizontal="center" vertical="center"/>
    </xf>
    <xf numFmtId="0" fontId="165" fillId="0" borderId="20" xfId="24" applyFont="1" applyBorder="1" applyAlignment="1">
      <alignment horizontal="center" vertical="center"/>
    </xf>
    <xf numFmtId="0" fontId="165" fillId="0" borderId="13" xfId="24" applyFont="1" applyBorder="1" applyAlignment="1">
      <alignment horizontal="center" vertical="center"/>
    </xf>
    <xf numFmtId="0" fontId="165" fillId="0" borderId="21" xfId="24" applyFont="1" applyBorder="1" applyAlignment="1">
      <alignment horizontal="center" vertical="center"/>
    </xf>
    <xf numFmtId="0" fontId="165" fillId="0" borderId="33" xfId="24" applyFont="1" applyBorder="1" applyAlignment="1">
      <alignment horizontal="center" vertical="center"/>
    </xf>
    <xf numFmtId="0" fontId="165" fillId="0" borderId="14" xfId="24" applyFont="1" applyBorder="1" applyAlignment="1">
      <alignment horizontal="center" vertical="center"/>
    </xf>
    <xf numFmtId="0" fontId="165" fillId="0" borderId="34" xfId="24" applyFont="1" applyBorder="1" applyAlignment="1">
      <alignment horizontal="center" vertical="center"/>
    </xf>
    <xf numFmtId="0" fontId="113" fillId="0" borderId="193" xfId="24" applyFont="1" applyBorder="1" applyAlignment="1">
      <alignment horizontal="center" vertical="center"/>
    </xf>
    <xf numFmtId="0" fontId="113" fillId="0" borderId="194" xfId="24" applyFont="1" applyBorder="1" applyAlignment="1">
      <alignment horizontal="center" vertical="center"/>
    </xf>
    <xf numFmtId="0" fontId="113" fillId="0" borderId="195" xfId="24" applyFont="1" applyBorder="1" applyAlignment="1">
      <alignment horizontal="center" vertical="center"/>
    </xf>
    <xf numFmtId="0" fontId="112" fillId="0" borderId="8" xfId="24" applyFont="1" applyBorder="1" applyAlignment="1">
      <alignment horizontal="left"/>
    </xf>
    <xf numFmtId="0" fontId="112" fillId="0" borderId="10" xfId="24" applyFont="1" applyBorder="1" applyAlignment="1">
      <alignment horizontal="left"/>
    </xf>
    <xf numFmtId="0" fontId="112" fillId="0" borderId="16" xfId="24" applyFont="1" applyBorder="1" applyAlignment="1">
      <alignment horizontal="left"/>
    </xf>
    <xf numFmtId="0" fontId="112" fillId="0" borderId="15" xfId="24" applyFont="1" applyBorder="1" applyAlignment="1">
      <alignment horizontal="left"/>
    </xf>
    <xf numFmtId="187" fontId="112" fillId="0" borderId="2" xfId="24" applyNumberFormat="1" applyFont="1" applyBorder="1" applyAlignment="1">
      <alignment horizontal="right"/>
    </xf>
    <xf numFmtId="187" fontId="112" fillId="0" borderId="3" xfId="24" applyNumberFormat="1" applyFont="1" applyBorder="1" applyAlignment="1">
      <alignment horizontal="right"/>
    </xf>
    <xf numFmtId="187" fontId="112" fillId="0" borderId="2" xfId="24" applyNumberFormat="1" applyFont="1" applyBorder="1" applyAlignment="1">
      <alignment horizontal="center"/>
    </xf>
    <xf numFmtId="187" fontId="112" fillId="0" borderId="3" xfId="24" applyNumberFormat="1" applyFont="1" applyBorder="1" applyAlignment="1">
      <alignment horizontal="center"/>
    </xf>
    <xf numFmtId="187" fontId="112" fillId="0" borderId="157" xfId="24" applyNumberFormat="1" applyFont="1" applyBorder="1" applyAlignment="1">
      <alignment horizontal="right"/>
    </xf>
    <xf numFmtId="187" fontId="112" fillId="0" borderId="147" xfId="24" applyNumberFormat="1" applyFont="1" applyBorder="1" applyAlignment="1">
      <alignment horizontal="right"/>
    </xf>
    <xf numFmtId="187" fontId="112" fillId="0" borderId="8" xfId="24" applyNumberFormat="1" applyFont="1" applyBorder="1" applyAlignment="1">
      <alignment horizontal="center"/>
    </xf>
    <xf numFmtId="187" fontId="112" fillId="0" borderId="16" xfId="24" applyNumberFormat="1" applyFont="1" applyBorder="1" applyAlignment="1">
      <alignment horizontal="center"/>
    </xf>
    <xf numFmtId="187" fontId="112" fillId="0" borderId="132" xfId="24" applyNumberFormat="1" applyFont="1" applyBorder="1" applyAlignment="1">
      <alignment horizontal="right"/>
    </xf>
    <xf numFmtId="187" fontId="112" fillId="0" borderId="136" xfId="24" applyNumberFormat="1" applyFont="1" applyBorder="1" applyAlignment="1">
      <alignment horizontal="right"/>
    </xf>
    <xf numFmtId="0" fontId="13" fillId="3" borderId="4" xfId="2" quotePrefix="1" applyFill="1" applyBorder="1" applyAlignment="1">
      <alignment horizontal="center" vertical="center"/>
    </xf>
    <xf numFmtId="0" fontId="13" fillId="3" borderId="6" xfId="2" quotePrefix="1" applyFill="1" applyBorder="1" applyAlignment="1">
      <alignment horizontal="center" vertical="center"/>
    </xf>
    <xf numFmtId="0" fontId="38" fillId="2" borderId="78" xfId="11" applyFont="1" applyFill="1" applyBorder="1" applyAlignment="1">
      <alignment horizontal="center" vertical="center" shrinkToFit="1"/>
    </xf>
    <xf numFmtId="0" fontId="38" fillId="2" borderId="79" xfId="11" applyFont="1" applyFill="1" applyBorder="1" applyAlignment="1">
      <alignment horizontal="center" vertical="center" shrinkToFit="1"/>
    </xf>
    <xf numFmtId="0" fontId="38" fillId="2" borderId="80" xfId="11" applyFont="1" applyFill="1" applyBorder="1" applyAlignment="1">
      <alignment horizontal="center" vertical="center" shrinkToFit="1"/>
    </xf>
    <xf numFmtId="0" fontId="39" fillId="2" borderId="78" xfId="11" applyFont="1" applyFill="1" applyBorder="1" applyAlignment="1">
      <alignment horizontal="center" vertical="center" shrinkToFit="1"/>
    </xf>
    <xf numFmtId="0" fontId="39" fillId="2" borderId="80" xfId="11" applyFont="1" applyFill="1" applyBorder="1" applyAlignment="1">
      <alignment horizontal="center" vertical="center" shrinkToFit="1"/>
    </xf>
    <xf numFmtId="0" fontId="50" fillId="0" borderId="0" xfId="11" applyFont="1" applyAlignment="1">
      <alignment horizontal="center" vertical="center"/>
    </xf>
    <xf numFmtId="0" fontId="17" fillId="3" borderId="23" xfId="3" applyNumberFormat="1" applyFont="1" applyFill="1" applyBorder="1" applyAlignment="1">
      <alignment horizontal="center" vertical="center"/>
    </xf>
    <xf numFmtId="0" fontId="20" fillId="3" borderId="43" xfId="5" applyFont="1" applyFill="1" applyBorder="1" applyAlignment="1">
      <alignment horizontal="center" vertical="center"/>
    </xf>
    <xf numFmtId="0" fontId="17" fillId="3" borderId="30" xfId="3" applyNumberFormat="1" applyFont="1" applyFill="1" applyBorder="1" applyAlignment="1">
      <alignment horizontal="left" vertical="center" shrinkToFit="1"/>
    </xf>
    <xf numFmtId="0" fontId="20" fillId="3" borderId="48" xfId="5" applyFont="1" applyFill="1" applyBorder="1" applyAlignment="1">
      <alignment horizontal="left" vertical="center" shrinkToFit="1"/>
    </xf>
    <xf numFmtId="0" fontId="17" fillId="3" borderId="7" xfId="3" applyNumberFormat="1" applyFont="1" applyFill="1" applyBorder="1" applyAlignment="1">
      <alignment vertical="center" shrinkToFit="1"/>
    </xf>
    <xf numFmtId="0" fontId="17" fillId="3" borderId="7" xfId="5" applyFont="1" applyFill="1" applyBorder="1" applyAlignment="1">
      <alignment vertical="center"/>
    </xf>
    <xf numFmtId="0" fontId="17" fillId="3" borderId="11" xfId="5" applyFont="1" applyFill="1" applyBorder="1" applyAlignment="1">
      <alignment vertical="center"/>
    </xf>
    <xf numFmtId="0" fontId="21" fillId="3" borderId="0" xfId="3" applyNumberFormat="1" applyFont="1" applyFill="1" applyBorder="1" applyAlignment="1">
      <alignment horizontal="left" vertical="center" shrinkToFit="1"/>
    </xf>
    <xf numFmtId="0" fontId="17" fillId="3" borderId="23" xfId="3" applyNumberFormat="1" applyFont="1" applyFill="1" applyBorder="1" applyAlignment="1">
      <alignment horizontal="left" vertical="center"/>
    </xf>
    <xf numFmtId="0" fontId="17" fillId="3" borderId="27" xfId="3" applyNumberFormat="1" applyFont="1" applyFill="1" applyBorder="1" applyAlignment="1">
      <alignment horizontal="left" vertical="center"/>
    </xf>
    <xf numFmtId="0" fontId="17" fillId="3" borderId="43" xfId="3" applyNumberFormat="1" applyFont="1" applyFill="1" applyBorder="1" applyAlignment="1">
      <alignment horizontal="left" vertical="center"/>
    </xf>
    <xf numFmtId="176" fontId="17" fillId="3" borderId="23" xfId="3" applyNumberFormat="1" applyFont="1" applyFill="1" applyBorder="1" applyAlignment="1">
      <alignment vertical="center" shrinkToFit="1"/>
    </xf>
    <xf numFmtId="0" fontId="17" fillId="3" borderId="43" xfId="5" applyFont="1" applyFill="1" applyBorder="1" applyAlignment="1">
      <alignment vertical="center" shrinkToFit="1"/>
    </xf>
    <xf numFmtId="0" fontId="17" fillId="3" borderId="16" xfId="3" applyNumberFormat="1" applyFont="1" applyFill="1" applyBorder="1" applyAlignment="1">
      <alignment horizontal="left" vertical="center"/>
    </xf>
    <xf numFmtId="0" fontId="17" fillId="3" borderId="32" xfId="3" applyNumberFormat="1" applyFont="1" applyFill="1" applyBorder="1" applyAlignment="1">
      <alignment horizontal="left" vertical="center"/>
    </xf>
    <xf numFmtId="0" fontId="17" fillId="3" borderId="61" xfId="3" applyNumberFormat="1" applyFont="1" applyFill="1" applyBorder="1" applyAlignment="1">
      <alignment horizontal="left" vertical="center"/>
    </xf>
    <xf numFmtId="0" fontId="17" fillId="3" borderId="8" xfId="3" applyNumberFormat="1" applyFont="1" applyFill="1" applyBorder="1" applyAlignment="1">
      <alignment horizontal="center" vertical="center"/>
    </xf>
    <xf numFmtId="0" fontId="17" fillId="3" borderId="9" xfId="3" applyNumberFormat="1" applyFont="1" applyFill="1" applyBorder="1" applyAlignment="1">
      <alignment horizontal="center" vertical="center"/>
    </xf>
    <xf numFmtId="0" fontId="17" fillId="3" borderId="10" xfId="3" applyNumberFormat="1" applyFont="1" applyFill="1" applyBorder="1" applyAlignment="1">
      <alignment horizontal="center" vertical="center"/>
    </xf>
    <xf numFmtId="176" fontId="17" fillId="3" borderId="19" xfId="3" applyNumberFormat="1" applyFont="1" applyFill="1" applyBorder="1" applyAlignment="1">
      <alignment horizontal="left" vertical="center"/>
    </xf>
    <xf numFmtId="176" fontId="17" fillId="3" borderId="41" xfId="3" applyNumberFormat="1" applyFont="1" applyFill="1" applyBorder="1" applyAlignment="1">
      <alignment horizontal="left" vertical="center"/>
    </xf>
    <xf numFmtId="0" fontId="17" fillId="3" borderId="44" xfId="3" applyNumberFormat="1" applyFont="1" applyFill="1" applyBorder="1" applyAlignment="1">
      <alignment horizontal="left" vertical="center" shrinkToFit="1"/>
    </xf>
    <xf numFmtId="0" fontId="17" fillId="3" borderId="43" xfId="3" applyNumberFormat="1" applyFont="1" applyFill="1" applyBorder="1" applyAlignment="1">
      <alignment horizontal="left" vertical="center" shrinkToFit="1"/>
    </xf>
    <xf numFmtId="0" fontId="17" fillId="3" borderId="73" xfId="3" applyNumberFormat="1" applyFont="1" applyFill="1" applyBorder="1" applyAlignment="1">
      <alignment horizontal="left" vertical="center" shrinkToFit="1"/>
    </xf>
    <xf numFmtId="0" fontId="17" fillId="3" borderId="48" xfId="3" applyNumberFormat="1" applyFont="1" applyFill="1" applyBorder="1" applyAlignment="1">
      <alignment horizontal="left" vertical="center" shrinkToFit="1"/>
    </xf>
    <xf numFmtId="0" fontId="17" fillId="3" borderId="18" xfId="3" applyNumberFormat="1" applyFont="1" applyFill="1" applyBorder="1" applyAlignment="1">
      <alignment vertical="center" shrinkToFit="1"/>
    </xf>
    <xf numFmtId="0" fontId="20" fillId="3" borderId="18" xfId="5" applyFont="1" applyFill="1" applyBorder="1" applyAlignment="1">
      <alignment vertical="center"/>
    </xf>
    <xf numFmtId="0" fontId="20" fillId="3" borderId="19" xfId="5" applyFont="1" applyFill="1" applyBorder="1" applyAlignment="1">
      <alignment vertical="center"/>
    </xf>
    <xf numFmtId="58" fontId="17" fillId="3" borderId="49" xfId="3" applyNumberFormat="1" applyFont="1" applyFill="1" applyBorder="1" applyAlignment="1">
      <alignment vertical="center"/>
    </xf>
    <xf numFmtId="0" fontId="20" fillId="3" borderId="15" xfId="5" applyFont="1" applyFill="1" applyBorder="1" applyAlignment="1">
      <alignment vertical="center"/>
    </xf>
    <xf numFmtId="0" fontId="17" fillId="3" borderId="19" xfId="3" applyNumberFormat="1" applyFont="1" applyFill="1" applyBorder="1" applyAlignment="1">
      <alignment horizontal="center" vertical="center"/>
    </xf>
    <xf numFmtId="0" fontId="20" fillId="3" borderId="50" xfId="5" applyFont="1" applyFill="1" applyBorder="1" applyAlignment="1">
      <alignment horizontal="center" vertical="center"/>
    </xf>
    <xf numFmtId="0" fontId="20" fillId="3" borderId="17" xfId="5" applyFont="1" applyFill="1" applyBorder="1" applyAlignment="1">
      <alignment horizontal="center" vertical="center"/>
    </xf>
    <xf numFmtId="0" fontId="17" fillId="3" borderId="42" xfId="3" applyNumberFormat="1" applyFont="1" applyFill="1" applyBorder="1" applyAlignment="1">
      <alignment horizontal="left" vertical="center" shrinkToFit="1"/>
    </xf>
    <xf numFmtId="0" fontId="17" fillId="3" borderId="41" xfId="3" applyNumberFormat="1" applyFont="1" applyFill="1" applyBorder="1" applyAlignment="1">
      <alignment horizontal="left" vertical="center" shrinkToFit="1"/>
    </xf>
    <xf numFmtId="0" fontId="17" fillId="3" borderId="19" xfId="3" applyNumberFormat="1" applyFont="1" applyFill="1" applyBorder="1" applyAlignment="1">
      <alignment horizontal="left" vertical="center"/>
    </xf>
    <xf numFmtId="0" fontId="20" fillId="3" borderId="41" xfId="5" applyFont="1" applyFill="1" applyBorder="1" applyAlignment="1">
      <alignment horizontal="left" vertical="center"/>
    </xf>
    <xf numFmtId="58" fontId="17" fillId="3" borderId="42" xfId="3" applyNumberFormat="1" applyFont="1" applyFill="1" applyBorder="1" applyAlignment="1">
      <alignment vertical="center"/>
    </xf>
    <xf numFmtId="0" fontId="20" fillId="3" borderId="17" xfId="5" applyFont="1" applyFill="1" applyBorder="1" applyAlignment="1">
      <alignment vertical="center"/>
    </xf>
    <xf numFmtId="0" fontId="20" fillId="3" borderId="43" xfId="5" applyFont="1" applyFill="1" applyBorder="1" applyAlignment="1">
      <alignment horizontal="left" vertical="center"/>
    </xf>
    <xf numFmtId="0" fontId="17" fillId="3" borderId="44" xfId="3" applyNumberFormat="1" applyFont="1" applyFill="1" applyBorder="1" applyAlignment="1">
      <alignment vertical="center"/>
    </xf>
    <xf numFmtId="0" fontId="20" fillId="3" borderId="22" xfId="5" applyFont="1" applyFill="1" applyBorder="1" applyAlignment="1">
      <alignment vertical="center"/>
    </xf>
    <xf numFmtId="0" fontId="17" fillId="3" borderId="4" xfId="3" applyNumberFormat="1" applyFont="1" applyFill="1" applyBorder="1" applyAlignment="1">
      <alignment horizontal="center" vertical="center"/>
    </xf>
    <xf numFmtId="0" fontId="20" fillId="3" borderId="45" xfId="5" applyFont="1" applyFill="1" applyBorder="1" applyAlignment="1">
      <alignment horizontal="center" vertical="center"/>
    </xf>
    <xf numFmtId="0" fontId="17" fillId="3" borderId="46" xfId="3" applyNumberFormat="1" applyFont="1" applyFill="1" applyBorder="1" applyAlignment="1">
      <alignment horizontal="center" vertical="center" shrinkToFit="1"/>
    </xf>
    <xf numFmtId="0" fontId="17" fillId="3" borderId="45" xfId="3" applyNumberFormat="1" applyFont="1" applyFill="1" applyBorder="1" applyAlignment="1">
      <alignment horizontal="center" vertical="center" shrinkToFit="1"/>
    </xf>
    <xf numFmtId="0" fontId="21" fillId="3" borderId="46" xfId="3" applyNumberFormat="1" applyFont="1" applyFill="1" applyBorder="1" applyAlignment="1">
      <alignment horizontal="center" vertical="center" shrinkToFit="1"/>
    </xf>
    <xf numFmtId="0" fontId="20" fillId="3" borderId="45" xfId="5" applyFont="1" applyFill="1" applyBorder="1" applyAlignment="1">
      <alignment horizontal="center" vertical="center" shrinkToFit="1"/>
    </xf>
    <xf numFmtId="0" fontId="17" fillId="3" borderId="4" xfId="3" applyNumberFormat="1" applyFont="1" applyFill="1" applyBorder="1" applyAlignment="1">
      <alignment horizontal="center" vertical="center" shrinkToFit="1"/>
    </xf>
    <xf numFmtId="0" fontId="17" fillId="3" borderId="30" xfId="3" applyNumberFormat="1" applyFont="1" applyFill="1" applyBorder="1" applyAlignment="1">
      <alignment horizontal="left" vertical="center"/>
    </xf>
    <xf numFmtId="0" fontId="20" fillId="3" borderId="48" xfId="5" applyFont="1" applyFill="1" applyBorder="1" applyAlignment="1">
      <alignment horizontal="left" vertical="center"/>
    </xf>
    <xf numFmtId="58" fontId="17" fillId="0" borderId="49" xfId="3" applyNumberFormat="1" applyFont="1" applyFill="1" applyBorder="1" applyAlignment="1">
      <alignment vertical="center"/>
    </xf>
    <xf numFmtId="0" fontId="20" fillId="0" borderId="15" xfId="5" applyFont="1" applyBorder="1" applyAlignment="1">
      <alignment vertical="center"/>
    </xf>
    <xf numFmtId="0" fontId="31" fillId="3" borderId="4" xfId="4" applyNumberFormat="1" applyFont="1" applyFill="1" applyBorder="1" applyAlignment="1">
      <alignment horizontal="center" vertical="center"/>
    </xf>
    <xf numFmtId="0" fontId="31" fillId="3" borderId="6" xfId="4" applyNumberFormat="1" applyFont="1" applyFill="1" applyBorder="1" applyAlignment="1">
      <alignment horizontal="center" vertical="center"/>
    </xf>
    <xf numFmtId="0" fontId="31" fillId="3" borderId="1" xfId="4" applyNumberFormat="1" applyFont="1" applyFill="1" applyBorder="1" applyAlignment="1">
      <alignment horizontal="center" vertical="center" wrapText="1" shrinkToFit="1"/>
    </xf>
    <xf numFmtId="0" fontId="31" fillId="3" borderId="1" xfId="4" applyNumberFormat="1" applyFont="1" applyFill="1" applyBorder="1" applyAlignment="1">
      <alignment horizontal="center" vertical="center" shrinkToFit="1"/>
    </xf>
    <xf numFmtId="0" fontId="17" fillId="3" borderId="23" xfId="4" applyNumberFormat="1" applyFont="1" applyFill="1" applyBorder="1" applyAlignment="1">
      <alignment horizontal="left" vertical="center" shrinkToFit="1"/>
    </xf>
    <xf numFmtId="0" fontId="17" fillId="3" borderId="27" xfId="4" applyNumberFormat="1" applyFont="1" applyFill="1" applyBorder="1" applyAlignment="1">
      <alignment horizontal="left" vertical="center" shrinkToFit="1"/>
    </xf>
    <xf numFmtId="0" fontId="17" fillId="3" borderId="22" xfId="4" applyNumberFormat="1" applyFont="1" applyFill="1" applyBorder="1" applyAlignment="1">
      <alignment horizontal="left" vertical="center" shrinkToFit="1"/>
    </xf>
    <xf numFmtId="0" fontId="17" fillId="0" borderId="19" xfId="3" applyNumberFormat="1" applyFont="1" applyFill="1" applyBorder="1" applyAlignment="1">
      <alignment horizontal="left" vertical="center"/>
    </xf>
    <xf numFmtId="0" fontId="20" fillId="0" borderId="41" xfId="5" applyFont="1" applyBorder="1" applyAlignment="1">
      <alignment horizontal="left" vertical="center"/>
    </xf>
    <xf numFmtId="58" fontId="17" fillId="0" borderId="42" xfId="3" applyNumberFormat="1" applyFont="1" applyFill="1" applyBorder="1" applyAlignment="1">
      <alignment vertical="center"/>
    </xf>
    <xf numFmtId="0" fontId="20" fillId="0" borderId="17" xfId="5" applyFont="1" applyBorder="1" applyAlignment="1">
      <alignment vertical="center"/>
    </xf>
    <xf numFmtId="0" fontId="17" fillId="0" borderId="23" xfId="3" applyNumberFormat="1" applyFont="1" applyFill="1" applyBorder="1" applyAlignment="1">
      <alignment horizontal="left" vertical="center"/>
    </xf>
    <xf numFmtId="0" fontId="20" fillId="0" borderId="43" xfId="5" applyFont="1" applyBorder="1" applyAlignment="1">
      <alignment horizontal="left" vertical="center"/>
    </xf>
    <xf numFmtId="0" fontId="17" fillId="0" borderId="44" xfId="3" applyNumberFormat="1" applyFont="1" applyFill="1" applyBorder="1" applyAlignment="1">
      <alignment vertical="center"/>
    </xf>
    <xf numFmtId="0" fontId="20" fillId="0" borderId="22" xfId="5" applyFont="1" applyBorder="1" applyAlignment="1">
      <alignment vertical="center"/>
    </xf>
    <xf numFmtId="0" fontId="17" fillId="0" borderId="4" xfId="3" applyNumberFormat="1" applyFont="1" applyFill="1" applyBorder="1" applyAlignment="1">
      <alignment horizontal="center" vertical="center"/>
    </xf>
    <xf numFmtId="0" fontId="20" fillId="0" borderId="5" xfId="5" applyFont="1" applyBorder="1" applyAlignment="1">
      <alignment horizontal="center" vertical="center"/>
    </xf>
    <xf numFmtId="0" fontId="17" fillId="3" borderId="5" xfId="3" applyNumberFormat="1" applyFont="1" applyFill="1" applyBorder="1" applyAlignment="1">
      <alignment horizontal="center" vertical="center" shrinkToFit="1"/>
    </xf>
    <xf numFmtId="0" fontId="21" fillId="0" borderId="5" xfId="3" applyNumberFormat="1" applyFont="1" applyFill="1" applyBorder="1" applyAlignment="1">
      <alignment horizontal="center" vertical="center" shrinkToFit="1"/>
    </xf>
    <xf numFmtId="0" fontId="20" fillId="0" borderId="45" xfId="5" applyFont="1" applyBorder="1" applyAlignment="1">
      <alignment horizontal="center" vertical="center" shrinkToFit="1"/>
    </xf>
    <xf numFmtId="0" fontId="17" fillId="0" borderId="46" xfId="3" applyNumberFormat="1" applyFont="1" applyFill="1" applyBorder="1" applyAlignment="1">
      <alignment horizontal="center" vertical="center" shrinkToFit="1"/>
    </xf>
    <xf numFmtId="0" fontId="20" fillId="0" borderId="45" xfId="5" applyFont="1" applyBorder="1" applyAlignment="1">
      <alignment horizontal="center" vertical="center"/>
    </xf>
    <xf numFmtId="0" fontId="17" fillId="0" borderId="30" xfId="3" applyNumberFormat="1" applyFont="1" applyFill="1" applyBorder="1" applyAlignment="1">
      <alignment horizontal="left" vertical="center"/>
    </xf>
    <xf numFmtId="0" fontId="20" fillId="0" borderId="48" xfId="5" applyFont="1" applyBorder="1" applyAlignment="1">
      <alignment horizontal="left" vertical="center"/>
    </xf>
    <xf numFmtId="0" fontId="17" fillId="3" borderId="1" xfId="4" applyNumberFormat="1" applyFont="1" applyFill="1" applyBorder="1" applyAlignment="1">
      <alignment horizontal="center" vertical="center" shrinkToFit="1"/>
    </xf>
    <xf numFmtId="0" fontId="20" fillId="0" borderId="1" xfId="5" applyFont="1" applyBorder="1" applyAlignment="1">
      <alignment vertical="center"/>
    </xf>
    <xf numFmtId="0" fontId="17" fillId="3" borderId="4" xfId="4" applyNumberFormat="1" applyFont="1" applyFill="1" applyBorder="1" applyAlignment="1">
      <alignment horizontal="center" vertical="center"/>
    </xf>
    <xf numFmtId="0" fontId="20" fillId="0" borderId="6" xfId="5" applyFont="1" applyBorder="1" applyAlignment="1">
      <alignment horizontal="center" vertical="center"/>
    </xf>
    <xf numFmtId="0" fontId="20" fillId="0" borderId="1" xfId="5" applyFont="1" applyBorder="1" applyAlignment="1">
      <alignment horizontal="center" vertical="center" shrinkToFit="1"/>
    </xf>
    <xf numFmtId="0" fontId="20" fillId="0" borderId="4" xfId="5" applyFont="1" applyBorder="1" applyAlignment="1">
      <alignment horizontal="center" vertical="center" shrinkToFit="1"/>
    </xf>
    <xf numFmtId="0" fontId="17" fillId="3" borderId="47" xfId="4" applyNumberFormat="1" applyFont="1" applyFill="1" applyBorder="1" applyAlignment="1">
      <alignment horizontal="center" vertical="center" shrinkToFit="1"/>
    </xf>
    <xf numFmtId="0" fontId="17" fillId="3" borderId="47" xfId="4" applyNumberFormat="1" applyFont="1" applyFill="1" applyBorder="1" applyAlignment="1">
      <alignment horizontal="center" vertical="center"/>
    </xf>
    <xf numFmtId="0" fontId="17" fillId="3" borderId="6" xfId="4" applyNumberFormat="1" applyFont="1" applyFill="1" applyBorder="1" applyAlignment="1">
      <alignment horizontal="center" vertical="center"/>
    </xf>
    <xf numFmtId="0" fontId="20" fillId="0" borderId="1" xfId="5" applyFont="1" applyBorder="1" applyAlignment="1">
      <alignment horizontal="center" vertical="center"/>
    </xf>
    <xf numFmtId="0" fontId="17" fillId="3" borderId="4" xfId="4" applyNumberFormat="1" applyFont="1" applyFill="1" applyBorder="1" applyAlignment="1">
      <alignment horizontal="center" vertical="center" shrinkToFit="1"/>
    </xf>
    <xf numFmtId="0" fontId="30" fillId="3" borderId="4" xfId="4" applyFont="1" applyFill="1" applyBorder="1" applyAlignment="1">
      <alignment horizontal="center" vertical="center"/>
    </xf>
    <xf numFmtId="0" fontId="30" fillId="3" borderId="6" xfId="4" applyFont="1" applyFill="1" applyBorder="1" applyAlignment="1">
      <alignment horizontal="center" vertical="center"/>
    </xf>
    <xf numFmtId="0" fontId="30" fillId="3" borderId="8" xfId="4" applyFont="1" applyFill="1" applyBorder="1" applyAlignment="1">
      <alignment horizontal="center" vertical="center"/>
    </xf>
    <xf numFmtId="0" fontId="30" fillId="3" borderId="10" xfId="4" applyFont="1" applyFill="1" applyBorder="1" applyAlignment="1">
      <alignment horizontal="center" vertical="center"/>
    </xf>
    <xf numFmtId="0" fontId="30" fillId="3" borderId="16" xfId="4" applyFont="1" applyFill="1" applyBorder="1" applyAlignment="1">
      <alignment horizontal="center" vertical="center"/>
    </xf>
    <xf numFmtId="0" fontId="30" fillId="3" borderId="15" xfId="4" applyFont="1" applyFill="1" applyBorder="1" applyAlignment="1">
      <alignment horizontal="center" vertical="center"/>
    </xf>
    <xf numFmtId="0" fontId="17" fillId="3" borderId="1" xfId="4" applyNumberFormat="1" applyFont="1" applyFill="1" applyBorder="1" applyAlignment="1">
      <alignment horizontal="center" vertical="center"/>
    </xf>
    <xf numFmtId="0" fontId="20" fillId="0" borderId="4" xfId="5" applyFont="1" applyBorder="1" applyAlignment="1">
      <alignment horizontal="center" vertical="center"/>
    </xf>
    <xf numFmtId="0" fontId="17" fillId="0" borderId="4" xfId="3" applyNumberFormat="1" applyFont="1" applyFill="1" applyBorder="1" applyAlignment="1">
      <alignment horizontal="center" vertical="center" shrinkToFit="1"/>
    </xf>
    <xf numFmtId="0" fontId="20" fillId="0" borderId="5" xfId="5" applyFont="1" applyBorder="1" applyAlignment="1">
      <alignment horizontal="center" vertical="center" shrinkToFit="1"/>
    </xf>
    <xf numFmtId="0" fontId="20" fillId="0" borderId="45" xfId="5" applyFont="1" applyBorder="1" applyAlignment="1">
      <alignment vertical="center" shrinkToFit="1"/>
    </xf>
    <xf numFmtId="0" fontId="17" fillId="3" borderId="47" xfId="3" applyNumberFormat="1" applyFont="1" applyFill="1" applyBorder="1" applyAlignment="1">
      <alignment horizontal="center" vertical="center" shrinkToFit="1"/>
    </xf>
    <xf numFmtId="0" fontId="20" fillId="0" borderId="47" xfId="5" applyFont="1" applyBorder="1" applyAlignment="1">
      <alignment vertical="center"/>
    </xf>
    <xf numFmtId="0" fontId="17" fillId="3" borderId="6" xfId="3" applyNumberFormat="1" applyFont="1" applyFill="1" applyBorder="1" applyAlignment="1">
      <alignment horizontal="center" vertical="center" shrinkToFit="1"/>
    </xf>
    <xf numFmtId="0" fontId="17" fillId="3" borderId="46" xfId="4" applyNumberFormat="1" applyFont="1" applyFill="1" applyBorder="1" applyAlignment="1">
      <alignment horizontal="center" vertical="center" shrinkToFit="1"/>
    </xf>
    <xf numFmtId="0" fontId="17" fillId="3" borderId="5" xfId="4" applyNumberFormat="1" applyFont="1" applyFill="1" applyBorder="1" applyAlignment="1">
      <alignment horizontal="center" vertical="center" shrinkToFit="1"/>
    </xf>
    <xf numFmtId="0" fontId="17" fillId="3" borderId="6" xfId="4" applyNumberFormat="1" applyFont="1" applyFill="1" applyBorder="1" applyAlignment="1">
      <alignment horizontal="center" vertical="center" shrinkToFit="1"/>
    </xf>
    <xf numFmtId="0" fontId="128" fillId="5" borderId="0" xfId="15" applyFont="1" applyFill="1" applyAlignment="1">
      <alignment horizontal="center" vertical="center" shrinkToFit="1"/>
    </xf>
    <xf numFmtId="184" fontId="128" fillId="5" borderId="0" xfId="15" applyNumberFormat="1" applyFont="1" applyFill="1" applyAlignment="1">
      <alignment horizontal="center" vertical="center"/>
    </xf>
    <xf numFmtId="0" fontId="131" fillId="5" borderId="0" xfId="15" applyFont="1" applyFill="1" applyAlignment="1">
      <alignment horizontal="center" vertical="center"/>
    </xf>
    <xf numFmtId="0" fontId="132" fillId="5" borderId="0" xfId="15" applyFont="1" applyFill="1" applyAlignment="1">
      <alignment horizontal="center" vertical="center"/>
    </xf>
    <xf numFmtId="0" fontId="133" fillId="15" borderId="139" xfId="15" applyFont="1" applyFill="1" applyBorder="1" applyAlignment="1">
      <alignment horizontal="center" vertical="center" wrapText="1"/>
    </xf>
    <xf numFmtId="0" fontId="128" fillId="15" borderId="140" xfId="15" applyFont="1" applyFill="1" applyBorder="1" applyAlignment="1">
      <alignment horizontal="center" vertical="center"/>
    </xf>
    <xf numFmtId="193" fontId="128" fillId="5" borderId="140" xfId="15" applyNumberFormat="1" applyFont="1" applyFill="1" applyBorder="1" applyAlignment="1">
      <alignment horizontal="center" vertical="center"/>
    </xf>
    <xf numFmtId="193" fontId="128" fillId="5" borderId="145" xfId="15" applyNumberFormat="1" applyFont="1" applyFill="1" applyBorder="1" applyAlignment="1">
      <alignment horizontal="center" vertical="center"/>
    </xf>
    <xf numFmtId="0" fontId="128" fillId="15" borderId="131" xfId="15" applyFont="1" applyFill="1" applyBorder="1" applyAlignment="1">
      <alignment horizontal="center" vertical="center"/>
    </xf>
    <xf numFmtId="0" fontId="128" fillId="15" borderId="1" xfId="15" applyFont="1" applyFill="1" applyBorder="1" applyAlignment="1">
      <alignment horizontal="center" vertical="center"/>
    </xf>
    <xf numFmtId="193" fontId="128" fillId="5" borderId="1" xfId="15" applyNumberFormat="1" applyFont="1" applyFill="1" applyBorder="1" applyAlignment="1">
      <alignment horizontal="center" vertical="center" shrinkToFit="1"/>
    </xf>
    <xf numFmtId="193" fontId="128" fillId="5" borderId="132" xfId="15" applyNumberFormat="1" applyFont="1" applyFill="1" applyBorder="1" applyAlignment="1">
      <alignment horizontal="center" vertical="center" shrinkToFit="1"/>
    </xf>
    <xf numFmtId="38" fontId="128" fillId="5" borderId="4" xfId="19" applyFont="1" applyFill="1" applyBorder="1" applyAlignment="1" applyProtection="1">
      <alignment horizontal="center" vertical="center"/>
    </xf>
    <xf numFmtId="38" fontId="128" fillId="5" borderId="5" xfId="19" applyFont="1" applyFill="1" applyBorder="1" applyAlignment="1" applyProtection="1">
      <alignment horizontal="center" vertical="center"/>
    </xf>
    <xf numFmtId="38" fontId="128" fillId="5" borderId="6" xfId="19" applyFont="1" applyFill="1" applyBorder="1" applyAlignment="1" applyProtection="1">
      <alignment horizontal="center" vertical="center"/>
    </xf>
    <xf numFmtId="0" fontId="128" fillId="15" borderId="132" xfId="15" applyFont="1" applyFill="1" applyBorder="1" applyAlignment="1">
      <alignment horizontal="center" vertical="center"/>
    </xf>
    <xf numFmtId="38" fontId="128" fillId="5" borderId="1" xfId="19" applyFont="1" applyFill="1" applyBorder="1" applyAlignment="1" applyProtection="1">
      <alignment horizontal="center" vertical="center"/>
      <protection locked="0"/>
    </xf>
    <xf numFmtId="0" fontId="135" fillId="0" borderId="4" xfId="15" applyFont="1" applyBorder="1" applyAlignment="1" applyProtection="1">
      <alignment horizontal="center" vertical="center"/>
      <protection locked="0"/>
    </xf>
    <xf numFmtId="0" fontId="135" fillId="0" borderId="5" xfId="15" applyFont="1" applyBorder="1" applyAlignment="1" applyProtection="1">
      <alignment horizontal="center" vertical="center"/>
      <protection locked="0"/>
    </xf>
    <xf numFmtId="0" fontId="135" fillId="0" borderId="1" xfId="15" applyFont="1" applyBorder="1" applyAlignment="1" applyProtection="1">
      <alignment horizontal="center" vertical="center"/>
      <protection locked="0"/>
    </xf>
    <xf numFmtId="0" fontId="135" fillId="0" borderId="6" xfId="15" applyFont="1" applyBorder="1" applyAlignment="1" applyProtection="1">
      <alignment horizontal="center" vertical="center"/>
      <protection locked="0"/>
    </xf>
    <xf numFmtId="0" fontId="128" fillId="15" borderId="131" xfId="15" applyFont="1" applyFill="1" applyBorder="1" applyAlignment="1">
      <alignment horizontal="center" vertical="center" wrapText="1"/>
    </xf>
    <xf numFmtId="0" fontId="128" fillId="15" borderId="1" xfId="15" applyFont="1" applyFill="1" applyBorder="1" applyAlignment="1">
      <alignment horizontal="center" vertical="center" wrapText="1"/>
    </xf>
    <xf numFmtId="0" fontId="128" fillId="0" borderId="1" xfId="15" applyFont="1" applyBorder="1" applyAlignment="1" applyProtection="1">
      <alignment horizontal="center" vertical="center"/>
      <protection locked="0"/>
    </xf>
    <xf numFmtId="0" fontId="128" fillId="0" borderId="132" xfId="15" applyFont="1" applyBorder="1" applyAlignment="1" applyProtection="1">
      <alignment horizontal="center" vertical="center"/>
      <protection locked="0"/>
    </xf>
    <xf numFmtId="0" fontId="128" fillId="15" borderId="191" xfId="15" applyFont="1" applyFill="1" applyBorder="1" applyAlignment="1">
      <alignment horizontal="center" vertical="center" wrapText="1"/>
    </xf>
    <xf numFmtId="0" fontId="128" fillId="15" borderId="155" xfId="15" applyFont="1" applyFill="1" applyBorder="1" applyAlignment="1">
      <alignment horizontal="center" vertical="center" wrapText="1"/>
    </xf>
    <xf numFmtId="0" fontId="128" fillId="0" borderId="155" xfId="15" applyFont="1" applyBorder="1" applyAlignment="1" applyProtection="1">
      <alignment horizontal="center" vertical="center"/>
      <protection locked="0"/>
    </xf>
    <xf numFmtId="0" fontId="128" fillId="0" borderId="192" xfId="15" applyFont="1" applyBorder="1" applyAlignment="1" applyProtection="1">
      <alignment horizontal="center" vertical="center"/>
      <protection locked="0"/>
    </xf>
    <xf numFmtId="0" fontId="129" fillId="15" borderId="24" xfId="15" applyFont="1" applyFill="1" applyBorder="1" applyAlignment="1">
      <alignment horizontal="center" vertical="center"/>
    </xf>
    <xf numFmtId="0" fontId="129" fillId="15" borderId="12" xfId="15" applyFont="1" applyFill="1" applyBorder="1" applyAlignment="1">
      <alignment horizontal="center" vertical="center"/>
    </xf>
    <xf numFmtId="0" fontId="129" fillId="15" borderId="127" xfId="15" applyFont="1" applyFill="1" applyBorder="1" applyAlignment="1">
      <alignment horizontal="center" vertical="center"/>
    </xf>
    <xf numFmtId="0" fontId="129" fillId="15" borderId="15" xfId="15" applyFont="1" applyFill="1" applyBorder="1" applyAlignment="1">
      <alignment horizontal="center" vertical="center"/>
    </xf>
    <xf numFmtId="0" fontId="129" fillId="15" borderId="196" xfId="15" applyFont="1" applyFill="1" applyBorder="1" applyAlignment="1">
      <alignment horizontal="center" vertical="center"/>
    </xf>
    <xf numFmtId="0" fontId="129" fillId="15" borderId="6" xfId="15" applyFont="1" applyFill="1" applyBorder="1" applyAlignment="1">
      <alignment horizontal="center" vertical="center"/>
    </xf>
    <xf numFmtId="0" fontId="129" fillId="0" borderId="4" xfId="15" applyFont="1" applyBorder="1" applyAlignment="1" applyProtection="1">
      <alignment horizontal="center" vertical="center"/>
      <protection locked="0"/>
    </xf>
    <xf numFmtId="0" fontId="129" fillId="0" borderId="5" xfId="15" applyFont="1" applyBorder="1" applyAlignment="1" applyProtection="1">
      <alignment horizontal="center" vertical="center"/>
      <protection locked="0"/>
    </xf>
    <xf numFmtId="0" fontId="129" fillId="0" borderId="6" xfId="15" applyFont="1" applyBorder="1" applyAlignment="1" applyProtection="1">
      <alignment horizontal="center" vertical="center"/>
      <protection locked="0"/>
    </xf>
    <xf numFmtId="197" fontId="129" fillId="0" borderId="4" xfId="19" applyNumberFormat="1" applyFont="1" applyFill="1" applyBorder="1" applyAlignment="1" applyProtection="1">
      <alignment horizontal="center" vertical="top"/>
      <protection locked="0"/>
    </xf>
    <xf numFmtId="197" fontId="129" fillId="0" borderId="5" xfId="19" applyNumberFormat="1" applyFont="1" applyFill="1" applyBorder="1" applyAlignment="1" applyProtection="1">
      <alignment horizontal="center" vertical="top"/>
      <protection locked="0"/>
    </xf>
    <xf numFmtId="197" fontId="129" fillId="0" borderId="6" xfId="19" applyNumberFormat="1" applyFont="1" applyFill="1" applyBorder="1" applyAlignment="1" applyProtection="1">
      <alignment horizontal="center" vertical="top"/>
      <protection locked="0"/>
    </xf>
    <xf numFmtId="0" fontId="129" fillId="0" borderId="4" xfId="15" applyFont="1" applyBorder="1" applyAlignment="1" applyProtection="1">
      <alignment horizontal="center" vertical="top"/>
      <protection locked="0"/>
    </xf>
    <xf numFmtId="0" fontId="129" fillId="0" borderId="5" xfId="15" applyFont="1" applyBorder="1" applyAlignment="1" applyProtection="1">
      <alignment horizontal="center" vertical="top"/>
      <protection locked="0"/>
    </xf>
    <xf numFmtId="0" fontId="129" fillId="0" borderId="6" xfId="15" applyFont="1" applyBorder="1" applyAlignment="1" applyProtection="1">
      <alignment horizontal="center" vertical="top"/>
      <protection locked="0"/>
    </xf>
    <xf numFmtId="197" fontId="129" fillId="0" borderId="4" xfId="15" applyNumberFormat="1" applyFont="1" applyBorder="1" applyAlignment="1" applyProtection="1">
      <alignment horizontal="center" vertical="center"/>
      <protection locked="0"/>
    </xf>
    <xf numFmtId="197" fontId="129" fillId="0" borderId="5" xfId="15" applyNumberFormat="1" applyFont="1" applyBorder="1" applyAlignment="1" applyProtection="1">
      <alignment horizontal="center" vertical="center"/>
      <protection locked="0"/>
    </xf>
    <xf numFmtId="197" fontId="129" fillId="0" borderId="156" xfId="15" applyNumberFormat="1" applyFont="1" applyBorder="1" applyAlignment="1" applyProtection="1">
      <alignment horizontal="center" vertical="center"/>
      <protection locked="0"/>
    </xf>
    <xf numFmtId="0" fontId="137" fillId="0" borderId="4" xfId="15" applyFont="1" applyBorder="1" applyAlignment="1" applyProtection="1">
      <alignment horizontal="center" vertical="top"/>
      <protection locked="0"/>
    </xf>
    <xf numFmtId="0" fontId="137" fillId="0" borderId="6" xfId="15" applyFont="1" applyBorder="1" applyAlignment="1" applyProtection="1">
      <alignment horizontal="center" vertical="top"/>
      <protection locked="0"/>
    </xf>
    <xf numFmtId="0" fontId="129" fillId="0" borderId="148" xfId="15" applyFont="1" applyBorder="1" applyAlignment="1" applyProtection="1">
      <alignment horizontal="center" vertical="top"/>
      <protection locked="0"/>
    </xf>
    <xf numFmtId="0" fontId="129" fillId="0" borderId="198" xfId="15" applyFont="1" applyBorder="1" applyAlignment="1" applyProtection="1">
      <alignment horizontal="center" vertical="top"/>
      <protection locked="0"/>
    </xf>
    <xf numFmtId="0" fontId="129" fillId="0" borderId="149" xfId="15" applyFont="1" applyBorder="1" applyAlignment="1" applyProtection="1">
      <alignment horizontal="center" vertical="top"/>
      <protection locked="0"/>
    </xf>
    <xf numFmtId="0" fontId="129" fillId="0" borderId="148" xfId="15" applyFont="1" applyBorder="1" applyAlignment="1" applyProtection="1">
      <alignment horizontal="center" vertical="center"/>
      <protection locked="0"/>
    </xf>
    <xf numFmtId="0" fontId="129" fillId="0" borderId="198" xfId="15" applyFont="1" applyBorder="1" applyAlignment="1" applyProtection="1">
      <alignment horizontal="center" vertical="center"/>
      <protection locked="0"/>
    </xf>
    <xf numFmtId="0" fontId="129" fillId="0" borderId="149" xfId="15" applyFont="1" applyBorder="1" applyAlignment="1" applyProtection="1">
      <alignment horizontal="center" vertical="center"/>
      <protection locked="0"/>
    </xf>
    <xf numFmtId="197" fontId="129" fillId="0" borderId="148" xfId="15" applyNumberFormat="1" applyFont="1" applyBorder="1" applyAlignment="1" applyProtection="1">
      <alignment horizontal="center" vertical="center"/>
      <protection locked="0"/>
    </xf>
    <xf numFmtId="197" fontId="129" fillId="0" borderId="198" xfId="15" applyNumberFormat="1" applyFont="1" applyBorder="1" applyAlignment="1" applyProtection="1">
      <alignment horizontal="center" vertical="center"/>
      <protection locked="0"/>
    </xf>
    <xf numFmtId="197" fontId="129" fillId="0" borderId="199" xfId="15" applyNumberFormat="1" applyFont="1" applyBorder="1" applyAlignment="1" applyProtection="1">
      <alignment horizontal="center" vertical="center"/>
      <protection locked="0"/>
    </xf>
    <xf numFmtId="0" fontId="129" fillId="15" borderId="197" xfId="15" applyFont="1" applyFill="1" applyBorder="1" applyAlignment="1">
      <alignment horizontal="center" vertical="center"/>
    </xf>
    <xf numFmtId="0" fontId="129" fillId="15" borderId="149" xfId="15" applyFont="1" applyFill="1" applyBorder="1" applyAlignment="1">
      <alignment horizontal="center" vertical="center"/>
    </xf>
    <xf numFmtId="197" fontId="129" fillId="0" borderId="148" xfId="19" applyNumberFormat="1" applyFont="1" applyFill="1" applyBorder="1" applyAlignment="1" applyProtection="1">
      <alignment horizontal="center" vertical="top"/>
      <protection locked="0"/>
    </xf>
    <xf numFmtId="197" fontId="129" fillId="0" borderId="198" xfId="19" applyNumberFormat="1" applyFont="1" applyFill="1" applyBorder="1" applyAlignment="1" applyProtection="1">
      <alignment horizontal="center" vertical="top"/>
      <protection locked="0"/>
    </xf>
    <xf numFmtId="197" fontId="129" fillId="0" borderId="149" xfId="19" applyNumberFormat="1" applyFont="1" applyFill="1" applyBorder="1" applyAlignment="1" applyProtection="1">
      <alignment horizontal="center" vertical="top"/>
      <protection locked="0"/>
    </xf>
    <xf numFmtId="0" fontId="137" fillId="0" borderId="148" xfId="15" applyFont="1" applyBorder="1" applyAlignment="1" applyProtection="1">
      <alignment horizontal="center" vertical="top"/>
      <protection locked="0"/>
    </xf>
    <xf numFmtId="0" fontId="137" fillId="0" borderId="149" xfId="15" applyFont="1" applyBorder="1" applyAlignment="1" applyProtection="1">
      <alignment horizontal="center" vertical="top"/>
      <protection locked="0"/>
    </xf>
    <xf numFmtId="0" fontId="128" fillId="15" borderId="20" xfId="15" applyFont="1" applyFill="1" applyBorder="1" applyAlignment="1">
      <alignment horizontal="center" vertical="center" wrapText="1"/>
    </xf>
    <xf numFmtId="0" fontId="128" fillId="15" borderId="13" xfId="15" applyFont="1" applyFill="1" applyBorder="1" applyAlignment="1">
      <alignment horizontal="center" vertical="center"/>
    </xf>
    <xf numFmtId="0" fontId="128" fillId="15" borderId="21" xfId="15" applyFont="1" applyFill="1" applyBorder="1" applyAlignment="1">
      <alignment horizontal="center" vertical="center"/>
    </xf>
    <xf numFmtId="0" fontId="128" fillId="5" borderId="139" xfId="15" applyFont="1" applyFill="1" applyBorder="1" applyAlignment="1">
      <alignment horizontal="center" vertical="center"/>
    </xf>
    <xf numFmtId="0" fontId="128" fillId="5" borderId="140" xfId="15" applyFont="1" applyFill="1" applyBorder="1" applyAlignment="1">
      <alignment horizontal="center" vertical="center"/>
    </xf>
    <xf numFmtId="0" fontId="128" fillId="5" borderId="141" xfId="15" applyFont="1" applyFill="1" applyBorder="1" applyAlignment="1">
      <alignment horizontal="center" vertical="center"/>
    </xf>
    <xf numFmtId="0" fontId="128" fillId="5" borderId="20" xfId="15" applyFont="1" applyFill="1" applyBorder="1" applyAlignment="1">
      <alignment horizontal="left" vertical="top" wrapText="1"/>
    </xf>
    <xf numFmtId="0" fontId="128" fillId="5" borderId="13" xfId="15" applyFont="1" applyFill="1" applyBorder="1" applyAlignment="1">
      <alignment horizontal="left" vertical="top"/>
    </xf>
    <xf numFmtId="0" fontId="128" fillId="5" borderId="21" xfId="15" applyFont="1" applyFill="1" applyBorder="1" applyAlignment="1">
      <alignment horizontal="left" vertical="top"/>
    </xf>
    <xf numFmtId="0" fontId="128" fillId="5" borderId="24" xfId="15" applyFont="1" applyFill="1" applyBorder="1" applyAlignment="1">
      <alignment horizontal="left" vertical="top"/>
    </xf>
    <xf numFmtId="0" fontId="128" fillId="5" borderId="0" xfId="15" applyFont="1" applyFill="1" applyAlignment="1">
      <alignment horizontal="left" vertical="top"/>
    </xf>
    <xf numFmtId="0" fontId="128" fillId="5" borderId="25" xfId="15" applyFont="1" applyFill="1" applyBorder="1" applyAlignment="1">
      <alignment horizontal="left" vertical="top"/>
    </xf>
    <xf numFmtId="0" fontId="128" fillId="5" borderId="33" xfId="15" applyFont="1" applyFill="1" applyBorder="1" applyAlignment="1">
      <alignment horizontal="left" vertical="top"/>
    </xf>
    <xf numFmtId="0" fontId="128" fillId="5" borderId="14" xfId="15" applyFont="1" applyFill="1" applyBorder="1" applyAlignment="1">
      <alignment horizontal="left" vertical="top"/>
    </xf>
    <xf numFmtId="0" fontId="128" fillId="5" borderId="34" xfId="15" applyFont="1" applyFill="1" applyBorder="1" applyAlignment="1">
      <alignment horizontal="left" vertical="top"/>
    </xf>
    <xf numFmtId="0" fontId="128" fillId="6" borderId="131" xfId="15" applyFont="1" applyFill="1" applyBorder="1" applyAlignment="1">
      <alignment horizontal="center" vertical="center"/>
    </xf>
    <xf numFmtId="0" fontId="128" fillId="6" borderId="1" xfId="15" applyFont="1" applyFill="1" applyBorder="1" applyAlignment="1">
      <alignment horizontal="center" vertical="center"/>
    </xf>
    <xf numFmtId="0" fontId="128" fillId="6" borderId="4" xfId="15" applyFont="1" applyFill="1" applyBorder="1" applyAlignment="1">
      <alignment horizontal="center" vertical="center"/>
    </xf>
    <xf numFmtId="0" fontId="128" fillId="6" borderId="134" xfId="15" applyFont="1" applyFill="1" applyBorder="1" applyAlignment="1">
      <alignment horizontal="center" vertical="center"/>
    </xf>
    <xf numFmtId="0" fontId="128" fillId="6" borderId="135" xfId="15" applyFont="1" applyFill="1" applyBorder="1" applyAlignment="1">
      <alignment horizontal="center" vertical="center"/>
    </xf>
    <xf numFmtId="0" fontId="128" fillId="6" borderId="148" xfId="15" applyFont="1" applyFill="1" applyBorder="1" applyAlignment="1">
      <alignment horizontal="center" vertical="center"/>
    </xf>
    <xf numFmtId="0" fontId="128" fillId="5" borderId="0" xfId="15" applyFont="1" applyFill="1" applyAlignment="1">
      <alignment horizontal="center" vertical="center"/>
    </xf>
    <xf numFmtId="38" fontId="128" fillId="5" borderId="1" xfId="19" applyFont="1" applyFill="1" applyBorder="1" applyAlignment="1" applyProtection="1">
      <alignment horizontal="center" vertical="center"/>
    </xf>
    <xf numFmtId="38" fontId="141" fillId="5" borderId="1" xfId="19" applyFont="1" applyFill="1" applyBorder="1" applyAlignment="1" applyProtection="1">
      <alignment horizontal="center" vertical="center"/>
    </xf>
    <xf numFmtId="0" fontId="141" fillId="0" borderId="4" xfId="15" applyFont="1" applyBorder="1" applyAlignment="1">
      <alignment horizontal="center" vertical="center"/>
    </xf>
    <xf numFmtId="0" fontId="141" fillId="0" borderId="5" xfId="15" applyFont="1" applyBorder="1" applyAlignment="1">
      <alignment horizontal="center" vertical="center"/>
    </xf>
    <xf numFmtId="0" fontId="141" fillId="0" borderId="1" xfId="15" applyFont="1" applyBorder="1" applyAlignment="1">
      <alignment horizontal="center" vertical="center"/>
    </xf>
    <xf numFmtId="0" fontId="141" fillId="0" borderId="6" xfId="15" applyFont="1" applyBorder="1" applyAlignment="1">
      <alignment horizontal="center" vertical="center"/>
    </xf>
    <xf numFmtId="0" fontId="141" fillId="0" borderId="132" xfId="15" applyFont="1" applyBorder="1" applyAlignment="1">
      <alignment horizontal="center" vertical="center"/>
    </xf>
    <xf numFmtId="0" fontId="141" fillId="0" borderId="155" xfId="15" applyFont="1" applyBorder="1" applyAlignment="1">
      <alignment horizontal="center" vertical="center"/>
    </xf>
    <xf numFmtId="0" fontId="141" fillId="0" borderId="192" xfId="15" applyFont="1" applyBorder="1" applyAlignment="1">
      <alignment horizontal="center" vertical="center"/>
    </xf>
    <xf numFmtId="0" fontId="102" fillId="0" borderId="4" xfId="15" applyFont="1" applyBorder="1" applyAlignment="1">
      <alignment horizontal="center" vertical="center"/>
    </xf>
    <xf numFmtId="0" fontId="102" fillId="0" borderId="5" xfId="15" applyFont="1" applyBorder="1" applyAlignment="1">
      <alignment horizontal="center" vertical="center"/>
    </xf>
    <xf numFmtId="0" fontId="102" fillId="0" borderId="6" xfId="15" applyFont="1" applyBorder="1" applyAlignment="1">
      <alignment horizontal="center" vertical="center"/>
    </xf>
    <xf numFmtId="197" fontId="102" fillId="0" borderId="4" xfId="19" applyNumberFormat="1" applyFont="1" applyFill="1" applyBorder="1" applyAlignment="1" applyProtection="1">
      <alignment horizontal="center" vertical="top"/>
    </xf>
    <xf numFmtId="197" fontId="102" fillId="0" borderId="5" xfId="19" applyNumberFormat="1" applyFont="1" applyFill="1" applyBorder="1" applyAlignment="1" applyProtection="1">
      <alignment horizontal="center" vertical="top"/>
    </xf>
    <xf numFmtId="197" fontId="102" fillId="0" borderId="6" xfId="19" applyNumberFormat="1" applyFont="1" applyFill="1" applyBorder="1" applyAlignment="1" applyProtection="1">
      <alignment horizontal="center" vertical="top"/>
    </xf>
    <xf numFmtId="0" fontId="102" fillId="0" borderId="4" xfId="15" applyFont="1" applyBorder="1" applyAlignment="1">
      <alignment horizontal="center" vertical="top"/>
    </xf>
    <xf numFmtId="0" fontId="102" fillId="0" borderId="5" xfId="15" applyFont="1" applyBorder="1" applyAlignment="1">
      <alignment horizontal="center" vertical="top"/>
    </xf>
    <xf numFmtId="0" fontId="102" fillId="0" borderId="6" xfId="15" applyFont="1" applyBorder="1" applyAlignment="1">
      <alignment horizontal="center" vertical="top"/>
    </xf>
    <xf numFmtId="197" fontId="102" fillId="0" borderId="4" xfId="15" applyNumberFormat="1" applyFont="1" applyBorder="1" applyAlignment="1">
      <alignment horizontal="center" vertical="center"/>
    </xf>
    <xf numFmtId="197" fontId="102" fillId="0" borderId="5" xfId="15" applyNumberFormat="1" applyFont="1" applyBorder="1" applyAlignment="1">
      <alignment horizontal="center" vertical="center"/>
    </xf>
    <xf numFmtId="197" fontId="102" fillId="0" borderId="156" xfId="15" applyNumberFormat="1" applyFont="1" applyBorder="1" applyAlignment="1">
      <alignment horizontal="center" vertical="center"/>
    </xf>
    <xf numFmtId="0" fontId="129" fillId="0" borderId="4" xfId="15" applyFont="1" applyBorder="1" applyAlignment="1">
      <alignment horizontal="center" vertical="center"/>
    </xf>
    <xf numFmtId="0" fontId="129" fillId="0" borderId="5" xfId="15" applyFont="1" applyBorder="1" applyAlignment="1">
      <alignment horizontal="center" vertical="center"/>
    </xf>
    <xf numFmtId="0" fontId="129" fillId="0" borderId="6" xfId="15" applyFont="1" applyBorder="1" applyAlignment="1">
      <alignment horizontal="center" vertical="center"/>
    </xf>
    <xf numFmtId="197" fontId="129" fillId="0" borderId="4" xfId="19" applyNumberFormat="1" applyFont="1" applyFill="1" applyBorder="1" applyAlignment="1" applyProtection="1">
      <alignment horizontal="center" vertical="top"/>
    </xf>
    <xf numFmtId="197" fontId="129" fillId="0" borderId="5" xfId="19" applyNumberFormat="1" applyFont="1" applyFill="1" applyBorder="1" applyAlignment="1" applyProtection="1">
      <alignment horizontal="center" vertical="top"/>
    </xf>
    <xf numFmtId="197" fontId="129" fillId="0" borderId="6" xfId="19" applyNumberFormat="1" applyFont="1" applyFill="1" applyBorder="1" applyAlignment="1" applyProtection="1">
      <alignment horizontal="center" vertical="top"/>
    </xf>
    <xf numFmtId="0" fontId="137" fillId="0" borderId="4" xfId="15" applyFont="1" applyBorder="1" applyAlignment="1">
      <alignment horizontal="center" vertical="top"/>
    </xf>
    <xf numFmtId="0" fontId="137" fillId="0" borderId="6" xfId="15" applyFont="1" applyBorder="1" applyAlignment="1">
      <alignment horizontal="center" vertical="top"/>
    </xf>
    <xf numFmtId="0" fontId="129" fillId="0" borderId="4" xfId="15" applyFont="1" applyBorder="1" applyAlignment="1">
      <alignment horizontal="center" vertical="top"/>
    </xf>
    <xf numFmtId="0" fontId="129" fillId="0" borderId="5" xfId="15" applyFont="1" applyBorder="1" applyAlignment="1">
      <alignment horizontal="center" vertical="top"/>
    </xf>
    <xf numFmtId="0" fontId="129" fillId="0" borderId="6" xfId="15" applyFont="1" applyBorder="1" applyAlignment="1">
      <alignment horizontal="center" vertical="top"/>
    </xf>
    <xf numFmtId="197" fontId="129" fillId="0" borderId="4" xfId="15" applyNumberFormat="1" applyFont="1" applyBorder="1" applyAlignment="1">
      <alignment horizontal="center" vertical="center"/>
    </xf>
    <xf numFmtId="197" fontId="129" fillId="0" borderId="5" xfId="15" applyNumberFormat="1" applyFont="1" applyBorder="1" applyAlignment="1">
      <alignment horizontal="center" vertical="center"/>
    </xf>
    <xf numFmtId="197" fontId="129" fillId="0" borderId="156" xfId="15" applyNumberFormat="1" applyFont="1" applyBorder="1" applyAlignment="1">
      <alignment horizontal="center" vertical="center"/>
    </xf>
    <xf numFmtId="0" fontId="129" fillId="0" borderId="148" xfId="15" applyFont="1" applyBorder="1" applyAlignment="1">
      <alignment horizontal="center" vertical="top"/>
    </xf>
    <xf numFmtId="0" fontId="129" fillId="0" borderId="198" xfId="15" applyFont="1" applyBorder="1" applyAlignment="1">
      <alignment horizontal="center" vertical="top"/>
    </xf>
    <xf numFmtId="0" fontId="129" fillId="0" borderId="149" xfId="15" applyFont="1" applyBorder="1" applyAlignment="1">
      <alignment horizontal="center" vertical="top"/>
    </xf>
    <xf numFmtId="0" fontId="129" fillId="0" borderId="148" xfId="15" applyFont="1" applyBorder="1" applyAlignment="1">
      <alignment horizontal="center" vertical="center"/>
    </xf>
    <xf numFmtId="0" fontId="129" fillId="0" borderId="198" xfId="15" applyFont="1" applyBorder="1" applyAlignment="1">
      <alignment horizontal="center" vertical="center"/>
    </xf>
    <xf numFmtId="0" fontId="129" fillId="0" borderId="149" xfId="15" applyFont="1" applyBorder="1" applyAlignment="1">
      <alignment horizontal="center" vertical="center"/>
    </xf>
    <xf numFmtId="197" fontId="129" fillId="0" borderId="148" xfId="15" applyNumberFormat="1" applyFont="1" applyBorder="1" applyAlignment="1">
      <alignment horizontal="center" vertical="center"/>
    </xf>
    <xf numFmtId="197" fontId="129" fillId="0" borderId="198" xfId="15" applyNumberFormat="1" applyFont="1" applyBorder="1" applyAlignment="1">
      <alignment horizontal="center" vertical="center"/>
    </xf>
    <xf numFmtId="197" fontId="129" fillId="0" borderId="199" xfId="15" applyNumberFormat="1" applyFont="1" applyBorder="1" applyAlignment="1">
      <alignment horizontal="center" vertical="center"/>
    </xf>
    <xf numFmtId="197" fontId="129" fillId="0" borderId="148" xfId="19" applyNumberFormat="1" applyFont="1" applyFill="1" applyBorder="1" applyAlignment="1" applyProtection="1">
      <alignment horizontal="center" vertical="top"/>
    </xf>
    <xf numFmtId="197" fontId="129" fillId="0" borderId="198" xfId="19" applyNumberFormat="1" applyFont="1" applyFill="1" applyBorder="1" applyAlignment="1" applyProtection="1">
      <alignment horizontal="center" vertical="top"/>
    </xf>
    <xf numFmtId="197" fontId="129" fillId="0" borderId="149" xfId="19" applyNumberFormat="1" applyFont="1" applyFill="1" applyBorder="1" applyAlignment="1" applyProtection="1">
      <alignment horizontal="center" vertical="top"/>
    </xf>
    <xf numFmtId="0" fontId="137" fillId="0" borderId="148" xfId="15" applyFont="1" applyBorder="1" applyAlignment="1">
      <alignment horizontal="center" vertical="top"/>
    </xf>
    <xf numFmtId="0" fontId="137" fillId="0" borderId="149" xfId="15" applyFont="1" applyBorder="1" applyAlignment="1">
      <alignment horizontal="center" vertical="top"/>
    </xf>
    <xf numFmtId="0" fontId="70" fillId="3" borderId="0" xfId="5" applyFont="1" applyFill="1" applyAlignment="1">
      <alignment horizontal="center" vertical="distributed"/>
    </xf>
    <xf numFmtId="0" fontId="11" fillId="0" borderId="77"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80" xfId="0" applyFont="1" applyBorder="1" applyAlignment="1">
      <alignment horizontal="center" vertical="center" wrapText="1"/>
    </xf>
    <xf numFmtId="0" fontId="9" fillId="0" borderId="0" xfId="0" applyFont="1" applyAlignment="1">
      <alignment horizontal="right" vertical="center" wrapText="1"/>
    </xf>
    <xf numFmtId="0" fontId="35" fillId="0" borderId="0" xfId="0" applyFont="1">
      <alignment vertical="center"/>
    </xf>
    <xf numFmtId="0" fontId="80" fillId="0" borderId="0" xfId="0" applyFont="1" applyAlignment="1">
      <alignment horizontal="center" vertical="center" wrapText="1"/>
    </xf>
    <xf numFmtId="0" fontId="81" fillId="0" borderId="0" xfId="0" applyFont="1">
      <alignment vertical="center"/>
    </xf>
    <xf numFmtId="0" fontId="11" fillId="0" borderId="0" xfId="0" applyFont="1" applyAlignment="1">
      <alignment horizontal="center" vertical="center" wrapText="1"/>
    </xf>
    <xf numFmtId="0" fontId="9" fillId="0" borderId="77" xfId="0" applyFont="1" applyBorder="1" applyAlignment="1">
      <alignment horizontal="center" vertical="center" wrapText="1"/>
    </xf>
    <xf numFmtId="0" fontId="9" fillId="0" borderId="80" xfId="0" applyFont="1" applyBorder="1" applyAlignment="1">
      <alignment horizontal="center" vertical="center" wrapText="1"/>
    </xf>
    <xf numFmtId="0" fontId="11" fillId="0" borderId="90" xfId="0" applyFont="1" applyBorder="1" applyAlignment="1">
      <alignment horizontal="center" vertical="center" textRotation="255" wrapText="1"/>
    </xf>
    <xf numFmtId="0" fontId="11" fillId="0" borderId="91" xfId="0" applyFont="1" applyBorder="1" applyAlignment="1">
      <alignment horizontal="center" vertical="center" textRotation="255" wrapText="1"/>
    </xf>
    <xf numFmtId="0" fontId="11" fillId="0" borderId="92" xfId="0" applyFont="1" applyBorder="1" applyAlignment="1">
      <alignment horizontal="center" vertical="center" textRotation="255" wrapText="1"/>
    </xf>
    <xf numFmtId="0" fontId="11" fillId="0" borderId="2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0" xfId="0" applyFont="1" applyAlignment="1">
      <alignment vertical="center" wrapText="1"/>
    </xf>
    <xf numFmtId="49" fontId="175" fillId="14" borderId="4" xfId="5" applyNumberFormat="1" applyFont="1" applyFill="1" applyBorder="1" applyAlignment="1">
      <alignment horizontal="center" vertical="center"/>
    </xf>
    <xf numFmtId="49" fontId="175" fillId="14" borderId="5" xfId="5" applyNumberFormat="1" applyFont="1" applyFill="1" applyBorder="1" applyAlignment="1">
      <alignment horizontal="center" vertical="center"/>
    </xf>
    <xf numFmtId="49" fontId="175" fillId="14" borderId="6" xfId="5" applyNumberFormat="1" applyFont="1" applyFill="1" applyBorder="1" applyAlignment="1">
      <alignment horizontal="center" vertical="center"/>
    </xf>
    <xf numFmtId="49" fontId="171" fillId="3" borderId="0" xfId="5" applyNumberFormat="1" applyFont="1" applyFill="1" applyAlignment="1">
      <alignment horizontal="right" vertical="center"/>
    </xf>
    <xf numFmtId="49" fontId="172" fillId="3" borderId="0" xfId="5" applyNumberFormat="1" applyFont="1" applyFill="1" applyAlignment="1">
      <alignment horizontal="center" vertical="center" shrinkToFit="1"/>
    </xf>
    <xf numFmtId="49" fontId="174" fillId="3" borderId="0" xfId="5" applyNumberFormat="1" applyFont="1" applyFill="1" applyAlignment="1">
      <alignment horizontal="center"/>
    </xf>
    <xf numFmtId="49" fontId="175" fillId="0" borderId="8" xfId="5" applyNumberFormat="1" applyFont="1" applyBorder="1" applyAlignment="1">
      <alignment horizontal="center" vertical="center"/>
    </xf>
    <xf numFmtId="49" fontId="175" fillId="0" borderId="10" xfId="5" applyNumberFormat="1" applyFont="1" applyBorder="1" applyAlignment="1">
      <alignment horizontal="center" vertical="center"/>
    </xf>
    <xf numFmtId="49" fontId="175" fillId="14" borderId="19" xfId="5" applyNumberFormat="1" applyFont="1" applyFill="1" applyBorder="1" applyAlignment="1">
      <alignment horizontal="left" vertical="center" indent="1"/>
    </xf>
    <xf numFmtId="49" fontId="175" fillId="14" borderId="50" xfId="5" applyNumberFormat="1" applyFont="1" applyFill="1" applyBorder="1" applyAlignment="1">
      <alignment horizontal="left" vertical="center" indent="1"/>
    </xf>
    <xf numFmtId="49" fontId="175" fillId="14" borderId="17" xfId="5" applyNumberFormat="1" applyFont="1" applyFill="1" applyBorder="1" applyAlignment="1">
      <alignment horizontal="left" vertical="center" indent="1"/>
    </xf>
    <xf numFmtId="49" fontId="175" fillId="0" borderId="30" xfId="5" applyNumberFormat="1" applyFont="1" applyBorder="1" applyAlignment="1">
      <alignment horizontal="center" vertical="center"/>
    </xf>
    <xf numFmtId="49" fontId="175" fillId="0" borderId="31" xfId="5" applyNumberFormat="1" applyFont="1" applyBorder="1" applyAlignment="1">
      <alignment horizontal="center" vertical="center"/>
    </xf>
    <xf numFmtId="49" fontId="175" fillId="14" borderId="30" xfId="5" applyNumberFormat="1" applyFont="1" applyFill="1" applyBorder="1" applyAlignment="1">
      <alignment horizontal="left" vertical="center" indent="1"/>
    </xf>
    <xf numFmtId="49" fontId="175" fillId="14" borderId="76" xfId="5" applyNumberFormat="1" applyFont="1" applyFill="1" applyBorder="1" applyAlignment="1">
      <alignment horizontal="left" vertical="center" indent="1"/>
    </xf>
    <xf numFmtId="49" fontId="175" fillId="14" borderId="31" xfId="5" applyNumberFormat="1" applyFont="1" applyFill="1" applyBorder="1" applyAlignment="1">
      <alignment horizontal="left" vertical="center" indent="1"/>
    </xf>
    <xf numFmtId="49" fontId="177" fillId="3" borderId="5" xfId="5" applyNumberFormat="1" applyFont="1" applyFill="1" applyBorder="1" applyAlignment="1">
      <alignment horizontal="left" vertical="center" wrapText="1"/>
    </xf>
    <xf numFmtId="49" fontId="175" fillId="3" borderId="5" xfId="5" applyNumberFormat="1" applyFont="1" applyFill="1" applyBorder="1" applyAlignment="1">
      <alignment horizontal="left" vertical="center" wrapText="1"/>
    </xf>
    <xf numFmtId="49" fontId="175" fillId="3" borderId="6" xfId="5" applyNumberFormat="1" applyFont="1" applyFill="1" applyBorder="1" applyAlignment="1">
      <alignment horizontal="left" vertical="center" wrapText="1"/>
    </xf>
    <xf numFmtId="49" fontId="177" fillId="0" borderId="4" xfId="5" applyNumberFormat="1" applyFont="1" applyBorder="1" applyAlignment="1">
      <alignment vertical="center" wrapText="1"/>
    </xf>
    <xf numFmtId="49" fontId="175" fillId="0" borderId="5" xfId="5" applyNumberFormat="1" applyFont="1" applyBorder="1" applyAlignment="1">
      <alignment vertical="center" wrapText="1"/>
    </xf>
    <xf numFmtId="49" fontId="175" fillId="0" borderId="6" xfId="5" applyNumberFormat="1" applyFont="1" applyBorder="1" applyAlignment="1">
      <alignment vertical="center" wrapText="1"/>
    </xf>
    <xf numFmtId="49" fontId="177" fillId="3" borderId="4" xfId="5" applyNumberFormat="1" applyFont="1" applyFill="1" applyBorder="1" applyAlignment="1">
      <alignment horizontal="left" vertical="center" wrapText="1"/>
    </xf>
    <xf numFmtId="49" fontId="177" fillId="3" borderId="6" xfId="5" applyNumberFormat="1" applyFont="1" applyFill="1" applyBorder="1" applyAlignment="1">
      <alignment horizontal="left" vertical="center" wrapText="1"/>
    </xf>
    <xf numFmtId="49" fontId="175" fillId="25" borderId="4" xfId="5" applyNumberFormat="1" applyFont="1" applyFill="1" applyBorder="1" applyAlignment="1">
      <alignment horizontal="left" vertical="center"/>
    </xf>
    <xf numFmtId="49" fontId="175" fillId="25" borderId="6" xfId="5" applyNumberFormat="1" applyFont="1" applyFill="1" applyBorder="1" applyAlignment="1">
      <alignment horizontal="left" vertical="center"/>
    </xf>
    <xf numFmtId="49" fontId="175" fillId="25" borderId="1" xfId="5" applyNumberFormat="1" applyFont="1" applyFill="1" applyBorder="1" applyAlignment="1">
      <alignment horizontal="center" vertical="center"/>
    </xf>
    <xf numFmtId="49" fontId="175" fillId="3" borderId="1" xfId="5" applyNumberFormat="1" applyFont="1" applyFill="1" applyBorder="1" applyAlignment="1">
      <alignment horizontal="left" vertical="center"/>
    </xf>
    <xf numFmtId="49" fontId="175" fillId="25" borderId="1" xfId="5" applyNumberFormat="1" applyFont="1" applyFill="1" applyBorder="1" applyAlignment="1">
      <alignment horizontal="left" vertical="top" wrapText="1"/>
    </xf>
    <xf numFmtId="49" fontId="173" fillId="25" borderId="1" xfId="5" applyNumberFormat="1" applyFont="1" applyFill="1" applyBorder="1" applyAlignment="1">
      <alignment horizontal="left" vertical="top" wrapText="1"/>
    </xf>
    <xf numFmtId="49" fontId="180" fillId="3" borderId="0" xfId="5" applyNumberFormat="1" applyFont="1" applyFill="1" applyAlignment="1">
      <alignment horizontal="left" vertical="center" wrapText="1"/>
    </xf>
    <xf numFmtId="199" fontId="175" fillId="0" borderId="0" xfId="5" applyNumberFormat="1" applyFont="1" applyAlignment="1">
      <alignment horizontal="left" vertical="center" wrapText="1"/>
    </xf>
    <xf numFmtId="199" fontId="175" fillId="0" borderId="4" xfId="5" applyNumberFormat="1" applyFont="1" applyBorder="1" applyAlignment="1">
      <alignment horizontal="left" vertical="center" wrapText="1"/>
    </xf>
    <xf numFmtId="199" fontId="175" fillId="0" borderId="5" xfId="5" applyNumberFormat="1" applyFont="1" applyBorder="1" applyAlignment="1">
      <alignment horizontal="left" vertical="center" wrapText="1"/>
    </xf>
    <xf numFmtId="199" fontId="175" fillId="0" borderId="6" xfId="5" applyNumberFormat="1" applyFont="1" applyBorder="1" applyAlignment="1">
      <alignment horizontal="left" vertical="center" wrapText="1"/>
    </xf>
    <xf numFmtId="199" fontId="175" fillId="0" borderId="1" xfId="5" applyNumberFormat="1" applyFont="1" applyBorder="1" applyAlignment="1">
      <alignment horizontal="left" vertical="top" wrapText="1"/>
    </xf>
    <xf numFmtId="199" fontId="175" fillId="0" borderId="1" xfId="5" applyNumberFormat="1" applyFont="1" applyBorder="1" applyAlignment="1">
      <alignment horizontal="left" vertical="top"/>
    </xf>
    <xf numFmtId="0" fontId="173" fillId="0" borderId="0" xfId="5" applyFont="1" applyAlignment="1">
      <alignment horizontal="left" vertical="center" wrapText="1"/>
    </xf>
    <xf numFmtId="49" fontId="177" fillId="14" borderId="8" xfId="5" applyNumberFormat="1" applyFont="1" applyFill="1" applyBorder="1" applyAlignment="1">
      <alignment horizontal="left" vertical="top" wrapText="1"/>
    </xf>
    <xf numFmtId="49" fontId="175" fillId="14" borderId="9" xfId="5" applyNumberFormat="1" applyFont="1" applyFill="1" applyBorder="1" applyAlignment="1">
      <alignment horizontal="left" vertical="top" wrapText="1"/>
    </xf>
    <xf numFmtId="49" fontId="175" fillId="14" borderId="10" xfId="5" applyNumberFormat="1" applyFont="1" applyFill="1" applyBorder="1" applyAlignment="1">
      <alignment horizontal="left" vertical="top" wrapText="1"/>
    </xf>
    <xf numFmtId="49" fontId="175" fillId="14" borderId="11" xfId="5" applyNumberFormat="1" applyFont="1" applyFill="1" applyBorder="1" applyAlignment="1">
      <alignment horizontal="left" vertical="top" wrapText="1"/>
    </xf>
    <xf numFmtId="49" fontId="175" fillId="14" borderId="0" xfId="5" applyNumberFormat="1" applyFont="1" applyFill="1" applyAlignment="1">
      <alignment horizontal="left" vertical="top" wrapText="1"/>
    </xf>
    <xf numFmtId="49" fontId="175" fillId="14" borderId="12" xfId="5" applyNumberFormat="1" applyFont="1" applyFill="1" applyBorder="1" applyAlignment="1">
      <alignment horizontal="left" vertical="top" wrapText="1"/>
    </xf>
    <xf numFmtId="49" fontId="175" fillId="14" borderId="16" xfId="5" applyNumberFormat="1" applyFont="1" applyFill="1" applyBorder="1" applyAlignment="1">
      <alignment horizontal="left" vertical="top" wrapText="1"/>
    </xf>
    <xf numFmtId="49" fontId="175" fillId="14" borderId="32" xfId="5" applyNumberFormat="1" applyFont="1" applyFill="1" applyBorder="1" applyAlignment="1">
      <alignment horizontal="left" vertical="top" wrapText="1"/>
    </xf>
    <xf numFmtId="49" fontId="175" fillId="14" borderId="15" xfId="5" applyNumberFormat="1" applyFont="1" applyFill="1" applyBorder="1" applyAlignment="1">
      <alignment horizontal="left" vertical="top" wrapText="1"/>
    </xf>
    <xf numFmtId="49" fontId="188" fillId="3" borderId="0" xfId="5" applyNumberFormat="1" applyFont="1" applyFill="1" applyAlignment="1">
      <alignment horizontal="left" vertical="center" wrapText="1"/>
    </xf>
    <xf numFmtId="49" fontId="189" fillId="3" borderId="0" xfId="5" applyNumberFormat="1" applyFont="1" applyFill="1" applyAlignment="1">
      <alignment horizontal="left" vertical="center" wrapText="1"/>
    </xf>
    <xf numFmtId="49" fontId="175" fillId="0" borderId="1" xfId="5" applyNumberFormat="1" applyFont="1" applyBorder="1" applyAlignment="1">
      <alignment horizontal="left" vertical="center" wrapText="1"/>
    </xf>
    <xf numFmtId="199" fontId="175" fillId="0" borderId="1" xfId="5" applyNumberFormat="1" applyFont="1" applyBorder="1" applyAlignment="1">
      <alignment horizontal="center" vertical="center"/>
    </xf>
    <xf numFmtId="199" fontId="175" fillId="14" borderId="1" xfId="5" applyNumberFormat="1" applyFont="1" applyFill="1" applyBorder="1" applyAlignment="1">
      <alignment horizontal="center" vertical="center"/>
    </xf>
    <xf numFmtId="49" fontId="174" fillId="0" borderId="0" xfId="5" applyNumberFormat="1" applyFont="1" applyAlignment="1">
      <alignment horizontal="left"/>
    </xf>
    <xf numFmtId="49" fontId="192" fillId="0" borderId="0" xfId="5" applyNumberFormat="1" applyFont="1" applyAlignment="1">
      <alignment horizontal="right" vertical="center"/>
    </xf>
    <xf numFmtId="49" fontId="193" fillId="0" borderId="0" xfId="5" applyNumberFormat="1" applyFont="1" applyAlignment="1">
      <alignment horizontal="right" vertical="center"/>
    </xf>
    <xf numFmtId="49" fontId="174" fillId="0" borderId="0" xfId="5" applyNumberFormat="1" applyFont="1" applyAlignment="1">
      <alignment horizontal="right" vertical="center" shrinkToFit="1"/>
    </xf>
    <xf numFmtId="49" fontId="194" fillId="0" borderId="0" xfId="5" applyNumberFormat="1" applyFont="1" applyAlignment="1">
      <alignment horizontal="right" vertical="center" shrinkToFit="1"/>
    </xf>
    <xf numFmtId="0" fontId="194" fillId="0" borderId="0" xfId="5" applyFont="1" applyAlignment="1">
      <alignment horizontal="right" vertical="center" shrinkToFit="1"/>
    </xf>
    <xf numFmtId="49" fontId="174" fillId="0" borderId="0" xfId="5" applyNumberFormat="1" applyFont="1" applyAlignment="1">
      <alignment horizontal="left" vertical="center" shrinkToFit="1"/>
    </xf>
    <xf numFmtId="49" fontId="189" fillId="0" borderId="0" xfId="5" applyNumberFormat="1" applyFont="1" applyAlignment="1">
      <alignment horizontal="left" vertical="center" wrapText="1"/>
    </xf>
    <xf numFmtId="49" fontId="195" fillId="0" borderId="0" xfId="5" applyNumberFormat="1" applyFont="1" applyAlignment="1">
      <alignment horizontal="center" vertical="center"/>
    </xf>
    <xf numFmtId="49" fontId="196" fillId="0" borderId="0" xfId="5" applyNumberFormat="1" applyFont="1" applyAlignment="1">
      <alignment horizontal="left" vertical="center"/>
    </xf>
    <xf numFmtId="49" fontId="175" fillId="0" borderId="9" xfId="5" applyNumberFormat="1" applyFont="1" applyBorder="1" applyAlignment="1">
      <alignment horizontal="left" vertical="center"/>
    </xf>
    <xf numFmtId="49" fontId="175" fillId="0" borderId="10" xfId="5" applyNumberFormat="1" applyFont="1" applyBorder="1" applyAlignment="1">
      <alignment horizontal="left" vertical="center"/>
    </xf>
    <xf numFmtId="49" fontId="175" fillId="0" borderId="11" xfId="5" applyNumberFormat="1" applyFont="1" applyBorder="1" applyAlignment="1">
      <alignment horizontal="left" vertical="center"/>
    </xf>
    <xf numFmtId="49" fontId="175" fillId="0" borderId="0" xfId="5" applyNumberFormat="1" applyFont="1" applyAlignment="1">
      <alignment horizontal="left" vertical="center"/>
    </xf>
    <xf numFmtId="49" fontId="175" fillId="0" borderId="12" xfId="5" applyNumberFormat="1" applyFont="1" applyBorder="1" applyAlignment="1">
      <alignment horizontal="left" vertical="center"/>
    </xf>
    <xf numFmtId="49" fontId="175" fillId="0" borderId="11" xfId="5" applyNumberFormat="1" applyFont="1" applyBorder="1" applyAlignment="1">
      <alignment horizontal="left" vertical="top" wrapText="1"/>
    </xf>
    <xf numFmtId="49" fontId="175" fillId="0" borderId="0" xfId="5" applyNumberFormat="1" applyFont="1" applyAlignment="1">
      <alignment horizontal="left" vertical="top" wrapText="1"/>
    </xf>
    <xf numFmtId="49" fontId="175" fillId="0" borderId="12" xfId="5" applyNumberFormat="1" applyFont="1" applyBorder="1" applyAlignment="1">
      <alignment horizontal="left" vertical="top" wrapText="1"/>
    </xf>
    <xf numFmtId="49" fontId="197" fillId="0" borderId="0" xfId="5" applyNumberFormat="1" applyFont="1" applyAlignment="1">
      <alignment horizontal="center" vertical="center"/>
    </xf>
    <xf numFmtId="49" fontId="175" fillId="0" borderId="16" xfId="5" applyNumberFormat="1" applyFont="1" applyBorder="1" applyAlignment="1">
      <alignment horizontal="left" vertical="top" wrapText="1"/>
    </xf>
    <xf numFmtId="49" fontId="175" fillId="0" borderId="32" xfId="5" applyNumberFormat="1" applyFont="1" applyBorder="1" applyAlignment="1">
      <alignment horizontal="left" vertical="top" wrapText="1"/>
    </xf>
    <xf numFmtId="49" fontId="175" fillId="0" borderId="15" xfId="5" applyNumberFormat="1" applyFont="1" applyBorder="1" applyAlignment="1">
      <alignment horizontal="left" vertical="top" wrapText="1"/>
    </xf>
    <xf numFmtId="49" fontId="188" fillId="0" borderId="0" xfId="5" applyNumberFormat="1" applyFont="1" applyAlignment="1">
      <alignment horizontal="left" vertical="center"/>
    </xf>
    <xf numFmtId="49" fontId="191" fillId="3" borderId="0" xfId="5" applyNumberFormat="1" applyFont="1" applyFill="1" applyAlignment="1">
      <alignment horizontal="left" vertical="center"/>
    </xf>
    <xf numFmtId="49" fontId="175" fillId="0" borderId="0" xfId="5" applyNumberFormat="1" applyFont="1" applyAlignment="1">
      <alignment horizontal="left" vertical="center" wrapText="1"/>
    </xf>
    <xf numFmtId="199" fontId="175" fillId="0" borderId="0" xfId="5" applyNumberFormat="1" applyFont="1" applyAlignment="1">
      <alignment horizontal="left" vertical="center"/>
    </xf>
    <xf numFmtId="199" fontId="175" fillId="0" borderId="0" xfId="5" applyNumberFormat="1" applyFont="1" applyAlignment="1">
      <alignment horizontal="left" vertical="top" wrapText="1"/>
    </xf>
    <xf numFmtId="199" fontId="175" fillId="0" borderId="0" xfId="5" applyNumberFormat="1" applyFont="1" applyAlignment="1">
      <alignment horizontal="left" vertical="top"/>
    </xf>
    <xf numFmtId="49" fontId="191" fillId="3" borderId="0" xfId="5" applyNumberFormat="1" applyFont="1" applyFill="1" applyAlignment="1">
      <alignment horizontal="left" vertical="top" wrapText="1"/>
    </xf>
    <xf numFmtId="49" fontId="191" fillId="3" borderId="0" xfId="5" applyNumberFormat="1" applyFont="1" applyFill="1" applyAlignment="1">
      <alignment horizontal="left" vertical="top"/>
    </xf>
    <xf numFmtId="49" fontId="196" fillId="0" borderId="11" xfId="5" applyNumberFormat="1" applyFont="1" applyBorder="1" applyAlignment="1">
      <alignment horizontal="left" vertical="center"/>
    </xf>
    <xf numFmtId="49" fontId="196" fillId="0" borderId="12" xfId="5" applyNumberFormat="1" applyFont="1" applyBorder="1" applyAlignment="1">
      <alignment horizontal="left" vertical="center"/>
    </xf>
    <xf numFmtId="49" fontId="64" fillId="0" borderId="0" xfId="5" applyNumberFormat="1" applyFont="1" applyAlignment="1">
      <alignment horizontal="right" vertical="center"/>
    </xf>
    <xf numFmtId="194" fontId="194" fillId="0" borderId="0" xfId="5" applyNumberFormat="1" applyFont="1" applyAlignment="1">
      <alignment horizontal="right" vertical="center" shrinkToFit="1"/>
    </xf>
    <xf numFmtId="0" fontId="154" fillId="23" borderId="1" xfId="0" applyFont="1" applyFill="1" applyBorder="1" applyAlignment="1">
      <alignment horizontal="center" vertical="center"/>
    </xf>
  </cellXfs>
  <cellStyles count="28">
    <cellStyle name="ハイパーリンク" xfId="1" builtinId="8"/>
    <cellStyle name="ハイパーリンク 2" xfId="16" xr:uid="{EA9A71BB-6DE7-443B-A8DA-704707327DEE}"/>
    <cellStyle name="ハイパーリンク 3" xfId="27" xr:uid="{C103EF2B-B3B4-4936-83CD-7299F9E1B3C0}"/>
    <cellStyle name="桁区切り 2" xfId="6" xr:uid="{00000000-0005-0000-0000-000001000000}"/>
    <cellStyle name="桁区切り 2 2" xfId="14" xr:uid="{F08CBE8C-B1DC-4BAA-B91D-85C9B0D25937}"/>
    <cellStyle name="桁区切り 3" xfId="7" xr:uid="{00000000-0005-0000-0000-000002000000}"/>
    <cellStyle name="桁区切り 4" xfId="19" xr:uid="{389F4FA2-48B4-429B-9932-F56557C9224F}"/>
    <cellStyle name="標準" xfId="0" builtinId="0"/>
    <cellStyle name="標準 2" xfId="2" xr:uid="{00000000-0005-0000-0000-000004000000}"/>
    <cellStyle name="標準 2 2" xfId="24" xr:uid="{AEE6E19F-14F8-40A5-9367-08FBF61E82FD}"/>
    <cellStyle name="標準 3" xfId="5" xr:uid="{00000000-0005-0000-0000-000005000000}"/>
    <cellStyle name="標準 3 2" xfId="17" xr:uid="{3D59065E-F9AB-4D43-8F36-83F9304942B1}"/>
    <cellStyle name="標準 3 2 2" xfId="22" xr:uid="{3128050E-584E-4942-A45F-EAB4358655EE}"/>
    <cellStyle name="標準 3 3" xfId="23" xr:uid="{381264D0-A16C-417E-8DD3-8FA92ADB842D}"/>
    <cellStyle name="標準 4" xfId="8" xr:uid="{00000000-0005-0000-0000-000006000000}"/>
    <cellStyle name="標準 5" xfId="12" xr:uid="{C88EE262-33FA-48CB-95FC-A3974D137EA6}"/>
    <cellStyle name="標準 5 2" xfId="18" xr:uid="{39B5166E-9187-46E7-94D9-52A385443676}"/>
    <cellStyle name="標準 5 3" xfId="20" xr:uid="{97A1FA47-7AAD-49A5-86DC-9917EBECF8BC}"/>
    <cellStyle name="標準 6" xfId="13" xr:uid="{0E7DB712-FFEB-4197-9114-CD9BF0E08C55}"/>
    <cellStyle name="標準 6 2" xfId="21" xr:uid="{284ADE12-A5B5-49C6-B443-D03046B60AA7}"/>
    <cellStyle name="標準 7" xfId="15" xr:uid="{BE9458B3-2B84-4F46-8C9F-E48A3CD70CBC}"/>
    <cellStyle name="標準_@負荷計算(小口)" xfId="25" xr:uid="{B0B6F3D5-6B7C-4353-B946-84395BF14BA2}"/>
    <cellStyle name="標準_Sheet2 2" xfId="11" xr:uid="{00000000-0005-0000-0000-000007000000}"/>
    <cellStyle name="標準_Sheet2_ｹｱﾊｳ万葉" xfId="10" xr:uid="{00000000-0005-0000-0000-000008000000}"/>
    <cellStyle name="標準_stepu0002" xfId="9" xr:uid="{00000000-0005-0000-0000-000009000000}"/>
    <cellStyle name="標準_シート例1・2・6）その1+多相化－計算書その１ほか-20090428" xfId="4" xr:uid="{00000000-0005-0000-0000-00000A000000}"/>
    <cellStyle name="標準_計算書作成例-20121129（送付用）" xfId="3" xr:uid="{00000000-0005-0000-0000-00000B000000}"/>
    <cellStyle name="標準_負荷計算" xfId="26" xr:uid="{7E01DA6B-57EE-492E-8191-3D8203D79586}"/>
  </cellStyles>
  <dxfs count="48">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ndense val="0"/>
        <extend val="0"/>
        <color indexed="9"/>
      </font>
    </dxf>
    <dxf>
      <font>
        <condense val="0"/>
        <extend val="0"/>
        <color indexed="9"/>
      </font>
    </dxf>
    <dxf>
      <font>
        <condense val="0"/>
        <extend val="0"/>
        <color indexed="9"/>
      </font>
    </dxf>
    <dxf>
      <fill>
        <patternFill>
          <bgColor indexed="10"/>
        </patternFill>
      </fill>
    </dxf>
  </dxfs>
  <tableStyles count="0" defaultTableStyle="TableStyleMedium2" defaultPivotStyle="PivotStyleLight16"/>
  <colors>
    <mruColors>
      <color rgb="FFFFE0C1"/>
      <color rgb="FFFFA3A3"/>
      <color rgb="FF00FF00"/>
      <color rgb="FFFFFF00"/>
      <color rgb="FFFFFFCC"/>
      <color rgb="FFCCFFFF"/>
      <color rgb="FFFFCCFF"/>
      <color rgb="FFCCCCFF"/>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xmlns:ns2='urn:schemas-microsoft-com:vml' xmlns:ns3='urn:schemas-microsoft-com:office:word' xmlns:ns4='urn:schemas-microsoft-com:office:office' xmlns:ns5='http://www.w3.org/XML/1998/namespace' xmlns:ns6='http://schemas.openxmlformats.org/wordprocessingml/2006/main' xmlns:ns7='http://schemas.openxmlformats.org/package/2006/relationships' xmlns:ns8='http://schemas.openxmlformats.org/package/2006/metadata/core-properties' xmlns:ns9='http://schemas.openxmlformats.org/officeDocument/2006/math' xmlns:ns10='http://schemas.openxmlformats.org/officeDocument/2006/extended-properties' xmlns:ns11='http://schemas.openxmlformats.org/officeDocument/2006/docPropsVTypes' xmlns:ns12='http://schemas.openxmlformats.org/markup-compatibility/2006' xmlns:ns13='http://schemas.openxmlformats.org/drawingml/2006/main' xmlns:ns14='http://schemas.microsoft.com/office/word/2012/wordml' xmlns:ns15='http://schemas.microsoft.com/office/thememl/2012/main' xmlns:ns16='http://purl.org/dc/terms/' xmlns:ns17='http://purl.org/dc/elements/1.1/' xmlns:ns1='http://schemas.microsoft.com/office/2006/xmlPackage'">
  <Schema ID="Schema1" Namespace="urn:schemas-microsoft-com:vml">
    <xsd:schema xmlns:xsd="http://www.w3.org/2001/XMLSchema" xmlns:ns0="urn:schemas-microsoft-com:vml" xmlns:ns1="urn:schemas-microsoft-com:office:word" xmlns="" targetNamespace="urn:schemas-microsoft-com:vml">
      <xsd:import namespace="urn:schemas-microsoft-com:office:word"/>
      <xsd:element nillable="true" name="line">
        <xsd:complexType>
          <xsd:sequence minOccurs="0">
            <xsd:element minOccurs="0" ref="ns1:wrap"/>
          </xsd:sequence>
          <xsd:attribute name="id" form="unqualified" type="xsd:string"/>
          <xsd:attribute name="style" form="unqualified" type="xsd:string"/>
          <xsd:attribute name="from" form="unqualified" type="xsd:string"/>
          <xsd:attribute name="to" form="unqualified" type="xsd:string"/>
        </xsd:complexType>
      </xsd:element>
      <xsd:element nillable="true" name="textbox">
        <xsd:complexType>
          <xsd:attribute name="inset" form="unqualified" type="xsd:string"/>
        </xsd:complexType>
      </xsd:element>
      <xsd:attribute name="ext" type="xsd:string"/>
    </xsd:schema>
  </Schema>
  <Schema ID="Schema2" Namespace="urn:schemas-microsoft-com:office:word">
    <xsd:schema xmlns:xsd="http://www.w3.org/2001/XMLSchema" xmlns:ns0="urn:schemas-microsoft-com:office:word" xmlns="" targetNamespace="urn:schemas-microsoft-com:office:word">
      <xsd:element nillable="true" name="wrap">
        <xsd:complexType>
          <xsd:attribute name="anchorx" form="unqualified" type="xsd:string"/>
          <xsd:attribute name="anchory" form="unqualified" type="xsd:string"/>
        </xsd:complexType>
      </xsd:element>
    </xsd:schema>
  </Schema>
  <Schema ID="Schema3" Namespace="urn:schemas-microsoft-com:office:office">
    <xsd:schema xmlns:xsd="http://www.w3.org/2001/XMLSchema" xmlns:ns0="urn:schemas-microsoft-com:vml" xmlns:ns1="urn:schemas-microsoft-com:office:office" xmlns="" targetNamespace="urn:schemas-microsoft-com:office:office">
      <xsd:import namespace="urn:schemas-microsoft-com:vml"/>
      <xsd:element nillable="true" name="shapedefaults">
        <xsd:complexType>
          <xsd:sequence minOccurs="0">
            <xsd:element minOccurs="0" ref="ns0:textbox"/>
          </xsd:sequence>
          <xsd:attribute ref="ns0:ext"/>
          <xsd:attribute name="spidmax" form="unqualified" type="xsd:integer"/>
        </xsd:complexType>
      </xsd:element>
      <xsd:element nillable="true" name="shapelayout">
        <xsd:complexType>
          <xsd:sequence minOccurs="0">
            <xsd:element minOccurs="0" nillable="true" name="idmap" form="qualified">
              <xsd:complexType>
                <xsd:attribute ref="ns0:ext"/>
                <xsd:attribute name="data" form="unqualified" type="xsd:integer"/>
              </xsd:complexType>
            </xsd:element>
          </xsd:sequence>
          <xsd:attribute ref="ns0:ext"/>
        </xsd:complexType>
      </xsd:element>
    </xsd:schema>
  </Schema>
  <Schema ID="Schema4" Namespace="http://www.w3.org/XML/1998/namespace">
    <xsd:schema xmlns:xsd="http://www.w3.org/2001/XMLSchema" xmlns:xml="http://www.w3.org/XML/1998/namespace" xmlns="" targetNamespace="http://www.w3.org/XML/1998/namespace">
      <xsd:attribute name="space" type="xsd:string"/>
    </xsd:schema>
  </Schema>
  <Schema ID="Schema5" Namespace="http://schemas.openxmlformats.org/wordprocessingml/2006/main">
    <xsd:schema xmlns:xsd="http://www.w3.org/2001/XMLSchema" xmlns:ns0="urn:schemas-microsoft-com:vml" xmlns:ns1="urn:schemas-microsoft-com:office:office" xmlns:xml="http://www.w3.org/XML/1998/namespace" xmlns:ns3="http://schemas.openxmlformats.org/wordprocessingml/2006/main" xmlns:ns4="http://schemas.openxmlformats.org/officeDocument/2006/math" xmlns:ns5="http://schemas.openxmlformats.org/markup-compatibility/2006" xmlns:ns6="http://schemas.microsoft.com/office/word/2012/wordml" xmlns="" targetNamespace="http://schemas.openxmlformats.org/wordprocessingml/2006/main">
      <xsd:import namespace="urn:schemas-microsoft-com:vml"/>
      <xsd:import namespace="urn:schemas-microsoft-com:office:office"/>
      <xsd:import namespace="http://www.w3.org/XML/1998/namespace"/>
      <xsd:import namespace="http://schemas.openxmlformats.org/officeDocument/2006/math"/>
      <xsd:import namespace="http://schemas.openxmlformats.org/markup-compatibility/2006"/>
      <xsd:import namespace="http://schemas.microsoft.com/office/word/2012/wordml"/>
      <xsd:element nillable="true" name="document">
        <xsd:complexType>
          <xsd:sequence minOccurs="0">
            <xsd:element minOccurs="0" nillable="true" name="body" form="qualified">
              <xsd:complexType>
                <xsd:sequence minOccurs="0" maxOccurs="unbounded">
                  <xsd:element minOccurs="0" maxOccurs="unbounded" nillable="true" name="p" form="qualified">
                    <xsd:complexType>
                      <xsd:sequence minOccurs="0" maxOccurs="unbounded">
                        <xsd:element minOccurs="0" nillable="true" name="pPr" form="qualified">
                          <xsd:complexType>
                            <xsd:all>
                              <xsd:element minOccurs="0" nillable="true" name="jc" form="qualified">
                                <xsd:complexType>
                                  <xsd:attribute ref="ns3:val"/>
                                </xsd:complexType>
                              </xsd:element>
                              <xsd:element minOccurs="0" nillable="true" name="rPr" form="qualified">
                                <xsd:complexType>
                                  <xsd:all>
                                    <xsd:element minOccurs="0" nillable="true" name="bdr" form="qualified">
                                      <xsd:complexType>
                                        <xsd:attribute ref="ns3:val"/>
                                        <xsd:attribute ref="ns3:sz"/>
                                        <xsd:attribute ref="ns3:space"/>
                                        <xsd:attribute ref="ns3:color"/>
                                      </xsd:complexType>
                                    </xsd:element>
                                    <xsd:element minOccurs="0" nillable="true" name="rFonts" form="qualified">
                                      <xsd:complexType>
                                        <xsd:attribute ref="ns3:hint"/>
                                      </xsd:complexType>
                                    </xsd:element>
                                    <xsd:element minOccurs="0" nillable="true" name="sz" form="qualified">
                                      <xsd:complexType>
                                        <xsd:attribute ref="ns3:val"/>
                                      </xsd:complexType>
                                    </xsd:element>
                                  </xsd:all>
                                </xsd:complexType>
                              </xsd:element>
                              <xsd:element minOccurs="0" nillable="true" name="spacing" form="qualified">
                                <xsd:complexType>
                                  <xsd:attribute ref="ns3:before"/>
                                  <xsd:attribute ref="ns3:after"/>
                                  <xsd:attribute ref="ns3:line"/>
                                  <xsd:attribute ref="ns3:lineRule"/>
                                </xsd:complexType>
                              </xsd:element>
                              <xsd:element minOccurs="0" nillable="true" name="pStyle" form="qualified">
                                <xsd:complexType>
                                  <xsd:attribute ref="ns3:val"/>
                                </xsd:complexType>
                              </xsd:element>
                              <xsd:element minOccurs="0" nillable="true" name="ind" form="qualified">
                                <xsd:complexType>
                                  <xsd:attribute ref="ns3:leftChars"/>
                                  <xsd:attribute ref="ns3:left"/>
                                  <xsd:attribute ref="ns3:hangingChars"/>
                                  <xsd:attribute ref="ns3:hanging"/>
                                </xsd:complexType>
                              </xsd:element>
                            </xsd:all>
                          </xsd:complexType>
                        </xsd:element>
                        <xsd:element minOccurs="0" nillable="true" name="bookmarkStart" form="qualified">
                          <xsd:complexType>
                            <xsd:attribute ref="ns3:id"/>
                            <xsd:attribute ref="ns3:name"/>
                          </xsd:complexType>
                        </xsd:element>
                        <xsd:element minOccurs="0" nillable="true" name="bookmarkEnd" form="qualified">
                          <xsd:complexType>
                            <xsd:attribute ref="ns3:id"/>
                          </xsd:complexType>
                        </xsd:element>
                        <xsd:element minOccurs="0" maxOccurs="unbounded" nillable="true" name="r" form="qualified">
                          <xsd:complexType>
                            <xsd:all>
                              <xsd:element minOccurs="0" nillable="true" name="t" form="qualified">
                                <xsd:complexType>
                                  <xsd:simpleContent>
                                    <xsd:extension base="xsd:string">
                                      <xsd:attribute ref="xml:space"/>
                                    </xsd:extension>
                                  </xsd:simpleContent>
                                </xsd:complexType>
                              </xsd:element>
                              <xsd:element minOccurs="0" nillable="true" name="rPr" form="qualified">
                                <xsd:complexType>
                                  <xsd:sequence minOccurs="0">
                                    <xsd:element minOccurs="0" nillable="true" name="rFonts" form="qualified">
                                      <xsd:complexType>
                                        <xsd:attribute ref="ns3:hint"/>
                                      </xsd:complexType>
                                    </xsd:element>
                                    <xsd:element minOccurs="0" nillable="true" name="sz" form="qualified">
                                      <xsd:complexType>
                                        <xsd:attribute ref="ns3:val"/>
                                      </xsd:complexType>
                                    </xsd:element>
                                  </xsd:sequence>
                                </xsd:complexType>
                              </xsd:element>
                              <xsd:element minOccurs="0" nillable="true" type="xsd:string" name="tab" form="qualified"/>
                            </xsd:all>
                            <xsd:attribute ref="ns3:rsidR"/>
                          </xsd:complexType>
                        </xsd:element>
                      </xsd:sequence>
                      <xsd:attribute ref="ns3:rsidR"/>
                      <xsd:attribute ref="ns3:rsidRDefault"/>
                    </xsd:complexType>
                  </xsd:element>
                  <xsd:element minOccurs="0" maxOccurs="unbounded" nillable="true" name="tbl" form="qualified">
                    <xsd:complexType>
                      <xsd:sequence minOccurs="0">
                        <xsd:element minOccurs="0" nillable="true" name="tblPr" form="qualified">
                          <xsd:complexType>
                            <xsd:sequence minOccurs="0">
                              <xsd:element minOccurs="0" nillable="true" name="tblW" form="qualified">
                                <xsd:complexType>
                                  <xsd:attribute ref="ns3:w"/>
                                  <xsd:attribute ref="ns3:type"/>
                                </xsd:complexType>
                              </xsd:element>
                              <xsd:element minOccurs="0" nillable="true" name="tblLayout" form="qualified">
                                <xsd:complexType>
                                  <xsd:attribute ref="ns3:type"/>
                                </xsd:complexType>
                              </xsd:element>
                              <xsd:element minOccurs="0" nillable="true" name="tblCellMar" form="qualified">
                                <xsd:complexType>
                                  <xsd:sequence minOccurs="0">
                                    <xsd:element minOccurs="0" nillable="true" name="left" form="qualified">
                                      <xsd:complexType>
                                        <xsd:attribute ref="ns3:w"/>
                                        <xsd:attribute ref="ns3:type"/>
                                      </xsd:complexType>
                                    </xsd:element>
                                    <xsd:element minOccurs="0" nillable="true" name="right" form="qualified">
                                      <xsd:complexType>
                                        <xsd:attribute ref="ns3:w"/>
                                        <xsd:attribute ref="ns3:type"/>
                                      </xsd:complexType>
                                    </xsd:element>
                                  </xsd:sequence>
                                </xsd:complexType>
                              </xsd:element>
                              <xsd:element minOccurs="0" nillable="true" name="tblLook" form="qualified">
                                <xsd:complexType>
                                  <xsd:attribute ref="ns3:val"/>
                                  <xsd:attribute ref="ns3:firstRow"/>
                                  <xsd:attribute ref="ns3:lastRow"/>
                                  <xsd:attribute ref="ns3:firstColumn"/>
                                  <xsd:attribute ref="ns3:lastColumn"/>
                                  <xsd:attribute ref="ns3:noHBand"/>
                                  <xsd:attribute ref="ns3:noVBand"/>
                                </xsd:complexType>
                              </xsd:element>
                            </xsd:sequence>
                          </xsd:complexType>
                        </xsd:element>
                        <xsd:element minOccurs="0" nillable="true" name="tblGrid" form="qualified">
                          <xsd:complexType>
                            <xsd:sequence minOccurs="0">
                              <xsd:element minOccurs="0" maxOccurs="unbounded" nillable="true" name="gridCol" form="qualified">
                                <xsd:complexType>
                                  <xsd:attribute ref="ns3:w"/>
                                </xsd:complexType>
                              </xsd:element>
                            </xsd:sequence>
                          </xsd:complexType>
                        </xsd:element>
                        <xsd:element minOccurs="0" maxOccurs="unbounded" nillable="true" name="tr" form="qualified">
                          <xsd:complexType>
                            <xsd:sequence minOccurs="0">
                              <xsd:element minOccurs="0" nillable="true" name="tblPrEx" form="qualified">
                                <xsd:complexType>
                                  <xsd:sequence minOccurs="0">
                                    <xsd:element minOccurs="0" nillable="true" name="tblCellMar" form="qualified">
                                      <xsd:complexType>
                                        <xsd:sequence minOccurs="0">
                                          <xsd:element minOccurs="0" nillable="true" name="top" form="qualified">
                                            <xsd:complexType>
                                              <xsd:attribute ref="ns3:w"/>
                                              <xsd:attribute ref="ns3:type"/>
                                            </xsd:complexType>
                                          </xsd:element>
                                          <xsd:element minOccurs="0" nillable="true" name="bottom" form="qualified">
                                            <xsd:complexType>
                                              <xsd:attribute ref="ns3:w"/>
                                              <xsd:attribute ref="ns3:type"/>
                                            </xsd:complexType>
                                          </xsd:element>
                                        </xsd:sequence>
                                      </xsd:complexType>
                                    </xsd:element>
                                  </xsd:sequence>
                                </xsd:complexType>
                              </xsd:element>
                              <xsd:element minOccurs="0" maxOccurs="unbounded" nillable="true" name="tc" form="qualified">
                                <xsd:complexType>
                                  <xsd:sequence minOccurs="0">
                                    <xsd:element minOccurs="0" nillable="true" name="tcPr" form="qualified">
                                      <xsd:complexType>
                                        <xsd:all>
                                          <xsd:element minOccurs="0" nillable="true" name="tcW" form="qualified">
                                            <xsd:complexType>
                                              <xsd:attribute ref="ns3:w"/>
                                              <xsd:attribute ref="ns3:type"/>
                                            </xsd:complexType>
                                          </xsd:element>
                                          <xsd:element minOccurs="0" nillable="true" name="gridSpan" form="qualified">
                                            <xsd:complexType>
                                              <xsd:attribute ref="ns3:val"/>
                                            </xsd:complexType>
                                          </xsd:element>
                                          <xsd:element minOccurs="0" nillable="true" name="tcBorders" form="qualified">
                                            <xsd:complexType>
                                              <xsd:sequence minOccurs="0">
                                                <xsd:element minOccurs="0" nillable="true" name="top" form="qualified">
                                                  <xsd:complexType>
                                                    <xsd:attribute ref="ns3:val"/>
                                                    <xsd:attribute ref="ns3:sz"/>
                                                    <xsd:attribute ref="ns3:space"/>
                                                    <xsd:attribute ref="ns3:color"/>
                                                  </xsd:complexType>
                                                </xsd:element>
                                                <xsd:element minOccurs="0" nillable="true" name="left" form="qualified">
                                                  <xsd:complexType>
                                                    <xsd:attribute ref="ns3:val"/>
                                                    <xsd:attribute ref="ns3:sz"/>
                                                    <xsd:attribute ref="ns3:space"/>
                                                    <xsd:attribute ref="ns3:color"/>
                                                  </xsd:complexType>
                                                </xsd:element>
                                                <xsd:element minOccurs="0" nillable="true" name="bottom" form="qualified">
                                                  <xsd:complexType>
                                                    <xsd:attribute ref="ns3:val"/>
                                                    <xsd:attribute ref="ns3:sz"/>
                                                    <xsd:attribute ref="ns3:space"/>
                                                    <xsd:attribute ref="ns3:color"/>
                                                  </xsd:complexType>
                                                </xsd:element>
                                                <xsd:element minOccurs="0" nillable="true" name="right" form="qualified">
                                                  <xsd:complexType>
                                                    <xsd:attribute ref="ns3:val"/>
                                                    <xsd:attribute ref="ns3:sz"/>
                                                    <xsd:attribute ref="ns3:space"/>
                                                    <xsd:attribute ref="ns3:color"/>
                                                  </xsd:complexType>
                                                </xsd:element>
                                              </xsd:sequence>
                                            </xsd:complexType>
                                          </xsd:element>
                                        </xsd:all>
                                      </xsd:complexType>
                                    </xsd:element>
                                    <xsd:element minOccurs="0" maxOccurs="unbounded" nillable="true" name="p" form="qualified">
                                      <xsd:complexType>
                                        <xsd:sequence minOccurs="0" maxOccurs="unbounded">
                                          <xsd:element minOccurs="0" nillable="true" name="pPr" form="qualified">
                                            <xsd:complexType>
                                              <xsd:all>
                                                <xsd:element minOccurs="0" nillable="true" name="spacing" form="qualified">
                                                  <xsd:complexType>
                                                    <xsd:attribute ref="ns3:before"/>
                                                    <xsd:attribute ref="ns3:after"/>
                                                    <xsd:attribute ref="ns3:line"/>
                                                    <xsd:attribute ref="ns3:lineRule"/>
                                                  </xsd:complexType>
                                                </xsd:element>
                                                <xsd:element minOccurs="0" nillable="true" name="jc" form="qualified">
                                                  <xsd:complexType>
                                                    <xsd:attribute ref="ns3:val"/>
                                                  </xsd:complexType>
                                                </xsd:element>
                                                <xsd:element minOccurs="0" nillable="true" name="ind" form="qualified">
                                                  <xsd:complexType>
                                                    <xsd:attribute ref="ns3:left"/>
                                                    <xsd:attribute ref="ns3:right"/>
                                                  </xsd:complexType>
                                                </xsd:element>
                                              </xsd:all>
                                            </xsd:complexType>
                                          </xsd:element>
                                          <xsd:element minOccurs="0" maxOccurs="unbounded" nillable="true" name="r" form="qualified">
                                            <xsd:complexType>
                                              <xsd:all>
                                                <xsd:element minOccurs="0" nillable="true" name="rPr" form="qualified">
                                                  <xsd:complexType>
                                                    <xsd:all>
                                                      <xsd:element minOccurs="0" nillable="true" name="rFonts" form="qualified">
                                                        <xsd:complexType>
                                                          <xsd:attribute ref="ns3:hint"/>
                                                        </xsd:complexType>
                                                      </xsd:element>
                                                      <xsd:element minOccurs="0" nillable="true" type="xsd:string" name="noProof" form="qualified"/>
                                                    </xsd:all>
                                                  </xsd:complexType>
                                                </xsd:element>
                                                <xsd:element minOccurs="0" nillable="true" name="t" form="qualified">
                                                  <xsd:complexType>
                                                    <xsd:simpleContent>
                                                      <xsd:extension base="xsd:string">
                                                        <xsd:attribute ref="xml:space"/>
                                                      </xsd:extension>
                                                    </xsd:simpleContent>
                                                  </xsd:complexType>
                                                </xsd:element>
                                                <xsd:element minOccurs="0" nillable="true" name="pict" form="qualified">
                                                  <xsd:complexType>
                                                    <xsd:sequence minOccurs="0">
                                                      <xsd:element minOccurs="0" ref="ns0:line"/>
                                                    </xsd:sequence>
                                                  </xsd:complexType>
                                                </xsd:element>
                                              </xsd:all>
                                              <xsd:attribute ref="ns3:rsidR"/>
                                            </xsd:complexType>
                                          </xsd:element>
                                          <xsd:element minOccurs="0" maxOccurs="unbounded" nillable="true" name="proofErr" form="qualified">
                                            <xsd:complexType>
                                              <xsd:attribute ref="ns3:type"/>
                                            </xsd:complexType>
                                          </xsd:element>
                                        </xsd:sequence>
                                        <xsd:attribute ref="ns3:rsidR"/>
                                        <xsd:attribute ref="ns3:rsidRDefault"/>
                                      </xsd:complexType>
                                    </xsd:element>
                                  </xsd:sequence>
                                </xsd:complexType>
                              </xsd:element>
                            </xsd:sequence>
                            <xsd:attribute ref="ns3:rsidR"/>
                            <xsd:attribute ref="ns3:rsidTr"/>
                          </xsd:complexType>
                        </xsd:element>
                      </xsd:sequence>
                    </xsd:complexType>
                  </xsd:element>
                  <xsd:element minOccurs="0" nillable="true" name="sectPr" form="qualified">
                    <xsd:complexType>
                      <xsd:sequence minOccurs="0">
                        <xsd:element minOccurs="0" nillable="true" name="pgSz" form="qualified">
                          <xsd:complexType>
                            <xsd:attribute ref="ns3:w"/>
                            <xsd:attribute ref="ns3:h"/>
                          </xsd:complexType>
                        </xsd:element>
                        <xsd:element minOccurs="0" nillable="true" name="pgMar" form="qualified">
                          <xsd:complexType>
                            <xsd:attribute ref="ns3:top"/>
                            <xsd:attribute ref="ns3:right"/>
                            <xsd:attribute ref="ns3:bottom"/>
                            <xsd:attribute ref="ns3:left"/>
                            <xsd:attribute ref="ns3:header"/>
                            <xsd:attribute ref="ns3:footer"/>
                            <xsd:attribute ref="ns3:gutter"/>
                          </xsd:complexType>
                        </xsd:element>
                        <xsd:element minOccurs="0" nillable="true" name="cols" form="qualified">
                          <xsd:complexType>
                            <xsd:attribute ref="ns3:space"/>
                          </xsd:complexType>
                        </xsd:element>
                      </xsd:sequence>
                      <xsd:attribute ref="ns3:rsidR"/>
                    </xsd:complexType>
                  </xsd:element>
                </xsd:sequence>
              </xsd:complexType>
            </xsd:element>
          </xsd:sequence>
          <xsd:attribute ref="ns5:Ignorable"/>
        </xsd:complexType>
      </xsd:element>
      <xsd:element nillable="true" name="settings">
        <xsd:complexType>
          <xsd:sequence minOccurs="0">
            <xsd:element minOccurs="0" nillable="true" name="zoom" form="qualified">
              <xsd:complexType>
                <xsd:attribute ref="ns3:percent"/>
              </xsd:complexType>
            </xsd:element>
            <xsd:element minOccurs="0" nillable="true" type="xsd:string" name="bordersDoNotSurroundHeader" form="qualified"/>
            <xsd:element minOccurs="0" nillable="true" type="xsd:string" name="bordersDoNotSurroundFooter" form="qualified"/>
            <xsd:element minOccurs="0" nillable="true" name="proofState" form="qualified">
              <xsd:complexType>
                <xsd:attribute ref="ns3:spelling"/>
                <xsd:attribute ref="ns3:grammar"/>
              </xsd:complexType>
            </xsd:element>
            <xsd:element minOccurs="0" nillable="true" type="xsd:string" name="doNotTrackMoves" form="qualified"/>
            <xsd:element minOccurs="0" nillable="true" name="defaultTabStop" form="qualified">
              <xsd:complexType>
                <xsd:attribute ref="ns3:val"/>
              </xsd:complexType>
            </xsd:element>
            <xsd:element minOccurs="0" nillable="true" type="xsd:string" name="doNotHyphenateCaps" form="qualified"/>
            <xsd:element minOccurs="0" nillable="true" name="drawingGridHorizontalSpacing" form="qualified">
              <xsd:complexType>
                <xsd:attribute ref="ns3:val"/>
              </xsd:complexType>
            </xsd:element>
            <xsd:element minOccurs="0" nillable="true" name="drawingGridVerticalSpacing" form="qualified">
              <xsd:complexType>
                <xsd:attribute ref="ns3:val"/>
              </xsd:complexType>
            </xsd:element>
            <xsd:element minOccurs="0" nillable="true" name="displayHorizontalDrawingGridEvery" form="qualified">
              <xsd:complexType>
                <xsd:attribute ref="ns3:val"/>
              </xsd:complexType>
            </xsd:element>
            <xsd:element minOccurs="0" nillable="true" name="displayVerticalDrawingGridEvery" form="qualified">
              <xsd:complexType>
                <xsd:attribute ref="ns3:val"/>
              </xsd:complexType>
            </xsd:element>
            <xsd:element minOccurs="0" nillable="true" name="characterSpacingControl" form="qualified">
              <xsd:complexType>
                <xsd:attribute ref="ns3:val"/>
              </xsd:complexType>
            </xsd:element>
            <xsd:element minOccurs="0" nillable="true" name="noLineBreaksAfter" form="qualified">
              <xsd:complexType>
                <xsd:attribute ref="ns3:lang"/>
                <xsd:attribute ref="ns3:val"/>
              </xsd:complexType>
            </xsd:element>
            <xsd:element minOccurs="0" nillable="true" name="noLineBreaksBefore" form="qualified">
              <xsd:complexType>
                <xsd:attribute ref="ns3:lang"/>
                <xsd:attribute ref="ns3:val"/>
              </xsd:complexType>
            </xsd:element>
            <xsd:element minOccurs="0" nillable="true" name="compat" form="qualified">
              <xsd:complexType>
                <xsd:sequence minOccurs="0">
                  <xsd:element minOccurs="0" nillable="true" type="xsd:string" name="spaceForUL" form="qualified"/>
                  <xsd:element minOccurs="0" nillable="true" type="xsd:string" name="balanceSingleByteDoubleByteWidth" form="qualified"/>
                  <xsd:element minOccurs="0" nillable="true" type="xsd:string" name="doNotLeaveBackslashAlone" form="qualified"/>
                  <xsd:element minOccurs="0" nillable="true" type="xsd:string" name="ulTrailSpace" form="qualified"/>
                  <xsd:element minOccurs="0" nillable="true" type="xsd:string" name="doNotExpandShiftReturn" form="qualified"/>
                  <xsd:element minOccurs="0" nillable="true" type="xsd:string" name="lineWrapLikeWord6" form="qualified"/>
                  <xsd:element minOccurs="0" nillable="true" type="xsd:string" name="usePrinterMetrics" form="qualified"/>
                  <xsd:element minOccurs="0" nillable="true" type="xsd:string" name="doNotSuppressParagraphBorders" form="qualified"/>
                  <xsd:element minOccurs="0" nillable="true" type="xsd:string" name="footnoteLayoutLikeWW8" form="qualified"/>
                  <xsd:element minOccurs="0" nillable="true" type="xsd:string" name="shapeLayoutLikeWW8" form="qualified"/>
                  <xsd:element minOccurs="0" nillable="true" type="xsd:string" name="alignTablesRowByRow" form="qualified"/>
                  <xsd:element minOccurs="0" nillable="true" type="xsd:string" name="forgetLastTabAlignment" form="qualified"/>
                  <xsd:element minOccurs="0" nillable="true" type="xsd:string" name="autoSpaceLikeWord95" form="qualified"/>
                  <xsd:element minOccurs="0" nillable="true" type="xsd:string" name="doNotUseHTMLParagraphAutoSpacing" form="qualified"/>
                  <xsd:element minOccurs="0" nillable="true" type="xsd:string" name="layoutRawTableWidth" form="qualified"/>
                  <xsd:element minOccurs="0" nillable="true" type="xsd:string" name="layoutTableRowsApart" form="qualified"/>
                  <xsd:element minOccurs="0" nillable="true" type="xsd:string" name="useWord97LineBreakRules" form="qualified"/>
                  <xsd:element minOccurs="0" nillable="true" type="xsd:string" name="doNotBreakWrappedTables" form="qualified"/>
                  <xsd:element minOccurs="0" nillable="true" type="xsd:string" name="doNotSnapToGridInCell" form="qualified"/>
                  <xsd:element minOccurs="0" nillable="true" type="xsd:string" name="selectFldWithFirstOrLastChar" form="qualified"/>
                  <xsd:element minOccurs="0" nillable="true" type="xsd:string" name="doNotWrapTextWithPunct" form="qualified"/>
                  <xsd:element minOccurs="0" nillable="true" type="xsd:string" name="doNotUseEastAsianBreakRules" form="qualified"/>
                  <xsd:element minOccurs="0" nillable="true" type="xsd:string" name="useWord2002TableStyleRules" form="qualified"/>
                  <xsd:element minOccurs="0" nillable="true" type="xsd:string" name="growAutofit" form="qualified"/>
                  <xsd:element minOccurs="0" nillable="true" type="xsd:string" name="useFELayout" form="qualified"/>
                  <xsd:element minOccurs="0" nillable="true" type="xsd:string" name="useNormalStyleForList" form="qualified"/>
                  <xsd:element minOccurs="0" nillable="true" type="xsd:string" name="doNotUseIndentAsNumberingTabStop" form="qualified"/>
                  <xsd:element minOccurs="0" nillable="true" type="xsd:string" name="useAltKinsokuLineBreakRules" form="qualified"/>
                  <xsd:element minOccurs="0" nillable="true" type="xsd:string" name="allowSpaceOfSameStyleInTable" form="qualified"/>
                  <xsd:element minOccurs="0" nillable="true" type="xsd:string" name="doNotSuppressIndentation" form="qualified"/>
                  <xsd:element minOccurs="0" nillable="true" type="xsd:string" name="doNotAutofitConstrainedTables" form="qualified"/>
                  <xsd:element minOccurs="0" nillable="true" type="xsd:string" name="autofitToFirstFixedWidthCell" form="qualified"/>
                  <xsd:element minOccurs="0" nillable="true" type="xsd:string" name="underlineTabInNumList" form="qualified"/>
                  <xsd:element minOccurs="0" nillable="true" type="xsd:string" name="displayHangulFixedWidth" form="qualified"/>
                  <xsd:element minOccurs="0" nillable="true" type="xsd:string" name="splitPgBreakAndParaMark" form="qualified"/>
                  <xsd:element minOccurs="0" nillable="true" type="xsd:string" name="doNotVertAlignCellWithSp" form="qualified"/>
                  <xsd:element minOccurs="0" nillable="true" type="xsd:string" name="doNotBreakConstrainedForcedTable" form="qualified"/>
                  <xsd:element minOccurs="0" nillable="true" type="xsd:string" name="doNotVertAlignInTxbx" form="qualified"/>
                  <xsd:element minOccurs="0" nillable="true" type="xsd:string" name="useAnsiKerningPairs" form="qualified"/>
                  <xsd:element minOccurs="0" nillable="true" type="xsd:string" name="cachedColBalance" form="qualified"/>
                  <xsd:element minOccurs="0" nillable="true" name="compatSetting" form="qualified">
                    <xsd:complexType>
                      <xsd:attribute ref="ns3:name"/>
                      <xsd:attribute ref="ns3:uri"/>
                      <xsd:attribute ref="ns3:val"/>
                    </xsd:complexType>
                  </xsd:element>
                </xsd:sequence>
              </xsd:complexType>
            </xsd:element>
            <xsd:element minOccurs="0" nillable="true" name="rsids" form="qualified">
              <xsd:complexType>
                <xsd:sequence minOccurs="0">
                  <xsd:element minOccurs="0" nillable="true" name="rsidRoot" form="qualified">
                    <xsd:complexType>
                      <xsd:attribute ref="ns3:val"/>
                    </xsd:complexType>
                  </xsd:element>
                  <xsd:element minOccurs="0" maxOccurs="unbounded" nillable="true" name="rsid" form="qualified">
                    <xsd:complexType>
                      <xsd:attribute ref="ns3:val"/>
                    </xsd:complexType>
                  </xsd:element>
                </xsd:sequence>
              </xsd:complexType>
            </xsd:element>
            <xsd:element minOccurs="0" ref="ns4:mathPr"/>
            <xsd:element minOccurs="0" nillable="true" name="themeFontLang" form="qualified">
              <xsd:complexType>
                <xsd:attribute ref="ns3:val"/>
                <xsd:attribute ref="ns3:eastAsia"/>
              </xsd:complexType>
            </xsd:element>
            <xsd:element minOccurs="0" nillable="true" name="clrSchemeMapping" form="qualified">
              <xsd:complexType>
                <xsd:attribute ref="ns3:bg1"/>
                <xsd:attribute ref="ns3:t1"/>
                <xsd:attribute ref="ns3:bg2"/>
                <xsd:attribute ref="ns3:t2"/>
                <xsd:attribute ref="ns3:accent1"/>
                <xsd:attribute ref="ns3:accent2"/>
                <xsd:attribute ref="ns3:accent3"/>
                <xsd:attribute ref="ns3:accent4"/>
                <xsd:attribute ref="ns3:accent5"/>
                <xsd:attribute ref="ns3:accent6"/>
                <xsd:attribute ref="ns3:hyperlink"/>
                <xsd:attribute ref="ns3:followedHyperlink"/>
              </xsd:complexType>
            </xsd:element>
            <xsd:element minOccurs="0" nillable="true" type="xsd:string" name="doNotIncludeSubdocsInStats" form="qualified"/>
            <xsd:element minOccurs="0" nillable="true" name="shapeDefaults" form="qualified">
              <xsd:complexType>
                <xsd:sequence minOccurs="0">
                  <xsd:element minOccurs="0" ref="ns1:shapedefaults"/>
                  <xsd:element minOccurs="0" ref="ns1:shapelayout"/>
                </xsd:sequence>
              </xsd:complexType>
            </xsd:element>
            <xsd:element minOccurs="0" nillable="true" name="decimalSymbol" form="qualified">
              <xsd:complexType>
                <xsd:attribute ref="ns3:val"/>
              </xsd:complexType>
            </xsd:element>
            <xsd:element minOccurs="0" nillable="true" name="listSeparator" form="qualified">
              <xsd:complexType>
                <xsd:attribute ref="ns3:val"/>
              </xsd:complexType>
            </xsd:element>
            <xsd:element minOccurs="0" ref="ns6:chartTrackingRefBased"/>
            <xsd:element minOccurs="0" ref="ns6:docId"/>
          </xsd:sequence>
          <xsd:attribute ref="ns5:Ignorable"/>
        </xsd:complexType>
      </xsd:element>
      <xsd:element nillable="true" name="fonts">
        <xsd:complexType>
          <xsd:sequence minOccurs="0">
            <xsd:element minOccurs="0" maxOccurs="unbounded" nillable="true" name="font" form="qualified">
              <xsd:complexType>
                <xsd:all>
                  <xsd:element minOccurs="0" nillable="true" name="panose1" form="qualified">
                    <xsd:complexType>
                      <xsd:attribute ref="ns3:val"/>
                    </xsd:complexType>
                  </xsd:element>
                  <xsd:element minOccurs="0" nillable="true" name="charset" form="qualified">
                    <xsd:complexType>
                      <xsd:attribute ref="ns3:val"/>
                    </xsd:complexType>
                  </xsd:element>
                  <xsd:element minOccurs="0" nillable="true" name="family" form="qualified">
                    <xsd:complexType>
                      <xsd:attribute ref="ns3:val"/>
                    </xsd:complexType>
                  </xsd:element>
                  <xsd:element minOccurs="0" nillable="true" name="pitch" form="qualified">
                    <xsd:complexType>
                      <xsd:attribute ref="ns3:val"/>
                    </xsd:complexType>
                  </xsd:element>
                  <xsd:element minOccurs="0" nillable="true" name="sig" form="qualified">
                    <xsd:complexType>
                      <xsd:attribute ref="ns3:usb0"/>
                      <xsd:attribute ref="ns3:usb1"/>
                      <xsd:attribute ref="ns3:usb2"/>
                      <xsd:attribute ref="ns3:usb3"/>
                      <xsd:attribute ref="ns3:csb0"/>
                      <xsd:attribute ref="ns3:csb1"/>
                    </xsd:complexType>
                  </xsd:element>
                  <xsd:element minOccurs="0" nillable="true" name="altName" form="qualified">
                    <xsd:complexType>
                      <xsd:attribute ref="ns3:val"/>
                    </xsd:complexType>
                  </xsd:element>
                </xsd:all>
                <xsd:attribute ref="ns3:name"/>
              </xsd:complexType>
            </xsd:element>
          </xsd:sequence>
          <xsd:attribute ref="ns5:Ignorable"/>
        </xsd:complexType>
      </xsd:element>
      <xsd:element nillable="true" name="webSettings">
        <xsd:complexType>
          <xsd:sequence minOccurs="0">
            <xsd:element minOccurs="0" nillable="true" type="xsd:string" name="optimizeForBrowser" form="qualified"/>
            <xsd:element minOccurs="0" nillable="true" type="xsd:string" name="allowPNG" form="qualified"/>
          </xsd:sequence>
          <xsd:attribute ref="ns5:Ignorable"/>
        </xsd:complexType>
      </xsd:element>
      <xsd:element nillable="true" name="styles">
        <xsd:complexType>
          <xsd:sequence minOccurs="0">
            <xsd:element minOccurs="0" nillable="true" name="docDefaults" form="qualified">
              <xsd:complexType>
                <xsd:sequence minOccurs="0">
                  <xsd:element minOccurs="0" nillable="true" name="rPrDefault" form="qualified">
                    <xsd:complexType>
                      <xsd:sequence minOccurs="0">
                        <xsd:element minOccurs="0" nillable="true" name="rPr" form="qualified">
                          <xsd:complexType>
                            <xsd:sequence minOccurs="0">
                              <xsd:element minOccurs="0" nillable="true" name="rFonts" form="qualified">
                                <xsd:complexType>
                                  <xsd:attribute ref="ns3:ascii"/>
                                  <xsd:attribute ref="ns3:eastAsia"/>
                                  <xsd:attribute ref="ns3:hAnsi"/>
                                  <xsd:attribute ref="ns3:cs"/>
                                </xsd:complexType>
                              </xsd:element>
                              <xsd:element minOccurs="0" nillable="true" name="lang" form="qualified">
                                <xsd:complexType>
                                  <xsd:attribute ref="ns3:val"/>
                                  <xsd:attribute ref="ns3:eastAsia"/>
                                  <xsd:attribute ref="ns3:bidi"/>
                                </xsd:complexType>
                              </xsd:element>
                            </xsd:sequence>
                          </xsd:complexType>
                        </xsd:element>
                      </xsd:sequence>
                    </xsd:complexType>
                  </xsd:element>
                  <xsd:element minOccurs="0" nillable="true" type="xsd:string" name="pPrDefault" form="qualified"/>
                </xsd:sequence>
              </xsd:complexType>
            </xsd:element>
            <xsd:element minOccurs="0" nillable="true" name="latentStyles" form="qualified">
              <xsd:complexType>
                <xsd:sequence minOccurs="0">
                  <xsd:element minOccurs="0" maxOccurs="unbounded" nillable="true" name="lsdException" form="qualified">
                    <xsd:complexType>
                      <xsd:attribute ref="ns3:name"/>
                      <xsd:attribute ref="ns3:uiPriority"/>
                      <xsd:attribute ref="ns3:qFormat"/>
                      <xsd:attribute ref="ns3:semiHidden"/>
                      <xsd:attribute ref="ns3:unhideWhenUsed"/>
                    </xsd:complexType>
                  </xsd:element>
                </xsd:sequence>
                <xsd:attribute ref="ns3:defLockedState"/>
                <xsd:attribute ref="ns3:defUIPriority"/>
                <xsd:attribute ref="ns3:defSemiHidden"/>
                <xsd:attribute ref="ns3:defUnhideWhenUsed"/>
                <xsd:attribute ref="ns3:defQFormat"/>
                <xsd:attribute ref="ns3:count"/>
              </xsd:complexType>
            </xsd:element>
            <xsd:element minOccurs="0" maxOccurs="unbounded" nillable="true" name="style" form="qualified">
              <xsd:complexType>
                <xsd:all>
                  <xsd:element minOccurs="0" nillable="true" name="name" form="qualified">
                    <xsd:complexType>
                      <xsd:attribute ref="ns3:val"/>
                    </xsd:complexType>
                  </xsd:element>
                  <xsd:element minOccurs="0" nillable="true" type="xsd:string" name="qFormat" form="qualified"/>
                  <xsd:element minOccurs="0" nillable="true" name="pPr" form="qualified">
                    <xsd:complexType>
                      <xsd:all>
                        <xsd:element minOccurs="0" nillable="true" name="widowControl" form="qualified">
                          <xsd:complexType>
                            <xsd:attribute ref="ns3:val"/>
                          </xsd:complexType>
                        </xsd:element>
                        <xsd:element minOccurs="0" nillable="true" name="adjustRightInd" form="qualified">
                          <xsd:complexType>
                            <xsd:attribute ref="ns3:val"/>
                          </xsd:complexType>
                        </xsd:element>
                        <xsd:element minOccurs="0" nillable="true" name="spacing" form="qualified">
                          <xsd:complexType>
                            <xsd:attribute ref="ns3:line"/>
                            <xsd:attribute ref="ns3:lineRule"/>
                          </xsd:complexType>
                        </xsd:element>
                        <xsd:element minOccurs="0" nillable="true" name="jc" form="qualified">
                          <xsd:complexType>
                            <xsd:attribute ref="ns3:val"/>
                          </xsd:complexType>
                        </xsd:element>
                        <xsd:element minOccurs="0" nillable="true" name="textAlignment" form="qualified">
                          <xsd:complexType>
                            <xsd:attribute ref="ns3:val"/>
                          </xsd:complexType>
                        </xsd:element>
                        <xsd:element minOccurs="0" nillable="true" name="ind" form="qualified">
                          <xsd:complexType>
                            <xsd:attribute ref="ns3:left"/>
                            <xsd:attribute ref="ns3:hanging"/>
                          </xsd:complexType>
                        </xsd:element>
                      </xsd:all>
                    </xsd:complexType>
                  </xsd:element>
                  <xsd:element minOccurs="0" nillable="true" name="rPr" form="qualified">
                    <xsd:complexType>
                      <xsd:sequence minOccurs="0">
                        <xsd:element minOccurs="0" nillable="true" name="sz" form="qualified">
                          <xsd:complexType>
                            <xsd:attribute ref="ns3:val"/>
                          </xsd:complexType>
                        </xsd:element>
                      </xsd:sequence>
                    </xsd:complexType>
                  </xsd:element>
                  <xsd:element minOccurs="0" nillable="true" type="xsd:string" name="semiHidden" form="qualified"/>
                  <xsd:element minOccurs="0" nillable="true" name="uiPriority" form="qualified">
                    <xsd:complexType>
                      <xsd:attribute ref="ns3:val"/>
                    </xsd:complexType>
                  </xsd:element>
                  <xsd:element minOccurs="0" nillable="true" type="xsd:string" name="unhideWhenUsed" form="qualified"/>
                  <xsd:element minOccurs="0" nillable="true" name="tblPr" form="qualified">
                    <xsd:complexType>
                      <xsd:sequence minOccurs="0">
                        <xsd:element minOccurs="0" nillable="true" name="tblInd" form="qualified">
                          <xsd:complexType>
                            <xsd:attribute ref="ns3:w"/>
                            <xsd:attribute ref="ns3:type"/>
                          </xsd:complexType>
                        </xsd:element>
                        <xsd:element minOccurs="0" nillable="true" name="tblCellMar" form="qualified">
                          <xsd:complexType>
                            <xsd:sequence minOccurs="0">
                              <xsd:element minOccurs="0" nillable="true" name="top" form="qualified">
                                <xsd:complexType>
                                  <xsd:attribute ref="ns3:w"/>
                                  <xsd:attribute ref="ns3:type"/>
                                </xsd:complexType>
                              </xsd:element>
                              <xsd:element minOccurs="0" nillable="true" name="left" form="qualified">
                                <xsd:complexType>
                                  <xsd:attribute ref="ns3:w"/>
                                  <xsd:attribute ref="ns3:type"/>
                                </xsd:complexType>
                              </xsd:element>
                              <xsd:element minOccurs="0" nillable="true" name="bottom" form="qualified">
                                <xsd:complexType>
                                  <xsd:attribute ref="ns3:w"/>
                                  <xsd:attribute ref="ns3:type"/>
                                </xsd:complexType>
                              </xsd:element>
                              <xsd:element minOccurs="0" nillable="true" name="right" form="qualified">
                                <xsd:complexType>
                                  <xsd:attribute ref="ns3:w"/>
                                  <xsd:attribute ref="ns3:type"/>
                                </xsd:complexType>
                              </xsd:element>
                            </xsd:sequence>
                          </xsd:complexType>
                        </xsd:element>
                      </xsd:sequence>
                    </xsd:complexType>
                  </xsd:element>
                  <xsd:element minOccurs="0" nillable="true" name="basedOn" form="qualified">
                    <xsd:complexType>
                      <xsd:attribute ref="ns3:val"/>
                    </xsd:complexType>
                  </xsd:element>
                </xsd:all>
                <xsd:attribute ref="ns3:type"/>
                <xsd:attribute ref="ns3:default"/>
                <xsd:attribute ref="ns3:styleId"/>
                <xsd:attribute ref="ns3:customStyle"/>
              </xsd:complexType>
            </xsd:element>
          </xsd:sequence>
          <xsd:attribute ref="ns5:Ignorable"/>
        </xsd:complexType>
      </xsd:element>
      <xsd:attribute name="rsidR" type="xsd:string"/>
      <xsd:attribute name="rsidRDefault" type="xsd:string"/>
      <xsd:attribute name="val" type="xsd:string"/>
      <xsd:attribute name="sz" type="xsd:integer"/>
      <xsd:attribute name="space" type="xsd:integer"/>
      <xsd:attribute name="color" type="xsd:string"/>
      <xsd:attribute name="id" type="xsd:integer"/>
      <xsd:attribute name="name" type="xsd:string"/>
      <xsd:attribute name="hint" type="xsd:string"/>
      <xsd:attribute name="before" type="xsd:integer"/>
      <xsd:attribute name="after" type="xsd:integer"/>
      <xsd:attribute name="w" type="xsd:integer"/>
      <xsd:attribute name="type" type="xsd:string"/>
      <xsd:attribute name="firstRow" type="xsd:integer"/>
      <xsd:attribute name="lastRow" type="xsd:integer"/>
      <xsd:attribute name="firstColumn" type="xsd:integer"/>
      <xsd:attribute name="lastColumn" type="xsd:integer"/>
      <xsd:attribute name="noHBand" type="xsd:integer"/>
      <xsd:attribute name="noVBand" type="xsd:integer"/>
      <xsd:attribute name="line" type="xsd:integer"/>
      <xsd:attribute name="lineRule" type="xsd:string"/>
      <xsd:attribute name="left" type="xsd:integer"/>
      <xsd:attribute name="rsidTr" type="xsd:string"/>
      <xsd:attribute name="leftChars" type="xsd:integer"/>
      <xsd:attribute name="hangingChars" type="xsd:integer"/>
      <xsd:attribute name="hanging" type="xsd:integer"/>
      <xsd:attribute name="right" type="xsd:integer"/>
      <xsd:attribute name="h" type="xsd:integer"/>
      <xsd:attribute name="top" type="xsd:integer"/>
      <xsd:attribute name="bottom" type="xsd:integer"/>
      <xsd:attribute name="header" type="xsd:integer"/>
      <xsd:attribute name="footer" type="xsd:integer"/>
      <xsd:attribute name="gutter" type="xsd:integer"/>
      <xsd:attribute name="percent" type="xsd:integer"/>
      <xsd:attribute name="spelling" type="xsd:string"/>
      <xsd:attribute name="grammar" type="xsd:string"/>
      <xsd:attribute name="lang" type="xsd:string"/>
      <xsd:attribute name="uri" type="xsd:anyURI"/>
      <xsd:attribute name="eastAsia" type="xsd:string"/>
      <xsd:attribute name="bg1" type="xsd:string"/>
      <xsd:attribute name="t1" type="xsd:string"/>
      <xsd:attribute name="bg2" type="xsd:string"/>
      <xsd:attribute name="t2" type="xsd:string"/>
      <xsd:attribute name="accent1" type="xsd:string"/>
      <xsd:attribute name="accent2" type="xsd:string"/>
      <xsd:attribute name="accent3" type="xsd:string"/>
      <xsd:attribute name="accent4" type="xsd:string"/>
      <xsd:attribute name="accent5" type="xsd:string"/>
      <xsd:attribute name="accent6" type="xsd:string"/>
      <xsd:attribute name="hyperlink" type="xsd:string"/>
      <xsd:attribute name="followedHyperlink" type="xsd:string"/>
      <xsd:attribute name="usb0" type="xsd:string"/>
      <xsd:attribute name="usb1" type="xsd:string"/>
      <xsd:attribute name="usb2" type="xsd:integer"/>
      <xsd:attribute name="usb3" type="xsd:integer"/>
      <xsd:attribute name="csb0" type="xsd:string"/>
      <xsd:attribute name="csb1" type="xsd:integer"/>
      <xsd:attribute name="ascii" type="xsd:string"/>
      <xsd:attribute name="hAnsi" type="xsd:string"/>
      <xsd:attribute name="cs" type="xsd:string"/>
      <xsd:attribute name="bidi" type="xsd:string"/>
      <xsd:attribute name="defLockedState" type="xsd:integer"/>
      <xsd:attribute name="defUIPriority" type="xsd:integer"/>
      <xsd:attribute name="defSemiHidden" type="xsd:integer"/>
      <xsd:attribute name="defUnhideWhenUsed" type="xsd:integer"/>
      <xsd:attribute name="defQFormat" type="xsd:integer"/>
      <xsd:attribute name="count" type="xsd:integer"/>
      <xsd:attribute name="uiPriority" type="xsd:integer"/>
      <xsd:attribute name="qFormat" type="xsd:integer"/>
      <xsd:attribute name="semiHidden" type="xsd:integer"/>
      <xsd:attribute name="unhideWhenUsed" type="xsd:integer"/>
      <xsd:attribute name="default" type="xsd:integer"/>
      <xsd:attribute name="styleId" type="xsd:string"/>
      <xsd:attribute name="customStyle" type="xsd:integer"/>
    </xsd:schema>
  </Schema>
  <Schema ID="Schema6" Namespace="http://schemas.openxmlformats.org/package/2006/relationships">
    <xsd:schema xmlns:xsd="http://www.w3.org/2001/XMLSchema" xmlns:ns0="http://schemas.openxmlformats.org/package/2006/relationships" xmlns="" targetNamespace="http://schemas.openxmlformats.org/package/2006/relationships">
      <xsd:element nillable="true" name="Relationships">
        <xsd:complexType>
          <xsd:sequence minOccurs="0">
            <xsd:element minOccurs="0" maxOccurs="unbounded" nillable="true" name="Relationship" form="qualified">
              <xsd:complexType>
                <xsd:attribute name="Id" form="unqualified" type="xsd:string"/>
                <xsd:attribute name="Type" form="unqualified" type="xsd:anyURI"/>
                <xsd:attribute name="Target" form="unqualified" type="xsd:string"/>
              </xsd:complexType>
            </xsd:element>
          </xsd:sequence>
        </xsd:complexType>
      </xsd:element>
    </xsd:schema>
  </Schema>
  <Schema ID="Schema7" Namespace="http://schemas.openxmlformats.org/package/2006/metadata/core-properties">
    <xsd:schema xmlns:xsd="http://www.w3.org/2001/XMLSchema" xmlns:ns0="http://schemas.openxmlformats.org/package/2006/metadata/core-properties" xmlns:ns1="http://purl.org/dc/terms/" xmlns:ns2="http://purl.org/dc/elements/1.1/" xmlns="" targetNamespace="http://schemas.openxmlformats.org/package/2006/metadata/core-properties">
      <xsd:import namespace="http://purl.org/dc/terms/"/>
      <xsd:import namespace="http://purl.org/dc/elements/1.1/"/>
      <xsd:element nillable="true" name="coreProperties">
        <xsd:complexType>
          <xsd:sequence minOccurs="0">
            <xsd:element minOccurs="0" ref="ns2:title"/>
            <xsd:element minOccurs="0" ref="ns2:subject"/>
            <xsd:element minOccurs="0" ref="ns2:creator"/>
            <xsd:element minOccurs="0" nillable="true" type="xsd:string" name="keywords" form="qualified"/>
            <xsd:element minOccurs="0" ref="ns2:description"/>
            <xsd:element minOccurs="0" nillable="true" type="xsd:string" name="lastModifiedBy" form="qualified"/>
            <xsd:element minOccurs="0" nillable="true" type="xsd:integer" name="revision" form="qualified"/>
            <xsd:element minOccurs="0" nillable="true" type="xsd:dateTime" name="lastPrinted" form="qualified"/>
            <xsd:element minOccurs="0" ref="ns1:created"/>
            <xsd:element minOccurs="0" ref="ns1:modified"/>
          </xsd:sequence>
        </xsd:complexType>
      </xsd:element>
    </xsd:schema>
  </Schema>
  <Schema ID="Schema8" Namespace="http://schemas.openxmlformats.org/officeDocument/2006/math">
    <xsd:schema xmlns:xsd="http://www.w3.org/2001/XMLSchema" xmlns:ns0="http://schemas.openxmlformats.org/officeDocument/2006/math" xmlns="" targetNamespace="http://schemas.openxmlformats.org/officeDocument/2006/math">
      <xsd:element nillable="true" name="mathPr">
        <xsd:complexType>
          <xsd:sequence minOccurs="0">
            <xsd:element minOccurs="0" nillable="true" name="mathFont" form="qualified">
              <xsd:complexType>
                <xsd:attribute ref="ns0:val"/>
              </xsd:complexType>
            </xsd:element>
            <xsd:element minOccurs="0" nillable="true" name="brkBin" form="qualified">
              <xsd:complexType>
                <xsd:attribute ref="ns0:val"/>
              </xsd:complexType>
            </xsd:element>
            <xsd:element minOccurs="0" nillable="true" name="brkBinSub" form="qualified">
              <xsd:complexType>
                <xsd:attribute ref="ns0:val"/>
              </xsd:complexType>
            </xsd:element>
            <xsd:element minOccurs="0" nillable="true" name="smallFrac" form="qualified">
              <xsd:complexType>
                <xsd:attribute ref="ns0:val"/>
              </xsd:complexType>
            </xsd:element>
            <xsd:element minOccurs="0" nillable="true" type="xsd:string" name="dispDef" form="qualified"/>
            <xsd:element minOccurs="0" nillable="true" name="lMargin" form="qualified">
              <xsd:complexType>
                <xsd:attribute ref="ns0:val"/>
              </xsd:complexType>
            </xsd:element>
            <xsd:element minOccurs="0" nillable="true" name="rMargin" form="qualified">
              <xsd:complexType>
                <xsd:attribute ref="ns0:val"/>
              </xsd:complexType>
            </xsd:element>
            <xsd:element minOccurs="0" nillable="true" name="defJc" form="qualified">
              <xsd:complexType>
                <xsd:attribute ref="ns0:val"/>
              </xsd:complexType>
            </xsd:element>
            <xsd:element minOccurs="0" nillable="true" name="wrapIndent" form="qualified">
              <xsd:complexType>
                <xsd:attribute ref="ns0:val"/>
              </xsd:complexType>
            </xsd:element>
            <xsd:element minOccurs="0" nillable="true" name="intLim" form="qualified">
              <xsd:complexType>
                <xsd:attribute ref="ns0:val"/>
              </xsd:complexType>
            </xsd:element>
            <xsd:element minOccurs="0" nillable="true" name="naryLim" form="qualified">
              <xsd:complexType>
                <xsd:attribute ref="ns0:val"/>
              </xsd:complexType>
            </xsd:element>
          </xsd:sequence>
        </xsd:complexType>
      </xsd:element>
      <xsd:attribute name="val" type="xsd:string"/>
    </xsd:schema>
  </Schema>
  <Schema ID="Schema9" Namespace="http://schemas.openxmlformats.org/officeDocument/2006/extended-properties">
    <xsd:schema xmlns:xsd="http://www.w3.org/2001/XMLSchema" xmlns:ns0="http://schemas.openxmlformats.org/officeDocument/2006/extended-properties" xmlns:ns1="http://schemas.openxmlformats.org/officeDocument/2006/docPropsVTypes" xmlns="" targetNamespace="http://schemas.openxmlformats.org/officeDocument/2006/extended-properties">
      <xsd:import namespace="http://schemas.openxmlformats.org/officeDocument/2006/docPropsVTypes"/>
      <xsd:element nillable="true" name="Properties">
        <xsd:complexType>
          <xsd:sequence minOccurs="0">
            <xsd:element minOccurs="0" nillable="true" type="xsd:string" name="Template" form="qualified"/>
            <xsd:element minOccurs="0" nillable="true" type="xsd:integer" name="TotalTime" form="qualified"/>
            <xsd:element minOccurs="0" nillable="true" type="xsd:integer" name="Pages" form="qualified"/>
            <xsd:element minOccurs="0" nillable="true" type="xsd:integer" name="Words" form="qualified"/>
            <xsd:element minOccurs="0" nillable="true" type="xsd:integer" name="Characters" form="qualified"/>
            <xsd:element minOccurs="0" nillable="true" type="xsd:string" name="Application" form="qualified"/>
            <xsd:element minOccurs="0" nillable="true" type="xsd:integer" name="DocSecurity" form="qualified"/>
            <xsd:element minOccurs="0" nillable="true" type="xsd:integer" name="Lines" form="qualified"/>
            <xsd:element minOccurs="0" nillable="true" type="xsd:integer" name="Paragraphs" form="qualified"/>
            <xsd:element minOccurs="0" nillable="true" type="xsd:boolean" name="ScaleCrop" form="qualified"/>
            <xsd:element minOccurs="0" nillable="true" name="HeadingPairs" form="qualified">
              <xsd:complexType>
                <xsd:sequence minOccurs="0">
                  <xsd:element minOccurs="0" ref="ns1:vector"/>
                </xsd:sequence>
              </xsd:complexType>
            </xsd:element>
            <xsd:element minOccurs="0" nillable="true" name="TitlesOfParts" form="qualified">
              <xsd:complexType>
                <xsd:sequence minOccurs="0">
                  <xsd:element minOccurs="0" ref="ns1:vector"/>
                </xsd:sequence>
              </xsd:complexType>
            </xsd:element>
            <xsd:element minOccurs="0" nillable="true" type="xsd:string" name="Company" form="qualified"/>
            <xsd:element minOccurs="0" nillable="true" type="xsd:boolean" name="LinksUpToDate" form="qualified"/>
            <xsd:element minOccurs="0" nillable="true" type="xsd:integer" name="CharactersWithSpaces" form="qualified"/>
            <xsd:element minOccurs="0" nillable="true" type="xsd:boolean" name="SharedDoc" form="qualified"/>
            <xsd:element minOccurs="0" nillable="true" type="xsd:boolean" name="HyperlinksChanged" form="qualified"/>
            <xsd:element minOccurs="0" nillable="true" type="xsd:double" name="AppVersion" form="qualified"/>
          </xsd:sequence>
        </xsd:complexType>
      </xsd:element>
    </xsd:schema>
  </Schema>
  <Schema ID="Schema10" Namespace="http://schemas.openxmlformats.org/officeDocument/2006/docPropsVTypes">
    <xsd:schema xmlns:xsd="http://www.w3.org/2001/XMLSchema" xmlns:ns0="http://schemas.openxmlformats.org/officeDocument/2006/docPropsVTypes" xmlns="" targetNamespace="http://schemas.openxmlformats.org/officeDocument/2006/docPropsVTypes">
      <xsd:element nillable="true" name="vector">
        <xsd:complexType>
          <xsd:sequence minOccurs="0" maxOccurs="unbounded">
            <xsd:element minOccurs="0" maxOccurs="unbounded" nillable="true" name="variant" form="qualified">
              <xsd:complexType>
                <xsd:all>
                  <xsd:element minOccurs="0" nillable="true" type="xsd:string" name="lpstr" form="qualified"/>
                  <xsd:element minOccurs="0" nillable="true" type="xsd:integer" name="i4" form="qualified"/>
                </xsd:all>
              </xsd:complexType>
            </xsd:element>
            <xsd:element minOccurs="0" maxOccurs="unbounded" nillable="true" type="xsd:string" name="lpstr" form="qualified"/>
          </xsd:sequence>
          <xsd:attribute name="size" form="unqualified" type="xsd:integer"/>
          <xsd:attribute name="baseType" form="unqualified" type="xsd:string"/>
        </xsd:complexType>
      </xsd:element>
    </xsd:schema>
  </Schema>
  <Schema ID="Schema11" Namespace="http://schemas.openxmlformats.org/markup-compatibility/2006">
    <xsd:schema xmlns:xsd="http://www.w3.org/2001/XMLSchema" xmlns:ns0="http://schemas.openxmlformats.org/markup-compatibility/2006" xmlns="" targetNamespace="http://schemas.openxmlformats.org/markup-compatibility/2006">
      <xsd:attribute name="Ignorable" type="xsd:string"/>
    </xsd:schema>
  </Schema>
  <Schema ID="Schema12" Namespace="http://schemas.openxmlformats.org/drawingml/2006/main">
    <xsd:schema xmlns:xsd="http://www.w3.org/2001/XMLSchema" xmlns:ns0="http://schemas.openxmlformats.org/drawingml/2006/main" xmlns:ns1="http://schemas.microsoft.com/office/thememl/2012/main" xmlns="" targetNamespace="http://schemas.openxmlformats.org/drawingml/2006/main">
      <xsd:import namespace="http://schemas.microsoft.com/office/thememl/2012/main"/>
      <xsd:element nillable="true" name="theme">
        <xsd:complexType>
          <xsd:sequence minOccurs="0">
            <xsd:element minOccurs="0" nillable="true" name="themeElements" form="qualified">
              <xsd:complexType>
                <xsd:sequence minOccurs="0">
                  <xsd:element minOccurs="0" nillable="true" name="clrScheme" form="qualified">
                    <xsd:complexType>
                      <xsd:sequence minOccurs="0">
                        <xsd:element minOccurs="0" nillable="true" name="dk1" form="qualified">
                          <xsd:complexType>
                            <xsd:sequence minOccurs="0">
                              <xsd:element minOccurs="0" nillable="true" name="sysClr" form="qualified">
                                <xsd:complexType>
                                  <xsd:attribute name="val" form="unqualified" type="xsd:string"/>
                                  <xsd:attribute name="lastClr" form="unqualified" type="xsd:integer"/>
                                </xsd:complexType>
                              </xsd:element>
                            </xsd:sequence>
                          </xsd:complexType>
                        </xsd:element>
                        <xsd:element minOccurs="0" nillable="true" name="lt1" form="qualified">
                          <xsd:complexType>
                            <xsd:sequence minOccurs="0">
                              <xsd:element minOccurs="0" nillable="true" name="sysClr" form="qualified">
                                <xsd:complexType>
                                  <xsd:attribute name="val" form="unqualified" type="xsd:string"/>
                                  <xsd:attribute name="lastClr" form="unqualified" type="xsd:string"/>
                                </xsd:complexType>
                              </xsd:element>
                            </xsd:sequence>
                          </xsd:complexType>
                        </xsd:element>
                        <xsd:element minOccurs="0" nillable="true" name="dk2"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lt2"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1"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2"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3"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4"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5"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6"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hlink"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folHlink" form="qualified">
                          <xsd:complexType>
                            <xsd:sequence minOccurs="0">
                              <xsd:element minOccurs="0" nillable="true" name="srgbClr" form="qualified">
                                <xsd:complexType>
                                  <xsd:attribute name="val" form="unqualified" type="xsd:string"/>
                                </xsd:complexType>
                              </xsd:element>
                            </xsd:sequence>
                          </xsd:complexType>
                        </xsd:element>
                      </xsd:sequence>
                      <xsd:attribute name="name" form="unqualified" type="xsd:string"/>
                    </xsd:complexType>
                  </xsd:element>
                  <xsd:element minOccurs="0" nillable="true" name="fontScheme" form="qualified">
                    <xsd:complexType>
                      <xsd:sequence minOccurs="0">
                        <xsd:element minOccurs="0" nillable="true" name="majorFont" form="qualified">
                          <xsd:complexType>
                            <xsd:sequence minOccurs="0">
                              <xsd:element minOccurs="0" nillable="true" name="latin" form="qualified">
                                <xsd:complexType>
                                  <xsd:attribute name="typeface" form="unqualified" type="xsd:string"/>
                                  <xsd:attribute name="panose" form="unqualified" type="xsd:string"/>
                                </xsd:complexType>
                              </xsd:element>
                              <xsd:element minOccurs="0" nillable="true" name="ea" form="qualified">
                                <xsd:complexType>
                                  <xsd:attribute name="typeface" form="unqualified" type="xsd:string"/>
                                </xsd:complexType>
                              </xsd:element>
                              <xsd:element minOccurs="0" nillable="true" name="cs" form="qualified">
                                <xsd:complexType>
                                  <xsd:attribute name="typeface" form="unqualified" type="xsd:string"/>
                                </xsd:complexType>
                              </xsd:element>
                              <xsd:element minOccurs="0" maxOccurs="unbounded" nillable="true" name="font" form="qualified">
                                <xsd:complexType>
                                  <xsd:attribute name="script" form="unqualified" type="xsd:string"/>
                                  <xsd:attribute name="typeface" form="unqualified" type="xsd:string"/>
                                </xsd:complexType>
                              </xsd:element>
                            </xsd:sequence>
                          </xsd:complexType>
                        </xsd:element>
                        <xsd:element minOccurs="0" nillable="true" name="minorFont" form="qualified">
                          <xsd:complexType>
                            <xsd:sequence minOccurs="0">
                              <xsd:element minOccurs="0" nillable="true" name="latin" form="qualified">
                                <xsd:complexType>
                                  <xsd:attribute name="typeface" form="unqualified" type="xsd:string"/>
                                  <xsd:attribute name="panose" form="unqualified" type="xsd:string"/>
                                </xsd:complexType>
                              </xsd:element>
                              <xsd:element minOccurs="0" nillable="true" name="ea" form="qualified">
                                <xsd:complexType>
                                  <xsd:attribute name="typeface" form="unqualified" type="xsd:string"/>
                                </xsd:complexType>
                              </xsd:element>
                              <xsd:element minOccurs="0" nillable="true" name="cs" form="qualified">
                                <xsd:complexType>
                                  <xsd:attribute name="typeface" form="unqualified" type="xsd:string"/>
                                </xsd:complexType>
                              </xsd:element>
                              <xsd:element minOccurs="0" maxOccurs="unbounded" nillable="true" name="font" form="qualified">
                                <xsd:complexType>
                                  <xsd:attribute name="script" form="unqualified" type="xsd:string"/>
                                  <xsd:attribute name="typeface" form="unqualified" type="xsd:string"/>
                                </xsd:complexType>
                              </xsd:element>
                            </xsd:sequence>
                          </xsd:complexType>
                        </xsd:element>
                      </xsd:sequence>
                      <xsd:attribute name="name" form="unqualified" type="xsd:string"/>
                    </xsd:complexType>
                  </xsd:element>
                  <xsd:element minOccurs="0" nillable="true" name="fmtScheme" form="qualified">
                    <xsd:complexType>
                      <xsd:sequence minOccurs="0">
                        <xsd:element minOccurs="0" nillable="true" name="fillStyleLst" form="qualified">
                          <xsd:complexType>
                            <xsd:sequence minOccurs="0">
                              <xsd:element minOccurs="0" nillable="true" name="solidFill" form="qualified">
                                <xsd:complexType>
                                  <xsd:sequence minOccurs="0">
                                    <xsd:element minOccurs="0" nillable="true" name="schemeClr" form="qualified">
                                      <xsd:complexType>
                                        <xsd:attribute name="val" form="unqualified" type="xsd:string"/>
                                      </xsd:complexType>
                                    </xsd:element>
                                  </xsd:sequence>
                                </xsd:complexType>
                              </xsd:element>
                              <xsd:element minOccurs="0" maxOccurs="unbounded" nillable="true" name="gradFill" form="qualified">
                                <xsd:complexType>
                                  <xsd:sequence minOccurs="0">
                                    <xsd:element minOccurs="0" nillable="true" name="gsLst" form="qualified">
                                      <xsd:complexType>
                                        <xsd:sequence minOccurs="0">
                                          <xsd:element minOccurs="0" maxOccurs="unbounded" nillable="true" name="gs" form="qualified">
                                            <xsd:complexType>
                                              <xsd:sequence minOccurs="0">
                                                <xsd:element minOccurs="0" nillable="true" name="schemeClr" form="qualified">
                                                  <xsd:complexType>
                                                    <xsd:all>
                                                      <xsd:element minOccurs="0" nillable="true" name="lumMod" form="qualified">
                                                        <xsd:complexType>
                                                          <xsd:attribute name="val" form="unqualified" type="xsd:integer"/>
                                                        </xsd:complexType>
                                                      </xsd:element>
                                                      <xsd:element minOccurs="0" nillable="true" name="satMod" form="qualified">
                                                        <xsd:complexType>
                                                          <xsd:attribute name="val" form="unqualified" type="xsd:integer"/>
                                                        </xsd:complexType>
                                                      </xsd:element>
                                                      <xsd:element minOccurs="0" nillable="true" name="tint" form="qualified">
                                                        <xsd:complexType>
                                                          <xsd:attribute name="val" form="unqualified" type="xsd:integer"/>
                                                        </xsd:complexType>
                                                      </xsd:element>
                                                      <xsd:element minOccurs="0" nillable="true" name="shade" form="qualified">
                                                        <xsd:complexType>
                                                          <xsd:attribute name="val" form="unqualified" type="xsd:integer"/>
                                                        </xsd:complexType>
                                                      </xsd:element>
                                                    </xsd:all>
                                                    <xsd:attribute name="val" form="unqualified" type="xsd:string"/>
                                                  </xsd:complexType>
                                                </xsd:element>
                                              </xsd:sequence>
                                              <xsd:attribute name="pos" form="unqualified" type="xsd:integer"/>
                                            </xsd:complexType>
                                          </xsd:element>
                                        </xsd:sequence>
                                      </xsd:complexType>
                                    </xsd:element>
                                    <xsd:element minOccurs="0" nillable="true" name="lin" form="qualified">
                                      <xsd:complexType>
                                        <xsd:attribute name="ang" form="unqualified" type="xsd:integer"/>
                                        <xsd:attribute name="scaled" form="unqualified" type="xsd:integer"/>
                                      </xsd:complexType>
                                    </xsd:element>
                                  </xsd:sequence>
                                  <xsd:attribute name="rotWithShape" form="unqualified" type="xsd:integer"/>
                                </xsd:complexType>
                              </xsd:element>
                            </xsd:sequence>
                          </xsd:complexType>
                        </xsd:element>
                        <xsd:element minOccurs="0" nillable="true" name="lnStyleLst" form="qualified">
                          <xsd:complexType>
                            <xsd:sequence minOccurs="0">
                              <xsd:element minOccurs="0" maxOccurs="unbounded" nillable="true" name="ln" form="qualified">
                                <xsd:complexType>
                                  <xsd:sequence minOccurs="0">
                                    <xsd:element minOccurs="0" nillable="true" name="solidFill" form="qualified">
                                      <xsd:complexType>
                                        <xsd:sequence minOccurs="0">
                                          <xsd:element minOccurs="0" nillable="true" name="schemeClr" form="qualified">
                                            <xsd:complexType>
                                              <xsd:attribute name="val" form="unqualified" type="xsd:string"/>
                                            </xsd:complexType>
                                          </xsd:element>
                                        </xsd:sequence>
                                      </xsd:complexType>
                                    </xsd:element>
                                    <xsd:element minOccurs="0" nillable="true" name="prstDash" form="qualified">
                                      <xsd:complexType>
                                        <xsd:attribute name="val" form="unqualified" type="xsd:string"/>
                                      </xsd:complexType>
                                    </xsd:element>
                                    <xsd:element minOccurs="0" nillable="true" name="miter" form="qualified">
                                      <xsd:complexType>
                                        <xsd:attribute name="lim" form="unqualified" type="xsd:integer"/>
                                      </xsd:complexType>
                                    </xsd:element>
                                  </xsd:sequence>
                                  <xsd:attribute name="w" form="unqualified" type="xsd:integer"/>
                                  <xsd:attribute name="cap" form="unqualified" type="xsd:string"/>
                                  <xsd:attribute name="cmpd" form="unqualified" type="xsd:string"/>
                                  <xsd:attribute name="algn" form="unqualified" type="xsd:string"/>
                                </xsd:complexType>
                              </xsd:element>
                            </xsd:sequence>
                          </xsd:complexType>
                        </xsd:element>
                        <xsd:element minOccurs="0" nillable="true" name="effectStyleLst" form="qualified">
                          <xsd:complexType>
                            <xsd:sequence minOccurs="0">
                              <xsd:element minOccurs="0" maxOccurs="unbounded" nillable="true" name="effectStyle" form="qualified">
                                <xsd:complexType>
                                  <xsd:sequence minOccurs="0">
                                    <xsd:element minOccurs="0" nillable="true" name="effectLst" form="qualified">
                                      <xsd:complexType>
                                        <xsd:sequence minOccurs="0">
                                          <xsd:element minOccurs="0" nillable="true" name="outerShdw" form="qualified">
                                            <xsd:complexType>
                                              <xsd:sequence minOccurs="0">
                                                <xsd:element minOccurs="0" nillable="true" name="srgbClr" form="qualified">
                                                  <xsd:complexType>
                                                    <xsd:sequence minOccurs="0">
                                                      <xsd:element minOccurs="0" nillable="true" name="alpha" form="qualified">
                                                        <xsd:complexType>
                                                          <xsd:attribute name="val" form="unqualified" type="xsd:integer"/>
                                                        </xsd:complexType>
                                                      </xsd:element>
                                                    </xsd:sequence>
                                                    <xsd:attribute name="val" form="unqualified" type="xsd:integer"/>
                                                  </xsd:complexType>
                                                </xsd:element>
                                              </xsd:sequence>
                                              <xsd:attribute name="blurRad" form="unqualified" type="xsd:integer"/>
                                              <xsd:attribute name="dist" form="unqualified" type="xsd:integer"/>
                                              <xsd:attribute name="dir" form="unqualified" type="xsd:integer"/>
                                              <xsd:attribute name="algn" form="unqualified" type="xsd:string"/>
                                              <xsd:attribute name="rotWithShape" form="unqualified" type="xsd:integer"/>
                                            </xsd:complexType>
                                          </xsd:element>
                                        </xsd:sequence>
                                      </xsd:complexType>
                                    </xsd:element>
                                  </xsd:sequence>
                                </xsd:complexType>
                              </xsd:element>
                            </xsd:sequence>
                          </xsd:complexType>
                        </xsd:element>
                        <xsd:element minOccurs="0" nillable="true" name="bgFillStyleLst" form="qualified">
                          <xsd:complexType>
                            <xsd:sequence minOccurs="0">
                              <xsd:element minOccurs="0" maxOccurs="unbounded" nillable="true" name="solidFill" form="qualified">
                                <xsd:complexType>
                                  <xsd:sequence minOccurs="0">
                                    <xsd:element minOccurs="0" nillable="true" name="schemeClr" form="qualified">
                                      <xsd:complexType>
                                        <xsd:sequence minOccurs="0">
                                          <xsd:element minOccurs="0" nillable="true" name="tint" form="qualified">
                                            <xsd:complexType>
                                              <xsd:attribute name="val" form="unqualified" type="xsd:integer"/>
                                            </xsd:complexType>
                                          </xsd:element>
                                          <xsd:element minOccurs="0" nillable="true" name="satMod" form="qualified">
                                            <xsd:complexType>
                                              <xsd:attribute name="val" form="unqualified" type="xsd:integer"/>
                                            </xsd:complexType>
                                          </xsd:element>
                                        </xsd:sequence>
                                        <xsd:attribute name="val" form="unqualified" type="xsd:string"/>
                                      </xsd:complexType>
                                    </xsd:element>
                                  </xsd:sequence>
                                </xsd:complexType>
                              </xsd:element>
                              <xsd:element minOccurs="0" nillable="true" name="gradFill" form="qualified">
                                <xsd:complexType>
                                  <xsd:sequence minOccurs="0">
                                    <xsd:element minOccurs="0" nillable="true" name="gsLst" form="qualified">
                                      <xsd:complexType>
                                        <xsd:sequence minOccurs="0">
                                          <xsd:element minOccurs="0" maxOccurs="unbounded" nillable="true" name="gs" form="qualified">
                                            <xsd:complexType>
                                              <xsd:sequence minOccurs="0">
                                                <xsd:element minOccurs="0" nillable="true" name="schemeClr" form="qualified">
                                                  <xsd:complexType>
                                                    <xsd:all>
                                                      <xsd:element minOccurs="0" nillable="true" name="tint" form="qualified">
                                                        <xsd:complexType>
                                                          <xsd:attribute name="val" form="unqualified" type="xsd:integer"/>
                                                        </xsd:complexType>
                                                      </xsd:element>
                                                      <xsd:element minOccurs="0" nillable="true" name="satMod" form="qualified">
                                                        <xsd:complexType>
                                                          <xsd:attribute name="val" form="unqualified" type="xsd:integer"/>
                                                        </xsd:complexType>
                                                      </xsd:element>
                                                      <xsd:element minOccurs="0" nillable="true" name="shade" form="qualified">
                                                        <xsd:complexType>
                                                          <xsd:attribute name="val" form="unqualified" type="xsd:integer"/>
                                                        </xsd:complexType>
                                                      </xsd:element>
                                                      <xsd:element minOccurs="0" nillable="true" name="lumMod" form="qualified">
                                                        <xsd:complexType>
                                                          <xsd:attribute name="val" form="unqualified" type="xsd:integer"/>
                                                        </xsd:complexType>
                                                      </xsd:element>
                                                    </xsd:all>
                                                    <xsd:attribute name="val" form="unqualified" type="xsd:string"/>
                                                  </xsd:complexType>
                                                </xsd:element>
                                              </xsd:sequence>
                                              <xsd:attribute name="pos" form="unqualified" type="xsd:integer"/>
                                            </xsd:complexType>
                                          </xsd:element>
                                        </xsd:sequence>
                                      </xsd:complexType>
                                    </xsd:element>
                                    <xsd:element minOccurs="0" nillable="true" name="lin" form="qualified">
                                      <xsd:complexType>
                                        <xsd:attribute name="ang" form="unqualified" type="xsd:integer"/>
                                        <xsd:attribute name="scaled" form="unqualified" type="xsd:integer"/>
                                      </xsd:complexType>
                                    </xsd:element>
                                  </xsd:sequence>
                                  <xsd:attribute name="rotWithShape" form="unqualified" type="xsd:integer"/>
                                </xsd:complexType>
                              </xsd:element>
                            </xsd:sequence>
                          </xsd:complexType>
                        </xsd:element>
                      </xsd:sequence>
                      <xsd:attribute name="name" form="unqualified" type="xsd:string"/>
                    </xsd:complexType>
                  </xsd:element>
                </xsd:sequence>
              </xsd:complexType>
            </xsd:element>
            <xsd:element minOccurs="0" nillable="true" type="xsd:string" name="objectDefaults" form="qualified"/>
            <xsd:element minOccurs="0" nillable="true" type="xsd:string" name="extraClrSchemeLst" form="qualified"/>
            <xsd:element minOccurs="0" nillable="true" name="extLst" form="qualified">
              <xsd:complexType>
                <xsd:sequence minOccurs="0">
                  <xsd:element minOccurs="0" nillable="true" name="ext" form="qualified">
                    <xsd:complexType>
                      <xsd:sequence minOccurs="0">
                        <xsd:element minOccurs="0" ref="ns1:themeFamily"/>
                      </xsd:sequence>
                      <xsd:attribute name="uri" form="unqualified" type="xsd:string"/>
                    </xsd:complexType>
                  </xsd:element>
                </xsd:sequence>
              </xsd:complexType>
            </xsd:element>
          </xsd:sequence>
          <xsd:attribute name="name" form="unqualified" type="xsd:string"/>
        </xsd:complexType>
      </xsd:element>
    </xsd:schema>
  </Schema>
  <Schema ID="Schema13" Namespace="http://schemas.microsoft.com/office/word/2012/wordml">
    <xsd:schema xmlns:xsd="http://www.w3.org/2001/XMLSchema" xmlns:ns0="http://schemas.microsoft.com/office/word/2012/wordml" xmlns="" targetNamespace="http://schemas.microsoft.com/office/word/2012/wordml">
      <xsd:element nillable="true" type="xsd:string" name="chartTrackingRefBased"/>
      <xsd:element nillable="true" name="docId">
        <xsd:complexType>
          <xsd:attribute ref="ns0:val"/>
        </xsd:complexType>
      </xsd:element>
      <xsd:attribute name="val" type="xsd:string"/>
    </xsd:schema>
  </Schema>
  <Schema ID="Schema14" Namespace="http://schemas.microsoft.com/office/thememl/2012/main">
    <xsd:schema xmlns:xsd="http://www.w3.org/2001/XMLSchema" xmlns:ns0="http://schemas.microsoft.com/office/thememl/2012/main" xmlns="" targetNamespace="http://schemas.microsoft.com/office/thememl/2012/main">
      <xsd:element nillable="true" name="themeFamily">
        <xsd:complexType>
          <xsd:attribute name="name" form="unqualified" type="xsd:string"/>
          <xsd:attribute name="id" form="unqualified" type="xsd:string"/>
          <xsd:attribute name="vid" form="unqualified" type="xsd:string"/>
        </xsd:complexType>
      </xsd:element>
    </xsd:schema>
  </Schema>
  <Schema ID="Schema15" Namespace="http://purl.org/dc/terms/">
    <xsd:schema xmlns:xsd="http://www.w3.org/2001/XMLSchema" xmlns:ns0="http://purl.org/dc/terms/" xmlns="" targetNamespace="http://purl.org/dc/terms/">
      <xsd:element nillable="true" type="xsd:dateTime" name="created"/>
      <xsd:element nillable="true" type="xsd:dateTime" name="modified"/>
    </xsd:schema>
  </Schema>
  <Schema ID="Schema16" Namespace="http://purl.org/dc/elements/1.1/">
    <xsd:schema xmlns:xsd="http://www.w3.org/2001/XMLSchema" xmlns:ns0="http://purl.org/dc/elements/1.1/" xmlns="" targetNamespace="http://purl.org/dc/elements/1.1/">
      <xsd:element nillable="true" type="xsd:string" name="title"/>
      <xsd:element nillable="true" type="xsd:string" name="subject"/>
      <xsd:element nillable="true" type="xsd:string" name="creator"/>
      <xsd:element nillable="true" type="xsd:string" name="description"/>
    </xsd:schema>
  </Schema>
  <Schema ID="Schema17" SchemaRef="Schema1 Schema2 Schema3 Schema4 Schema5 Schema6 Schema7 Schema8 Schema9 Schema10 Schema11 Schema12 Schema13 Schema14 Schema15 Schema16" Namespace="http://schemas.microsoft.com/office/2006/xmlPackage">
    <xsd:schema xmlns:xsd="http://www.w3.org/2001/XMLSchema" xmlns:ns0="http://schemas.openxmlformats.org/wordprocessingml/2006/main" xmlns:ns1="http://schemas.openxmlformats.org/package/2006/relationships" xmlns:ns2="http://schemas.openxmlformats.org/package/2006/metadata/core-properties" xmlns:ns3="http://schemas.openxmlformats.org/officeDocument/2006/extended-properties" xmlns:ns4="http://schemas.openxmlformats.org/drawingml/2006/main" xmlns:ns5="http://schemas.microsoft.com/office/2006/xmlPackage" xmlns="" targetNamespace="http://schemas.microsoft.com/office/2006/xmlPackage">
      <xsd:import namespace="http://schemas.openxmlformats.org/wordprocessingml/2006/main"/>
      <xsd:import namespace="http://schemas.openxmlformats.org/package/2006/relationships"/>
      <xsd:import namespace="http://schemas.openxmlformats.org/package/2006/metadata/core-properties"/>
      <xsd:import namespace="http://schemas.openxmlformats.org/officeDocument/2006/extended-properties"/>
      <xsd:import namespace="http://schemas.openxmlformats.org/drawingml/2006/main"/>
      <xsd:element nillable="true" name="package">
        <xsd:complexType>
          <xsd:sequence minOccurs="0">
            <xsd:element minOccurs="0" maxOccurs="unbounded" nillable="true" name="part" form="qualified">
              <xsd:complexType>
                <xsd:sequence minOccurs="0">
                  <xsd:element minOccurs="0" nillable="true" name="xmlData" form="qualified">
                    <xsd:complexType>
                      <xsd:all>
                        <xsd:element minOccurs="0" ref="ns1:Relationships"/>
                        <xsd:element minOccurs="0" ref="ns0:document"/>
                        <xsd:element minOccurs="0" ref="ns4:theme"/>
                        <xsd:element minOccurs="0" ref="ns0:settings"/>
                        <xsd:element minOccurs="0" ref="ns0:fonts"/>
                        <xsd:element minOccurs="0" ref="ns0:webSettings"/>
                        <xsd:element minOccurs="0" ref="ns3:Properties"/>
                        <xsd:element minOccurs="0" ref="ns2:coreProperties"/>
                        <xsd:element minOccurs="0" ref="ns0:styles"/>
                      </xsd:all>
                    </xsd:complexType>
                  </xsd:element>
                </xsd:sequence>
                <xsd:attribute ref="ns5:name"/>
                <xsd:attribute ref="ns5:contentType"/>
                <xsd:attribute ref="ns5:padding"/>
              </xsd:complexType>
            </xsd:element>
          </xsd:sequence>
        </xsd:complexType>
      </xsd:element>
      <xsd:attribute name="name" type="xsd:string"/>
      <xsd:attribute name="contentType" type="xsd:string"/>
      <xsd:attribute name="padding" type="xsd:integer"/>
    </xsd:schema>
  </Schema>
  <Schema ID="Schema18" Namespace="urn:schemas-microsoft-com:vml">
    <xsd:schema xmlns:xsd="http://www.w3.org/2001/XMLSchema" xmlns:ns0="urn:schemas-microsoft-com:vml" xmlns:ns1="urn:schemas-microsoft-com:office:word" xmlns="" targetNamespace="urn:schemas-microsoft-com:vml">
      <xsd:import namespace="urn:schemas-microsoft-com:office:word"/>
      <xsd:element nillable="true" name="line">
        <xsd:complexType>
          <xsd:sequence minOccurs="0">
            <xsd:element minOccurs="0" ref="ns1:wrap"/>
          </xsd:sequence>
          <xsd:attribute name="id" form="unqualified" type="xsd:string"/>
          <xsd:attribute name="style" form="unqualified" type="xsd:string"/>
          <xsd:attribute name="from" form="unqualified" type="xsd:string"/>
          <xsd:attribute name="to" form="unqualified" type="xsd:string"/>
        </xsd:complexType>
      </xsd:element>
      <xsd:element nillable="true" name="textbox">
        <xsd:complexType>
          <xsd:attribute name="inset" form="unqualified" type="xsd:string"/>
        </xsd:complexType>
      </xsd:element>
      <xsd:attribute name="ext" type="xsd:string"/>
    </xsd:schema>
  </Schema>
  <Schema ID="Schema19" Namespace="urn:schemas-microsoft-com:office:word">
    <xsd:schema xmlns:xsd="http://www.w3.org/2001/XMLSchema" xmlns:ns0="urn:schemas-microsoft-com:office:word" xmlns="" targetNamespace="urn:schemas-microsoft-com:office:word">
      <xsd:element nillable="true" name="wrap">
        <xsd:complexType>
          <xsd:attribute name="anchorx" form="unqualified" type="xsd:string"/>
          <xsd:attribute name="anchory" form="unqualified" type="xsd:string"/>
        </xsd:complexType>
      </xsd:element>
    </xsd:schema>
  </Schema>
  <Schema ID="Schema20" Namespace="urn:schemas-microsoft-com:office:office">
    <xsd:schema xmlns:xsd="http://www.w3.org/2001/XMLSchema" xmlns:ns0="urn:schemas-microsoft-com:vml" xmlns:ns1="urn:schemas-microsoft-com:office:office" xmlns="" targetNamespace="urn:schemas-microsoft-com:office:office">
      <xsd:import namespace="urn:schemas-microsoft-com:vml"/>
      <xsd:element nillable="true" name="shapedefaults">
        <xsd:complexType>
          <xsd:sequence minOccurs="0">
            <xsd:element minOccurs="0" ref="ns0:textbox"/>
          </xsd:sequence>
          <xsd:attribute ref="ns0:ext"/>
          <xsd:attribute name="spidmax" form="unqualified" type="xsd:integer"/>
        </xsd:complexType>
      </xsd:element>
      <xsd:element nillable="true" name="shapelayout">
        <xsd:complexType>
          <xsd:sequence minOccurs="0">
            <xsd:element minOccurs="0" nillable="true" name="idmap" form="qualified">
              <xsd:complexType>
                <xsd:attribute ref="ns0:ext"/>
                <xsd:attribute name="data" form="unqualified" type="xsd:integer"/>
              </xsd:complexType>
            </xsd:element>
          </xsd:sequence>
          <xsd:attribute ref="ns0:ext"/>
        </xsd:complexType>
      </xsd:element>
    </xsd:schema>
  </Schema>
  <Schema ID="Schema21" Namespace="http://www.w3.org/XML/1998/namespace">
    <xsd:schema xmlns:xsd="http://www.w3.org/2001/XMLSchema" xmlns:xml="http://www.w3.org/XML/1998/namespace" xmlns="" targetNamespace="http://www.w3.org/XML/1998/namespace">
      <xsd:attribute name="space" type="xsd:string"/>
    </xsd:schema>
  </Schema>
  <Schema ID="Schema22" Namespace="http://schemas.openxmlformats.org/wordprocessingml/2006/main">
    <xsd:schema xmlns:xsd="http://www.w3.org/2001/XMLSchema" xmlns:ns0="urn:schemas-microsoft-com:vml" xmlns:ns1="urn:schemas-microsoft-com:office:office" xmlns:xml="http://www.w3.org/XML/1998/namespace" xmlns:ns3="http://schemas.openxmlformats.org/wordprocessingml/2006/main" xmlns:ns4="http://schemas.openxmlformats.org/officeDocument/2006/math" xmlns:ns5="http://schemas.openxmlformats.org/markup-compatibility/2006" xmlns:ns6="http://schemas.microsoft.com/office/word/2012/wordml" xmlns="" targetNamespace="http://schemas.openxmlformats.org/wordprocessingml/2006/main">
      <xsd:import namespace="urn:schemas-microsoft-com:vml"/>
      <xsd:import namespace="urn:schemas-microsoft-com:office:office"/>
      <xsd:import namespace="http://www.w3.org/XML/1998/namespace"/>
      <xsd:import namespace="http://schemas.openxmlformats.org/officeDocument/2006/math"/>
      <xsd:import namespace="http://schemas.openxmlformats.org/markup-compatibility/2006"/>
      <xsd:import namespace="http://schemas.microsoft.com/office/word/2012/wordml"/>
      <xsd:element nillable="true" name="document">
        <xsd:complexType>
          <xsd:sequence minOccurs="0">
            <xsd:element minOccurs="0" nillable="true" name="body" form="qualified">
              <xsd:complexType>
                <xsd:sequence minOccurs="0" maxOccurs="unbounded">
                  <xsd:element minOccurs="0" maxOccurs="unbounded" nillable="true" name="p" form="qualified">
                    <xsd:complexType>
                      <xsd:sequence minOccurs="0" maxOccurs="unbounded">
                        <xsd:element minOccurs="0" nillable="true" name="pPr" form="qualified">
                          <xsd:complexType>
                            <xsd:all>
                              <xsd:element minOccurs="0" nillable="true" name="jc" form="qualified">
                                <xsd:complexType>
                                  <xsd:attribute ref="ns3:val"/>
                                </xsd:complexType>
                              </xsd:element>
                              <xsd:element minOccurs="0" nillable="true" name="rPr" form="qualified">
                                <xsd:complexType>
                                  <xsd:all>
                                    <xsd:element minOccurs="0" nillable="true" name="bdr" form="qualified">
                                      <xsd:complexType>
                                        <xsd:attribute ref="ns3:val"/>
                                        <xsd:attribute ref="ns3:sz"/>
                                        <xsd:attribute ref="ns3:space"/>
                                        <xsd:attribute ref="ns3:color"/>
                                      </xsd:complexType>
                                    </xsd:element>
                                    <xsd:element minOccurs="0" nillable="true" name="rFonts" form="qualified">
                                      <xsd:complexType>
                                        <xsd:attribute ref="ns3:hint"/>
                                      </xsd:complexType>
                                    </xsd:element>
                                    <xsd:element minOccurs="0" nillable="true" name="sz" form="qualified">
                                      <xsd:complexType>
                                        <xsd:attribute ref="ns3:val"/>
                                      </xsd:complexType>
                                    </xsd:element>
                                  </xsd:all>
                                </xsd:complexType>
                              </xsd:element>
                              <xsd:element minOccurs="0" nillable="true" name="spacing" form="qualified">
                                <xsd:complexType>
                                  <xsd:attribute ref="ns3:before"/>
                                  <xsd:attribute ref="ns3:after"/>
                                  <xsd:attribute ref="ns3:line"/>
                                  <xsd:attribute ref="ns3:lineRule"/>
                                </xsd:complexType>
                              </xsd:element>
                              <xsd:element minOccurs="0" nillable="true" name="pStyle" form="qualified">
                                <xsd:complexType>
                                  <xsd:attribute ref="ns3:val"/>
                                </xsd:complexType>
                              </xsd:element>
                              <xsd:element minOccurs="0" nillable="true" name="ind" form="qualified">
                                <xsd:complexType>
                                  <xsd:attribute ref="ns3:leftChars"/>
                                  <xsd:attribute ref="ns3:left"/>
                                  <xsd:attribute ref="ns3:hangingChars"/>
                                  <xsd:attribute ref="ns3:hanging"/>
                                </xsd:complexType>
                              </xsd:element>
                            </xsd:all>
                          </xsd:complexType>
                        </xsd:element>
                        <xsd:element minOccurs="0" nillable="true" name="bookmarkStart" form="qualified">
                          <xsd:complexType>
                            <xsd:attribute ref="ns3:id"/>
                            <xsd:attribute ref="ns3:name"/>
                          </xsd:complexType>
                        </xsd:element>
                        <xsd:element minOccurs="0" nillable="true" name="bookmarkEnd" form="qualified">
                          <xsd:complexType>
                            <xsd:attribute ref="ns3:id"/>
                          </xsd:complexType>
                        </xsd:element>
                        <xsd:element minOccurs="0" maxOccurs="unbounded" nillable="true" name="r" form="qualified">
                          <xsd:complexType>
                            <xsd:all>
                              <xsd:element minOccurs="0" nillable="true" name="t" form="qualified">
                                <xsd:complexType>
                                  <xsd:simpleContent>
                                    <xsd:extension base="xsd:string">
                                      <xsd:attribute ref="xml:space"/>
                                    </xsd:extension>
                                  </xsd:simpleContent>
                                </xsd:complexType>
                              </xsd:element>
                              <xsd:element minOccurs="0" nillable="true" name="rPr" form="qualified">
                                <xsd:complexType>
                                  <xsd:sequence minOccurs="0">
                                    <xsd:element minOccurs="0" nillable="true" name="rFonts" form="qualified">
                                      <xsd:complexType>
                                        <xsd:attribute ref="ns3:hint"/>
                                      </xsd:complexType>
                                    </xsd:element>
                                    <xsd:element minOccurs="0" nillable="true" name="sz" form="qualified">
                                      <xsd:complexType>
                                        <xsd:attribute ref="ns3:val"/>
                                      </xsd:complexType>
                                    </xsd:element>
                                  </xsd:sequence>
                                </xsd:complexType>
                              </xsd:element>
                              <xsd:element minOccurs="0" nillable="true" type="xsd:string" name="tab" form="qualified"/>
                            </xsd:all>
                            <xsd:attribute ref="ns3:rsidR"/>
                          </xsd:complexType>
                        </xsd:element>
                      </xsd:sequence>
                      <xsd:attribute ref="ns3:rsidR"/>
                      <xsd:attribute ref="ns3:rsidRDefault"/>
                    </xsd:complexType>
                  </xsd:element>
                  <xsd:element minOccurs="0" maxOccurs="unbounded" nillable="true" name="tbl" form="qualified">
                    <xsd:complexType>
                      <xsd:sequence minOccurs="0">
                        <xsd:element minOccurs="0" nillable="true" name="tblPr" form="qualified">
                          <xsd:complexType>
                            <xsd:sequence minOccurs="0">
                              <xsd:element minOccurs="0" nillable="true" name="tblW" form="qualified">
                                <xsd:complexType>
                                  <xsd:attribute ref="ns3:w"/>
                                  <xsd:attribute ref="ns3:type"/>
                                </xsd:complexType>
                              </xsd:element>
                              <xsd:element minOccurs="0" nillable="true" name="tblLayout" form="qualified">
                                <xsd:complexType>
                                  <xsd:attribute ref="ns3:type"/>
                                </xsd:complexType>
                              </xsd:element>
                              <xsd:element minOccurs="0" nillable="true" name="tblCellMar" form="qualified">
                                <xsd:complexType>
                                  <xsd:sequence minOccurs="0">
                                    <xsd:element minOccurs="0" nillable="true" name="left" form="qualified">
                                      <xsd:complexType>
                                        <xsd:attribute ref="ns3:w"/>
                                        <xsd:attribute ref="ns3:type"/>
                                      </xsd:complexType>
                                    </xsd:element>
                                    <xsd:element minOccurs="0" nillable="true" name="right" form="qualified">
                                      <xsd:complexType>
                                        <xsd:attribute ref="ns3:w"/>
                                        <xsd:attribute ref="ns3:type"/>
                                      </xsd:complexType>
                                    </xsd:element>
                                  </xsd:sequence>
                                </xsd:complexType>
                              </xsd:element>
                              <xsd:element minOccurs="0" nillable="true" name="tblLook" form="qualified">
                                <xsd:complexType>
                                  <xsd:attribute ref="ns3:val"/>
                                  <xsd:attribute ref="ns3:firstRow"/>
                                  <xsd:attribute ref="ns3:lastRow"/>
                                  <xsd:attribute ref="ns3:firstColumn"/>
                                  <xsd:attribute ref="ns3:lastColumn"/>
                                  <xsd:attribute ref="ns3:noHBand"/>
                                  <xsd:attribute ref="ns3:noVBand"/>
                                </xsd:complexType>
                              </xsd:element>
                            </xsd:sequence>
                          </xsd:complexType>
                        </xsd:element>
                        <xsd:element minOccurs="0" nillable="true" name="tblGrid" form="qualified">
                          <xsd:complexType>
                            <xsd:sequence minOccurs="0">
                              <xsd:element minOccurs="0" maxOccurs="unbounded" nillable="true" name="gridCol" form="qualified">
                                <xsd:complexType>
                                  <xsd:attribute ref="ns3:w"/>
                                </xsd:complexType>
                              </xsd:element>
                            </xsd:sequence>
                          </xsd:complexType>
                        </xsd:element>
                        <xsd:element minOccurs="0" maxOccurs="unbounded" nillable="true" name="tr" form="qualified">
                          <xsd:complexType>
                            <xsd:sequence minOccurs="0">
                              <xsd:element minOccurs="0" nillable="true" name="tblPrEx" form="qualified">
                                <xsd:complexType>
                                  <xsd:sequence minOccurs="0">
                                    <xsd:element minOccurs="0" nillable="true" name="tblCellMar" form="qualified">
                                      <xsd:complexType>
                                        <xsd:sequence minOccurs="0">
                                          <xsd:element minOccurs="0" nillable="true" name="top" form="qualified">
                                            <xsd:complexType>
                                              <xsd:attribute ref="ns3:w"/>
                                              <xsd:attribute ref="ns3:type"/>
                                            </xsd:complexType>
                                          </xsd:element>
                                          <xsd:element minOccurs="0" nillable="true" name="bottom" form="qualified">
                                            <xsd:complexType>
                                              <xsd:attribute ref="ns3:w"/>
                                              <xsd:attribute ref="ns3:type"/>
                                            </xsd:complexType>
                                          </xsd:element>
                                        </xsd:sequence>
                                      </xsd:complexType>
                                    </xsd:element>
                                  </xsd:sequence>
                                </xsd:complexType>
                              </xsd:element>
                              <xsd:element minOccurs="0" maxOccurs="unbounded" nillable="true" name="tc" form="qualified">
                                <xsd:complexType>
                                  <xsd:sequence minOccurs="0">
                                    <xsd:element minOccurs="0" nillable="true" name="tcPr" form="qualified">
                                      <xsd:complexType>
                                        <xsd:all>
                                          <xsd:element minOccurs="0" nillable="true" name="tcW" form="qualified">
                                            <xsd:complexType>
                                              <xsd:attribute ref="ns3:w"/>
                                              <xsd:attribute ref="ns3:type"/>
                                            </xsd:complexType>
                                          </xsd:element>
                                          <xsd:element minOccurs="0" nillable="true" name="gridSpan" form="qualified">
                                            <xsd:complexType>
                                              <xsd:attribute ref="ns3:val"/>
                                            </xsd:complexType>
                                          </xsd:element>
                                          <xsd:element minOccurs="0" nillable="true" name="tcBorders" form="qualified">
                                            <xsd:complexType>
                                              <xsd:sequence minOccurs="0">
                                                <xsd:element minOccurs="0" nillable="true" name="top" form="qualified">
                                                  <xsd:complexType>
                                                    <xsd:attribute ref="ns3:val"/>
                                                    <xsd:attribute ref="ns3:sz"/>
                                                    <xsd:attribute ref="ns3:space"/>
                                                    <xsd:attribute ref="ns3:color"/>
                                                  </xsd:complexType>
                                                </xsd:element>
                                                <xsd:element minOccurs="0" nillable="true" name="left" form="qualified">
                                                  <xsd:complexType>
                                                    <xsd:attribute ref="ns3:val"/>
                                                    <xsd:attribute ref="ns3:sz"/>
                                                    <xsd:attribute ref="ns3:space"/>
                                                    <xsd:attribute ref="ns3:color"/>
                                                  </xsd:complexType>
                                                </xsd:element>
                                                <xsd:element minOccurs="0" nillable="true" name="bottom" form="qualified">
                                                  <xsd:complexType>
                                                    <xsd:attribute ref="ns3:val"/>
                                                    <xsd:attribute ref="ns3:sz"/>
                                                    <xsd:attribute ref="ns3:space"/>
                                                    <xsd:attribute ref="ns3:color"/>
                                                  </xsd:complexType>
                                                </xsd:element>
                                                <xsd:element minOccurs="0" nillable="true" name="right" form="qualified">
                                                  <xsd:complexType>
                                                    <xsd:attribute ref="ns3:val"/>
                                                    <xsd:attribute ref="ns3:sz"/>
                                                    <xsd:attribute ref="ns3:space"/>
                                                    <xsd:attribute ref="ns3:color"/>
                                                  </xsd:complexType>
                                                </xsd:element>
                                              </xsd:sequence>
                                            </xsd:complexType>
                                          </xsd:element>
                                        </xsd:all>
                                      </xsd:complexType>
                                    </xsd:element>
                                    <xsd:element minOccurs="0" maxOccurs="unbounded" nillable="true" name="p" form="qualified">
                                      <xsd:complexType>
                                        <xsd:sequence minOccurs="0" maxOccurs="unbounded">
                                          <xsd:element minOccurs="0" nillable="true" name="pPr" form="qualified">
                                            <xsd:complexType>
                                              <xsd:all>
                                                <xsd:element minOccurs="0" nillable="true" name="spacing" form="qualified">
                                                  <xsd:complexType>
                                                    <xsd:attribute ref="ns3:before"/>
                                                    <xsd:attribute ref="ns3:after"/>
                                                    <xsd:attribute ref="ns3:line"/>
                                                    <xsd:attribute ref="ns3:lineRule"/>
                                                  </xsd:complexType>
                                                </xsd:element>
                                                <xsd:element minOccurs="0" nillable="true" name="jc" form="qualified">
                                                  <xsd:complexType>
                                                    <xsd:attribute ref="ns3:val"/>
                                                  </xsd:complexType>
                                                </xsd:element>
                                                <xsd:element minOccurs="0" nillable="true" name="ind" form="qualified">
                                                  <xsd:complexType>
                                                    <xsd:attribute ref="ns3:left"/>
                                                    <xsd:attribute ref="ns3:right"/>
                                                  </xsd:complexType>
                                                </xsd:element>
                                              </xsd:all>
                                            </xsd:complexType>
                                          </xsd:element>
                                          <xsd:element minOccurs="0" maxOccurs="unbounded" nillable="true" name="r" form="qualified">
                                            <xsd:complexType>
                                              <xsd:all>
                                                <xsd:element minOccurs="0" nillable="true" name="rPr" form="qualified">
                                                  <xsd:complexType>
                                                    <xsd:all>
                                                      <xsd:element minOccurs="0" nillable="true" name="rFonts" form="qualified">
                                                        <xsd:complexType>
                                                          <xsd:attribute ref="ns3:hint"/>
                                                        </xsd:complexType>
                                                      </xsd:element>
                                                      <xsd:element minOccurs="0" nillable="true" type="xsd:string" name="noProof" form="qualified"/>
                                                    </xsd:all>
                                                  </xsd:complexType>
                                                </xsd:element>
                                                <xsd:element minOccurs="0" nillable="true" name="t" form="qualified">
                                                  <xsd:complexType>
                                                    <xsd:simpleContent>
                                                      <xsd:extension base="xsd:string">
                                                        <xsd:attribute ref="xml:space"/>
                                                      </xsd:extension>
                                                    </xsd:simpleContent>
                                                  </xsd:complexType>
                                                </xsd:element>
                                                <xsd:element minOccurs="0" nillable="true" name="pict" form="qualified">
                                                  <xsd:complexType>
                                                    <xsd:sequence minOccurs="0">
                                                      <xsd:element minOccurs="0" ref="ns0:line"/>
                                                    </xsd:sequence>
                                                  </xsd:complexType>
                                                </xsd:element>
                                              </xsd:all>
                                              <xsd:attribute ref="ns3:rsidR"/>
                                            </xsd:complexType>
                                          </xsd:element>
                                          <xsd:element minOccurs="0" maxOccurs="unbounded" nillable="true" name="proofErr" form="qualified">
                                            <xsd:complexType>
                                              <xsd:attribute ref="ns3:type"/>
                                            </xsd:complexType>
                                          </xsd:element>
                                        </xsd:sequence>
                                        <xsd:attribute ref="ns3:rsidR"/>
                                        <xsd:attribute ref="ns3:rsidRDefault"/>
                                      </xsd:complexType>
                                    </xsd:element>
                                  </xsd:sequence>
                                </xsd:complexType>
                              </xsd:element>
                            </xsd:sequence>
                            <xsd:attribute ref="ns3:rsidR"/>
                            <xsd:attribute ref="ns3:rsidTr"/>
                          </xsd:complexType>
                        </xsd:element>
                      </xsd:sequence>
                    </xsd:complexType>
                  </xsd:element>
                  <xsd:element minOccurs="0" nillable="true" name="sectPr" form="qualified">
                    <xsd:complexType>
                      <xsd:sequence minOccurs="0">
                        <xsd:element minOccurs="0" nillable="true" name="pgSz" form="qualified">
                          <xsd:complexType>
                            <xsd:attribute ref="ns3:w"/>
                            <xsd:attribute ref="ns3:h"/>
                          </xsd:complexType>
                        </xsd:element>
                        <xsd:element minOccurs="0" nillable="true" name="pgMar" form="qualified">
                          <xsd:complexType>
                            <xsd:attribute ref="ns3:top"/>
                            <xsd:attribute ref="ns3:right"/>
                            <xsd:attribute ref="ns3:bottom"/>
                            <xsd:attribute ref="ns3:left"/>
                            <xsd:attribute ref="ns3:header"/>
                            <xsd:attribute ref="ns3:footer"/>
                            <xsd:attribute ref="ns3:gutter"/>
                          </xsd:complexType>
                        </xsd:element>
                        <xsd:element minOccurs="0" nillable="true" name="cols" form="qualified">
                          <xsd:complexType>
                            <xsd:attribute ref="ns3:space"/>
                          </xsd:complexType>
                        </xsd:element>
                      </xsd:sequence>
                      <xsd:attribute ref="ns3:rsidR"/>
                    </xsd:complexType>
                  </xsd:element>
                </xsd:sequence>
              </xsd:complexType>
            </xsd:element>
          </xsd:sequence>
          <xsd:attribute ref="ns5:Ignorable"/>
        </xsd:complexType>
      </xsd:element>
      <xsd:element nillable="true" name="settings">
        <xsd:complexType>
          <xsd:sequence minOccurs="0">
            <xsd:element minOccurs="0" nillable="true" name="zoom" form="qualified">
              <xsd:complexType>
                <xsd:attribute ref="ns3:percent"/>
              </xsd:complexType>
            </xsd:element>
            <xsd:element minOccurs="0" nillable="true" type="xsd:string" name="bordersDoNotSurroundHeader" form="qualified"/>
            <xsd:element minOccurs="0" nillable="true" type="xsd:string" name="bordersDoNotSurroundFooter" form="qualified"/>
            <xsd:element minOccurs="0" nillable="true" name="proofState" form="qualified">
              <xsd:complexType>
                <xsd:attribute ref="ns3:spelling"/>
                <xsd:attribute ref="ns3:grammar"/>
              </xsd:complexType>
            </xsd:element>
            <xsd:element minOccurs="0" nillable="true" type="xsd:string" name="doNotTrackMoves" form="qualified"/>
            <xsd:element minOccurs="0" nillable="true" name="defaultTabStop" form="qualified">
              <xsd:complexType>
                <xsd:attribute ref="ns3:val"/>
              </xsd:complexType>
            </xsd:element>
            <xsd:element minOccurs="0" nillable="true" type="xsd:string" name="doNotHyphenateCaps" form="qualified"/>
            <xsd:element minOccurs="0" nillable="true" name="drawingGridHorizontalSpacing" form="qualified">
              <xsd:complexType>
                <xsd:attribute ref="ns3:val"/>
              </xsd:complexType>
            </xsd:element>
            <xsd:element minOccurs="0" nillable="true" name="drawingGridVerticalSpacing" form="qualified">
              <xsd:complexType>
                <xsd:attribute ref="ns3:val"/>
              </xsd:complexType>
            </xsd:element>
            <xsd:element minOccurs="0" nillable="true" name="displayHorizontalDrawingGridEvery" form="qualified">
              <xsd:complexType>
                <xsd:attribute ref="ns3:val"/>
              </xsd:complexType>
            </xsd:element>
            <xsd:element minOccurs="0" nillable="true" name="displayVerticalDrawingGridEvery" form="qualified">
              <xsd:complexType>
                <xsd:attribute ref="ns3:val"/>
              </xsd:complexType>
            </xsd:element>
            <xsd:element minOccurs="0" nillable="true" name="characterSpacingControl" form="qualified">
              <xsd:complexType>
                <xsd:attribute ref="ns3:val"/>
              </xsd:complexType>
            </xsd:element>
            <xsd:element minOccurs="0" nillable="true" name="noLineBreaksAfter" form="qualified">
              <xsd:complexType>
                <xsd:attribute ref="ns3:lang"/>
                <xsd:attribute ref="ns3:val"/>
              </xsd:complexType>
            </xsd:element>
            <xsd:element minOccurs="0" nillable="true" name="noLineBreaksBefore" form="qualified">
              <xsd:complexType>
                <xsd:attribute ref="ns3:lang"/>
                <xsd:attribute ref="ns3:val"/>
              </xsd:complexType>
            </xsd:element>
            <xsd:element minOccurs="0" nillable="true" name="compat" form="qualified">
              <xsd:complexType>
                <xsd:sequence minOccurs="0">
                  <xsd:element minOccurs="0" nillable="true" type="xsd:string" name="spaceForUL" form="qualified"/>
                  <xsd:element minOccurs="0" nillable="true" type="xsd:string" name="balanceSingleByteDoubleByteWidth" form="qualified"/>
                  <xsd:element minOccurs="0" nillable="true" type="xsd:string" name="doNotLeaveBackslashAlone" form="qualified"/>
                  <xsd:element minOccurs="0" nillable="true" type="xsd:string" name="ulTrailSpace" form="qualified"/>
                  <xsd:element minOccurs="0" nillable="true" type="xsd:string" name="doNotExpandShiftReturn" form="qualified"/>
                  <xsd:element minOccurs="0" nillable="true" type="xsd:string" name="lineWrapLikeWord6" form="qualified"/>
                  <xsd:element minOccurs="0" nillable="true" type="xsd:string" name="usePrinterMetrics" form="qualified"/>
                  <xsd:element minOccurs="0" nillable="true" type="xsd:string" name="doNotSuppressParagraphBorders" form="qualified"/>
                  <xsd:element minOccurs="0" nillable="true" type="xsd:string" name="footnoteLayoutLikeWW8" form="qualified"/>
                  <xsd:element minOccurs="0" nillable="true" type="xsd:string" name="shapeLayoutLikeWW8" form="qualified"/>
                  <xsd:element minOccurs="0" nillable="true" type="xsd:string" name="alignTablesRowByRow" form="qualified"/>
                  <xsd:element minOccurs="0" nillable="true" type="xsd:string" name="forgetLastTabAlignment" form="qualified"/>
                  <xsd:element minOccurs="0" nillable="true" type="xsd:string" name="autoSpaceLikeWord95" form="qualified"/>
                  <xsd:element minOccurs="0" nillable="true" type="xsd:string" name="doNotUseHTMLParagraphAutoSpacing" form="qualified"/>
                  <xsd:element minOccurs="0" nillable="true" type="xsd:string" name="layoutRawTableWidth" form="qualified"/>
                  <xsd:element minOccurs="0" nillable="true" type="xsd:string" name="layoutTableRowsApart" form="qualified"/>
                  <xsd:element minOccurs="0" nillable="true" type="xsd:string" name="useWord97LineBreakRules" form="qualified"/>
                  <xsd:element minOccurs="0" nillable="true" type="xsd:string" name="doNotBreakWrappedTables" form="qualified"/>
                  <xsd:element minOccurs="0" nillable="true" type="xsd:string" name="doNotSnapToGridInCell" form="qualified"/>
                  <xsd:element minOccurs="0" nillable="true" type="xsd:string" name="selectFldWithFirstOrLastChar" form="qualified"/>
                  <xsd:element minOccurs="0" nillable="true" type="xsd:string" name="doNotWrapTextWithPunct" form="qualified"/>
                  <xsd:element minOccurs="0" nillable="true" type="xsd:string" name="doNotUseEastAsianBreakRules" form="qualified"/>
                  <xsd:element minOccurs="0" nillable="true" type="xsd:string" name="useWord2002TableStyleRules" form="qualified"/>
                  <xsd:element minOccurs="0" nillable="true" type="xsd:string" name="growAutofit" form="qualified"/>
                  <xsd:element minOccurs="0" nillable="true" type="xsd:string" name="useFELayout" form="qualified"/>
                  <xsd:element minOccurs="0" nillable="true" type="xsd:string" name="useNormalStyleForList" form="qualified"/>
                  <xsd:element minOccurs="0" nillable="true" type="xsd:string" name="doNotUseIndentAsNumberingTabStop" form="qualified"/>
                  <xsd:element minOccurs="0" nillable="true" type="xsd:string" name="useAltKinsokuLineBreakRules" form="qualified"/>
                  <xsd:element minOccurs="0" nillable="true" type="xsd:string" name="allowSpaceOfSameStyleInTable" form="qualified"/>
                  <xsd:element minOccurs="0" nillable="true" type="xsd:string" name="doNotSuppressIndentation" form="qualified"/>
                  <xsd:element minOccurs="0" nillable="true" type="xsd:string" name="doNotAutofitConstrainedTables" form="qualified"/>
                  <xsd:element minOccurs="0" nillable="true" type="xsd:string" name="autofitToFirstFixedWidthCell" form="qualified"/>
                  <xsd:element minOccurs="0" nillable="true" type="xsd:string" name="underlineTabInNumList" form="qualified"/>
                  <xsd:element minOccurs="0" nillable="true" type="xsd:string" name="displayHangulFixedWidth" form="qualified"/>
                  <xsd:element minOccurs="0" nillable="true" type="xsd:string" name="splitPgBreakAndParaMark" form="qualified"/>
                  <xsd:element minOccurs="0" nillable="true" type="xsd:string" name="doNotVertAlignCellWithSp" form="qualified"/>
                  <xsd:element minOccurs="0" nillable="true" type="xsd:string" name="doNotBreakConstrainedForcedTable" form="qualified"/>
                  <xsd:element minOccurs="0" nillable="true" type="xsd:string" name="doNotVertAlignInTxbx" form="qualified"/>
                  <xsd:element minOccurs="0" nillable="true" type="xsd:string" name="useAnsiKerningPairs" form="qualified"/>
                  <xsd:element minOccurs="0" nillable="true" type="xsd:string" name="cachedColBalance" form="qualified"/>
                  <xsd:element minOccurs="0" nillable="true" name="compatSetting" form="qualified">
                    <xsd:complexType>
                      <xsd:attribute ref="ns3:name"/>
                      <xsd:attribute ref="ns3:uri"/>
                      <xsd:attribute ref="ns3:val"/>
                    </xsd:complexType>
                  </xsd:element>
                </xsd:sequence>
              </xsd:complexType>
            </xsd:element>
            <xsd:element minOccurs="0" nillable="true" name="rsids" form="qualified">
              <xsd:complexType>
                <xsd:sequence minOccurs="0">
                  <xsd:element minOccurs="0" nillable="true" name="rsidRoot" form="qualified">
                    <xsd:complexType>
                      <xsd:attribute ref="ns3:val"/>
                    </xsd:complexType>
                  </xsd:element>
                  <xsd:element minOccurs="0" maxOccurs="unbounded" nillable="true" name="rsid" form="qualified">
                    <xsd:complexType>
                      <xsd:attribute ref="ns3:val"/>
                    </xsd:complexType>
                  </xsd:element>
                </xsd:sequence>
              </xsd:complexType>
            </xsd:element>
            <xsd:element minOccurs="0" ref="ns4:mathPr"/>
            <xsd:element minOccurs="0" nillable="true" name="themeFontLang" form="qualified">
              <xsd:complexType>
                <xsd:attribute ref="ns3:val"/>
                <xsd:attribute ref="ns3:eastAsia"/>
              </xsd:complexType>
            </xsd:element>
            <xsd:element minOccurs="0" nillable="true" name="clrSchemeMapping" form="qualified">
              <xsd:complexType>
                <xsd:attribute ref="ns3:bg1"/>
                <xsd:attribute ref="ns3:t1"/>
                <xsd:attribute ref="ns3:bg2"/>
                <xsd:attribute ref="ns3:t2"/>
                <xsd:attribute ref="ns3:accent1"/>
                <xsd:attribute ref="ns3:accent2"/>
                <xsd:attribute ref="ns3:accent3"/>
                <xsd:attribute ref="ns3:accent4"/>
                <xsd:attribute ref="ns3:accent5"/>
                <xsd:attribute ref="ns3:accent6"/>
                <xsd:attribute ref="ns3:hyperlink"/>
                <xsd:attribute ref="ns3:followedHyperlink"/>
              </xsd:complexType>
            </xsd:element>
            <xsd:element minOccurs="0" nillable="true" type="xsd:string" name="doNotIncludeSubdocsInStats" form="qualified"/>
            <xsd:element minOccurs="0" nillable="true" name="shapeDefaults" form="qualified">
              <xsd:complexType>
                <xsd:sequence minOccurs="0">
                  <xsd:element minOccurs="0" ref="ns1:shapedefaults"/>
                  <xsd:element minOccurs="0" ref="ns1:shapelayout"/>
                </xsd:sequence>
              </xsd:complexType>
            </xsd:element>
            <xsd:element minOccurs="0" nillable="true" name="decimalSymbol" form="qualified">
              <xsd:complexType>
                <xsd:attribute ref="ns3:val"/>
              </xsd:complexType>
            </xsd:element>
            <xsd:element minOccurs="0" nillable="true" name="listSeparator" form="qualified">
              <xsd:complexType>
                <xsd:attribute ref="ns3:val"/>
              </xsd:complexType>
            </xsd:element>
            <xsd:element minOccurs="0" ref="ns6:chartTrackingRefBased"/>
            <xsd:element minOccurs="0" ref="ns6:docId"/>
          </xsd:sequence>
          <xsd:attribute ref="ns5:Ignorable"/>
        </xsd:complexType>
      </xsd:element>
      <xsd:element nillable="true" name="fonts">
        <xsd:complexType>
          <xsd:sequence minOccurs="0">
            <xsd:element minOccurs="0" maxOccurs="unbounded" nillable="true" name="font" form="qualified">
              <xsd:complexType>
                <xsd:all>
                  <xsd:element minOccurs="0" nillable="true" name="panose1" form="qualified">
                    <xsd:complexType>
                      <xsd:attribute ref="ns3:val"/>
                    </xsd:complexType>
                  </xsd:element>
                  <xsd:element minOccurs="0" nillable="true" name="charset" form="qualified">
                    <xsd:complexType>
                      <xsd:attribute ref="ns3:val"/>
                    </xsd:complexType>
                  </xsd:element>
                  <xsd:element minOccurs="0" nillable="true" name="family" form="qualified">
                    <xsd:complexType>
                      <xsd:attribute ref="ns3:val"/>
                    </xsd:complexType>
                  </xsd:element>
                  <xsd:element minOccurs="0" nillable="true" name="pitch" form="qualified">
                    <xsd:complexType>
                      <xsd:attribute ref="ns3:val"/>
                    </xsd:complexType>
                  </xsd:element>
                  <xsd:element minOccurs="0" nillable="true" name="sig" form="qualified">
                    <xsd:complexType>
                      <xsd:attribute ref="ns3:usb0"/>
                      <xsd:attribute ref="ns3:usb1"/>
                      <xsd:attribute ref="ns3:usb2"/>
                      <xsd:attribute ref="ns3:usb3"/>
                      <xsd:attribute ref="ns3:csb0"/>
                      <xsd:attribute ref="ns3:csb1"/>
                    </xsd:complexType>
                  </xsd:element>
                  <xsd:element minOccurs="0" nillable="true" name="altName" form="qualified">
                    <xsd:complexType>
                      <xsd:attribute ref="ns3:val"/>
                    </xsd:complexType>
                  </xsd:element>
                </xsd:all>
                <xsd:attribute ref="ns3:name"/>
              </xsd:complexType>
            </xsd:element>
          </xsd:sequence>
          <xsd:attribute ref="ns5:Ignorable"/>
        </xsd:complexType>
      </xsd:element>
      <xsd:element nillable="true" name="webSettings">
        <xsd:complexType>
          <xsd:sequence minOccurs="0">
            <xsd:element minOccurs="0" nillable="true" type="xsd:string" name="optimizeForBrowser" form="qualified"/>
            <xsd:element minOccurs="0" nillable="true" type="xsd:string" name="allowPNG" form="qualified"/>
          </xsd:sequence>
          <xsd:attribute ref="ns5:Ignorable"/>
        </xsd:complexType>
      </xsd:element>
      <xsd:element nillable="true" name="styles">
        <xsd:complexType>
          <xsd:sequence minOccurs="0">
            <xsd:element minOccurs="0" nillable="true" name="docDefaults" form="qualified">
              <xsd:complexType>
                <xsd:sequence minOccurs="0">
                  <xsd:element minOccurs="0" nillable="true" name="rPrDefault" form="qualified">
                    <xsd:complexType>
                      <xsd:sequence minOccurs="0">
                        <xsd:element minOccurs="0" nillable="true" name="rPr" form="qualified">
                          <xsd:complexType>
                            <xsd:sequence minOccurs="0">
                              <xsd:element minOccurs="0" nillable="true" name="rFonts" form="qualified">
                                <xsd:complexType>
                                  <xsd:attribute ref="ns3:ascii"/>
                                  <xsd:attribute ref="ns3:eastAsia"/>
                                  <xsd:attribute ref="ns3:hAnsi"/>
                                  <xsd:attribute ref="ns3:cs"/>
                                </xsd:complexType>
                              </xsd:element>
                              <xsd:element minOccurs="0" nillable="true" name="lang" form="qualified">
                                <xsd:complexType>
                                  <xsd:attribute ref="ns3:val"/>
                                  <xsd:attribute ref="ns3:eastAsia"/>
                                  <xsd:attribute ref="ns3:bidi"/>
                                </xsd:complexType>
                              </xsd:element>
                            </xsd:sequence>
                          </xsd:complexType>
                        </xsd:element>
                      </xsd:sequence>
                    </xsd:complexType>
                  </xsd:element>
                  <xsd:element minOccurs="0" nillable="true" type="xsd:string" name="pPrDefault" form="qualified"/>
                </xsd:sequence>
              </xsd:complexType>
            </xsd:element>
            <xsd:element minOccurs="0" nillable="true" name="latentStyles" form="qualified">
              <xsd:complexType>
                <xsd:sequence minOccurs="0">
                  <xsd:element minOccurs="0" maxOccurs="unbounded" nillable="true" name="lsdException" form="qualified">
                    <xsd:complexType>
                      <xsd:attribute ref="ns3:name"/>
                      <xsd:attribute ref="ns3:uiPriority"/>
                      <xsd:attribute ref="ns3:qFormat"/>
                      <xsd:attribute ref="ns3:semiHidden"/>
                      <xsd:attribute ref="ns3:unhideWhenUsed"/>
                    </xsd:complexType>
                  </xsd:element>
                </xsd:sequence>
                <xsd:attribute ref="ns3:defLockedState"/>
                <xsd:attribute ref="ns3:defUIPriority"/>
                <xsd:attribute ref="ns3:defSemiHidden"/>
                <xsd:attribute ref="ns3:defUnhideWhenUsed"/>
                <xsd:attribute ref="ns3:defQFormat"/>
                <xsd:attribute ref="ns3:count"/>
              </xsd:complexType>
            </xsd:element>
            <xsd:element minOccurs="0" maxOccurs="unbounded" nillable="true" name="style" form="qualified">
              <xsd:complexType>
                <xsd:all>
                  <xsd:element minOccurs="0" nillable="true" name="name" form="qualified">
                    <xsd:complexType>
                      <xsd:attribute ref="ns3:val"/>
                    </xsd:complexType>
                  </xsd:element>
                  <xsd:element minOccurs="0" nillable="true" type="xsd:string" name="qFormat" form="qualified"/>
                  <xsd:element minOccurs="0" nillable="true" name="pPr" form="qualified">
                    <xsd:complexType>
                      <xsd:all>
                        <xsd:element minOccurs="0" nillable="true" name="widowControl" form="qualified">
                          <xsd:complexType>
                            <xsd:attribute ref="ns3:val"/>
                          </xsd:complexType>
                        </xsd:element>
                        <xsd:element minOccurs="0" nillable="true" name="adjustRightInd" form="qualified">
                          <xsd:complexType>
                            <xsd:attribute ref="ns3:val"/>
                          </xsd:complexType>
                        </xsd:element>
                        <xsd:element minOccurs="0" nillable="true" name="spacing" form="qualified">
                          <xsd:complexType>
                            <xsd:attribute ref="ns3:line"/>
                            <xsd:attribute ref="ns3:lineRule"/>
                          </xsd:complexType>
                        </xsd:element>
                        <xsd:element minOccurs="0" nillable="true" name="jc" form="qualified">
                          <xsd:complexType>
                            <xsd:attribute ref="ns3:val"/>
                          </xsd:complexType>
                        </xsd:element>
                        <xsd:element minOccurs="0" nillable="true" name="textAlignment" form="qualified">
                          <xsd:complexType>
                            <xsd:attribute ref="ns3:val"/>
                          </xsd:complexType>
                        </xsd:element>
                        <xsd:element minOccurs="0" nillable="true" name="ind" form="qualified">
                          <xsd:complexType>
                            <xsd:attribute ref="ns3:left"/>
                            <xsd:attribute ref="ns3:hanging"/>
                          </xsd:complexType>
                        </xsd:element>
                      </xsd:all>
                    </xsd:complexType>
                  </xsd:element>
                  <xsd:element minOccurs="0" nillable="true" name="rPr" form="qualified">
                    <xsd:complexType>
                      <xsd:sequence minOccurs="0">
                        <xsd:element minOccurs="0" nillable="true" name="sz" form="qualified">
                          <xsd:complexType>
                            <xsd:attribute ref="ns3:val"/>
                          </xsd:complexType>
                        </xsd:element>
                      </xsd:sequence>
                    </xsd:complexType>
                  </xsd:element>
                  <xsd:element minOccurs="0" nillable="true" type="xsd:string" name="semiHidden" form="qualified"/>
                  <xsd:element minOccurs="0" nillable="true" name="uiPriority" form="qualified">
                    <xsd:complexType>
                      <xsd:attribute ref="ns3:val"/>
                    </xsd:complexType>
                  </xsd:element>
                  <xsd:element minOccurs="0" nillable="true" type="xsd:string" name="unhideWhenUsed" form="qualified"/>
                  <xsd:element minOccurs="0" nillable="true" name="tblPr" form="qualified">
                    <xsd:complexType>
                      <xsd:sequence minOccurs="0">
                        <xsd:element minOccurs="0" nillable="true" name="tblInd" form="qualified">
                          <xsd:complexType>
                            <xsd:attribute ref="ns3:w"/>
                            <xsd:attribute ref="ns3:type"/>
                          </xsd:complexType>
                        </xsd:element>
                        <xsd:element minOccurs="0" nillable="true" name="tblCellMar" form="qualified">
                          <xsd:complexType>
                            <xsd:sequence minOccurs="0">
                              <xsd:element minOccurs="0" nillable="true" name="top" form="qualified">
                                <xsd:complexType>
                                  <xsd:attribute ref="ns3:w"/>
                                  <xsd:attribute ref="ns3:type"/>
                                </xsd:complexType>
                              </xsd:element>
                              <xsd:element minOccurs="0" nillable="true" name="left" form="qualified">
                                <xsd:complexType>
                                  <xsd:attribute ref="ns3:w"/>
                                  <xsd:attribute ref="ns3:type"/>
                                </xsd:complexType>
                              </xsd:element>
                              <xsd:element minOccurs="0" nillable="true" name="bottom" form="qualified">
                                <xsd:complexType>
                                  <xsd:attribute ref="ns3:w"/>
                                  <xsd:attribute ref="ns3:type"/>
                                </xsd:complexType>
                              </xsd:element>
                              <xsd:element minOccurs="0" nillable="true" name="right" form="qualified">
                                <xsd:complexType>
                                  <xsd:attribute ref="ns3:w"/>
                                  <xsd:attribute ref="ns3:type"/>
                                </xsd:complexType>
                              </xsd:element>
                            </xsd:sequence>
                          </xsd:complexType>
                        </xsd:element>
                      </xsd:sequence>
                    </xsd:complexType>
                  </xsd:element>
                  <xsd:element minOccurs="0" nillable="true" name="basedOn" form="qualified">
                    <xsd:complexType>
                      <xsd:attribute ref="ns3:val"/>
                    </xsd:complexType>
                  </xsd:element>
                </xsd:all>
                <xsd:attribute ref="ns3:type"/>
                <xsd:attribute ref="ns3:default"/>
                <xsd:attribute ref="ns3:styleId"/>
                <xsd:attribute ref="ns3:customStyle"/>
              </xsd:complexType>
            </xsd:element>
          </xsd:sequence>
          <xsd:attribute ref="ns5:Ignorable"/>
        </xsd:complexType>
      </xsd:element>
      <xsd:attribute name="rsidR" type="xsd:string"/>
      <xsd:attribute name="rsidRDefault" type="xsd:string"/>
      <xsd:attribute name="val" type="xsd:string"/>
      <xsd:attribute name="sz" type="xsd:integer"/>
      <xsd:attribute name="space" type="xsd:integer"/>
      <xsd:attribute name="color" type="xsd:string"/>
      <xsd:attribute name="id" type="xsd:integer"/>
      <xsd:attribute name="name" type="xsd:string"/>
      <xsd:attribute name="hint" type="xsd:string"/>
      <xsd:attribute name="before" type="xsd:integer"/>
      <xsd:attribute name="after" type="xsd:integer"/>
      <xsd:attribute name="w" type="xsd:integer"/>
      <xsd:attribute name="type" type="xsd:string"/>
      <xsd:attribute name="firstRow" type="xsd:integer"/>
      <xsd:attribute name="lastRow" type="xsd:integer"/>
      <xsd:attribute name="firstColumn" type="xsd:integer"/>
      <xsd:attribute name="lastColumn" type="xsd:integer"/>
      <xsd:attribute name="noHBand" type="xsd:integer"/>
      <xsd:attribute name="noVBand" type="xsd:integer"/>
      <xsd:attribute name="line" type="xsd:integer"/>
      <xsd:attribute name="lineRule" type="xsd:string"/>
      <xsd:attribute name="left" type="xsd:integer"/>
      <xsd:attribute name="rsidTr" type="xsd:string"/>
      <xsd:attribute name="leftChars" type="xsd:integer"/>
      <xsd:attribute name="hangingChars" type="xsd:integer"/>
      <xsd:attribute name="hanging" type="xsd:integer"/>
      <xsd:attribute name="right" type="xsd:integer"/>
      <xsd:attribute name="h" type="xsd:integer"/>
      <xsd:attribute name="top" type="xsd:integer"/>
      <xsd:attribute name="bottom" type="xsd:integer"/>
      <xsd:attribute name="header" type="xsd:integer"/>
      <xsd:attribute name="footer" type="xsd:integer"/>
      <xsd:attribute name="gutter" type="xsd:integer"/>
      <xsd:attribute name="percent" type="xsd:integer"/>
      <xsd:attribute name="spelling" type="xsd:string"/>
      <xsd:attribute name="grammar" type="xsd:string"/>
      <xsd:attribute name="lang" type="xsd:string"/>
      <xsd:attribute name="uri" type="xsd:anyURI"/>
      <xsd:attribute name="eastAsia" type="xsd:string"/>
      <xsd:attribute name="bg1" type="xsd:string"/>
      <xsd:attribute name="t1" type="xsd:string"/>
      <xsd:attribute name="bg2" type="xsd:string"/>
      <xsd:attribute name="t2" type="xsd:string"/>
      <xsd:attribute name="accent1" type="xsd:string"/>
      <xsd:attribute name="accent2" type="xsd:string"/>
      <xsd:attribute name="accent3" type="xsd:string"/>
      <xsd:attribute name="accent4" type="xsd:string"/>
      <xsd:attribute name="accent5" type="xsd:string"/>
      <xsd:attribute name="accent6" type="xsd:string"/>
      <xsd:attribute name="hyperlink" type="xsd:string"/>
      <xsd:attribute name="followedHyperlink" type="xsd:string"/>
      <xsd:attribute name="usb0" type="xsd:string"/>
      <xsd:attribute name="usb1" type="xsd:string"/>
      <xsd:attribute name="usb2" type="xsd:integer"/>
      <xsd:attribute name="usb3" type="xsd:integer"/>
      <xsd:attribute name="csb0" type="xsd:string"/>
      <xsd:attribute name="csb1" type="xsd:integer"/>
      <xsd:attribute name="ascii" type="xsd:string"/>
      <xsd:attribute name="hAnsi" type="xsd:string"/>
      <xsd:attribute name="cs" type="xsd:string"/>
      <xsd:attribute name="bidi" type="xsd:string"/>
      <xsd:attribute name="defLockedState" type="xsd:integer"/>
      <xsd:attribute name="defUIPriority" type="xsd:integer"/>
      <xsd:attribute name="defSemiHidden" type="xsd:integer"/>
      <xsd:attribute name="defUnhideWhenUsed" type="xsd:integer"/>
      <xsd:attribute name="defQFormat" type="xsd:integer"/>
      <xsd:attribute name="count" type="xsd:integer"/>
      <xsd:attribute name="uiPriority" type="xsd:integer"/>
      <xsd:attribute name="qFormat" type="xsd:integer"/>
      <xsd:attribute name="semiHidden" type="xsd:integer"/>
      <xsd:attribute name="unhideWhenUsed" type="xsd:integer"/>
      <xsd:attribute name="default" type="xsd:integer"/>
      <xsd:attribute name="styleId" type="xsd:string"/>
      <xsd:attribute name="customStyle" type="xsd:integer"/>
    </xsd:schema>
  </Schema>
  <Schema ID="Schema23" Namespace="http://schemas.openxmlformats.org/package/2006/relationships">
    <xsd:schema xmlns:xsd="http://www.w3.org/2001/XMLSchema" xmlns:ns0="http://schemas.openxmlformats.org/package/2006/relationships" xmlns="" targetNamespace="http://schemas.openxmlformats.org/package/2006/relationships">
      <xsd:element nillable="true" name="Relationships">
        <xsd:complexType>
          <xsd:sequence minOccurs="0">
            <xsd:element minOccurs="0" maxOccurs="unbounded" nillable="true" name="Relationship" form="qualified">
              <xsd:complexType>
                <xsd:attribute name="Id" form="unqualified" type="xsd:string"/>
                <xsd:attribute name="Type" form="unqualified" type="xsd:anyURI"/>
                <xsd:attribute name="Target" form="unqualified" type="xsd:string"/>
              </xsd:complexType>
            </xsd:element>
          </xsd:sequence>
        </xsd:complexType>
      </xsd:element>
    </xsd:schema>
  </Schema>
  <Schema ID="Schema24" Namespace="http://schemas.openxmlformats.org/package/2006/metadata/core-properties">
    <xsd:schema xmlns:xsd="http://www.w3.org/2001/XMLSchema" xmlns:ns0="http://schemas.openxmlformats.org/package/2006/metadata/core-properties" xmlns:ns1="http://purl.org/dc/terms/" xmlns:ns2="http://purl.org/dc/elements/1.1/" xmlns="" targetNamespace="http://schemas.openxmlformats.org/package/2006/metadata/core-properties">
      <xsd:import namespace="http://purl.org/dc/terms/"/>
      <xsd:import namespace="http://purl.org/dc/elements/1.1/"/>
      <xsd:element nillable="true" name="coreProperties">
        <xsd:complexType>
          <xsd:sequence minOccurs="0">
            <xsd:element minOccurs="0" ref="ns2:title"/>
            <xsd:element minOccurs="0" ref="ns2:subject"/>
            <xsd:element minOccurs="0" ref="ns2:creator"/>
            <xsd:element minOccurs="0" nillable="true" type="xsd:string" name="keywords" form="qualified"/>
            <xsd:element minOccurs="0" ref="ns2:description"/>
            <xsd:element minOccurs="0" nillable="true" type="xsd:string" name="lastModifiedBy" form="qualified"/>
            <xsd:element minOccurs="0" nillable="true" type="xsd:integer" name="revision" form="qualified"/>
            <xsd:element minOccurs="0" nillable="true" type="xsd:dateTime" name="lastPrinted" form="qualified"/>
            <xsd:element minOccurs="0" ref="ns1:created"/>
            <xsd:element minOccurs="0" ref="ns1:modified"/>
          </xsd:sequence>
        </xsd:complexType>
      </xsd:element>
    </xsd:schema>
  </Schema>
  <Schema ID="Schema25" Namespace="http://schemas.openxmlformats.org/officeDocument/2006/math">
    <xsd:schema xmlns:xsd="http://www.w3.org/2001/XMLSchema" xmlns:ns0="http://schemas.openxmlformats.org/officeDocument/2006/math" xmlns="" targetNamespace="http://schemas.openxmlformats.org/officeDocument/2006/math">
      <xsd:element nillable="true" name="mathPr">
        <xsd:complexType>
          <xsd:sequence minOccurs="0">
            <xsd:element minOccurs="0" nillable="true" name="mathFont" form="qualified">
              <xsd:complexType>
                <xsd:attribute ref="ns0:val"/>
              </xsd:complexType>
            </xsd:element>
            <xsd:element minOccurs="0" nillable="true" name="brkBin" form="qualified">
              <xsd:complexType>
                <xsd:attribute ref="ns0:val"/>
              </xsd:complexType>
            </xsd:element>
            <xsd:element minOccurs="0" nillable="true" name="brkBinSub" form="qualified">
              <xsd:complexType>
                <xsd:attribute ref="ns0:val"/>
              </xsd:complexType>
            </xsd:element>
            <xsd:element minOccurs="0" nillable="true" name="smallFrac" form="qualified">
              <xsd:complexType>
                <xsd:attribute ref="ns0:val"/>
              </xsd:complexType>
            </xsd:element>
            <xsd:element minOccurs="0" nillable="true" type="xsd:string" name="dispDef" form="qualified"/>
            <xsd:element minOccurs="0" nillable="true" name="lMargin" form="qualified">
              <xsd:complexType>
                <xsd:attribute ref="ns0:val"/>
              </xsd:complexType>
            </xsd:element>
            <xsd:element minOccurs="0" nillable="true" name="rMargin" form="qualified">
              <xsd:complexType>
                <xsd:attribute ref="ns0:val"/>
              </xsd:complexType>
            </xsd:element>
            <xsd:element minOccurs="0" nillable="true" name="defJc" form="qualified">
              <xsd:complexType>
                <xsd:attribute ref="ns0:val"/>
              </xsd:complexType>
            </xsd:element>
            <xsd:element minOccurs="0" nillable="true" name="wrapIndent" form="qualified">
              <xsd:complexType>
                <xsd:attribute ref="ns0:val"/>
              </xsd:complexType>
            </xsd:element>
            <xsd:element minOccurs="0" nillable="true" name="intLim" form="qualified">
              <xsd:complexType>
                <xsd:attribute ref="ns0:val"/>
              </xsd:complexType>
            </xsd:element>
            <xsd:element minOccurs="0" nillable="true" name="naryLim" form="qualified">
              <xsd:complexType>
                <xsd:attribute ref="ns0:val"/>
              </xsd:complexType>
            </xsd:element>
          </xsd:sequence>
        </xsd:complexType>
      </xsd:element>
      <xsd:attribute name="val" type="xsd:string"/>
    </xsd:schema>
  </Schema>
  <Schema ID="Schema26" Namespace="http://schemas.openxmlformats.org/officeDocument/2006/extended-properties">
    <xsd:schema xmlns:xsd="http://www.w3.org/2001/XMLSchema" xmlns:ns0="http://schemas.openxmlformats.org/officeDocument/2006/extended-properties" xmlns:ns1="http://schemas.openxmlformats.org/officeDocument/2006/docPropsVTypes" xmlns="" targetNamespace="http://schemas.openxmlformats.org/officeDocument/2006/extended-properties">
      <xsd:import namespace="http://schemas.openxmlformats.org/officeDocument/2006/docPropsVTypes"/>
      <xsd:element nillable="true" name="Properties">
        <xsd:complexType>
          <xsd:sequence minOccurs="0">
            <xsd:element minOccurs="0" nillable="true" type="xsd:string" name="Template" form="qualified"/>
            <xsd:element minOccurs="0" nillable="true" type="xsd:integer" name="TotalTime" form="qualified"/>
            <xsd:element minOccurs="0" nillable="true" type="xsd:integer" name="Pages" form="qualified"/>
            <xsd:element minOccurs="0" nillable="true" type="xsd:integer" name="Words" form="qualified"/>
            <xsd:element minOccurs="0" nillable="true" type="xsd:integer" name="Characters" form="qualified"/>
            <xsd:element minOccurs="0" nillable="true" type="xsd:string" name="Application" form="qualified"/>
            <xsd:element minOccurs="0" nillable="true" type="xsd:integer" name="DocSecurity" form="qualified"/>
            <xsd:element minOccurs="0" nillable="true" type="xsd:integer" name="Lines" form="qualified"/>
            <xsd:element minOccurs="0" nillable="true" type="xsd:integer" name="Paragraphs" form="qualified"/>
            <xsd:element minOccurs="0" nillable="true" type="xsd:boolean" name="ScaleCrop" form="qualified"/>
            <xsd:element minOccurs="0" nillable="true" name="HeadingPairs" form="qualified">
              <xsd:complexType>
                <xsd:sequence minOccurs="0">
                  <xsd:element minOccurs="0" ref="ns1:vector"/>
                </xsd:sequence>
              </xsd:complexType>
            </xsd:element>
            <xsd:element minOccurs="0" nillable="true" name="TitlesOfParts" form="qualified">
              <xsd:complexType>
                <xsd:sequence minOccurs="0">
                  <xsd:element minOccurs="0" ref="ns1:vector"/>
                </xsd:sequence>
              </xsd:complexType>
            </xsd:element>
            <xsd:element minOccurs="0" nillable="true" type="xsd:string" name="Company" form="qualified"/>
            <xsd:element minOccurs="0" nillable="true" type="xsd:boolean" name="LinksUpToDate" form="qualified"/>
            <xsd:element minOccurs="0" nillable="true" type="xsd:integer" name="CharactersWithSpaces" form="qualified"/>
            <xsd:element minOccurs="0" nillable="true" type="xsd:boolean" name="SharedDoc" form="qualified"/>
            <xsd:element minOccurs="0" nillable="true" type="xsd:boolean" name="HyperlinksChanged" form="qualified"/>
            <xsd:element minOccurs="0" nillable="true" type="xsd:double" name="AppVersion" form="qualified"/>
          </xsd:sequence>
        </xsd:complexType>
      </xsd:element>
    </xsd:schema>
  </Schema>
  <Schema ID="Schema27" Namespace="http://schemas.openxmlformats.org/officeDocument/2006/docPropsVTypes">
    <xsd:schema xmlns:xsd="http://www.w3.org/2001/XMLSchema" xmlns:ns0="http://schemas.openxmlformats.org/officeDocument/2006/docPropsVTypes" xmlns="" targetNamespace="http://schemas.openxmlformats.org/officeDocument/2006/docPropsVTypes">
      <xsd:element nillable="true" name="vector">
        <xsd:complexType>
          <xsd:sequence minOccurs="0" maxOccurs="unbounded">
            <xsd:element minOccurs="0" maxOccurs="unbounded" nillable="true" name="variant" form="qualified">
              <xsd:complexType>
                <xsd:all>
                  <xsd:element minOccurs="0" nillable="true" type="xsd:string" name="lpstr" form="qualified"/>
                  <xsd:element minOccurs="0" nillable="true" type="xsd:integer" name="i4" form="qualified"/>
                </xsd:all>
              </xsd:complexType>
            </xsd:element>
            <xsd:element minOccurs="0" maxOccurs="unbounded" nillable="true" type="xsd:string" name="lpstr" form="qualified"/>
          </xsd:sequence>
          <xsd:attribute name="size" form="unqualified" type="xsd:integer"/>
          <xsd:attribute name="baseType" form="unqualified" type="xsd:string"/>
        </xsd:complexType>
      </xsd:element>
    </xsd:schema>
  </Schema>
  <Schema ID="Schema28" Namespace="http://schemas.openxmlformats.org/markup-compatibility/2006">
    <xsd:schema xmlns:xsd="http://www.w3.org/2001/XMLSchema" xmlns:ns0="http://schemas.openxmlformats.org/markup-compatibility/2006" xmlns="" targetNamespace="http://schemas.openxmlformats.org/markup-compatibility/2006">
      <xsd:attribute name="Ignorable" type="xsd:string"/>
    </xsd:schema>
  </Schema>
  <Schema ID="Schema29" Namespace="http://schemas.openxmlformats.org/drawingml/2006/main">
    <xsd:schema xmlns:xsd="http://www.w3.org/2001/XMLSchema" xmlns:ns0="http://schemas.openxmlformats.org/drawingml/2006/main" xmlns:ns1="http://schemas.microsoft.com/office/thememl/2012/main" xmlns="" targetNamespace="http://schemas.openxmlformats.org/drawingml/2006/main">
      <xsd:import namespace="http://schemas.microsoft.com/office/thememl/2012/main"/>
      <xsd:element nillable="true" name="theme">
        <xsd:complexType>
          <xsd:sequence minOccurs="0">
            <xsd:element minOccurs="0" nillable="true" name="themeElements" form="qualified">
              <xsd:complexType>
                <xsd:sequence minOccurs="0">
                  <xsd:element minOccurs="0" nillable="true" name="clrScheme" form="qualified">
                    <xsd:complexType>
                      <xsd:sequence minOccurs="0">
                        <xsd:element minOccurs="0" nillable="true" name="dk1" form="qualified">
                          <xsd:complexType>
                            <xsd:sequence minOccurs="0">
                              <xsd:element minOccurs="0" nillable="true" name="sysClr" form="qualified">
                                <xsd:complexType>
                                  <xsd:attribute name="val" form="unqualified" type="xsd:string"/>
                                  <xsd:attribute name="lastClr" form="unqualified" type="xsd:integer"/>
                                </xsd:complexType>
                              </xsd:element>
                            </xsd:sequence>
                          </xsd:complexType>
                        </xsd:element>
                        <xsd:element minOccurs="0" nillable="true" name="lt1" form="qualified">
                          <xsd:complexType>
                            <xsd:sequence minOccurs="0">
                              <xsd:element minOccurs="0" nillable="true" name="sysClr" form="qualified">
                                <xsd:complexType>
                                  <xsd:attribute name="val" form="unqualified" type="xsd:string"/>
                                  <xsd:attribute name="lastClr" form="unqualified" type="xsd:string"/>
                                </xsd:complexType>
                              </xsd:element>
                            </xsd:sequence>
                          </xsd:complexType>
                        </xsd:element>
                        <xsd:element minOccurs="0" nillable="true" name="dk2"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lt2"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1"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2"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3"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4"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5"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accent6"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hlink" form="qualified">
                          <xsd:complexType>
                            <xsd:sequence minOccurs="0">
                              <xsd:element minOccurs="0" nillable="true" name="srgbClr" form="qualified">
                                <xsd:complexType>
                                  <xsd:attribute name="val" form="unqualified" type="xsd:string"/>
                                </xsd:complexType>
                              </xsd:element>
                            </xsd:sequence>
                          </xsd:complexType>
                        </xsd:element>
                        <xsd:element minOccurs="0" nillable="true" name="folHlink" form="qualified">
                          <xsd:complexType>
                            <xsd:sequence minOccurs="0">
                              <xsd:element minOccurs="0" nillable="true" name="srgbClr" form="qualified">
                                <xsd:complexType>
                                  <xsd:attribute name="val" form="unqualified" type="xsd:string"/>
                                </xsd:complexType>
                              </xsd:element>
                            </xsd:sequence>
                          </xsd:complexType>
                        </xsd:element>
                      </xsd:sequence>
                      <xsd:attribute name="name" form="unqualified" type="xsd:string"/>
                    </xsd:complexType>
                  </xsd:element>
                  <xsd:element minOccurs="0" nillable="true" name="fontScheme" form="qualified">
                    <xsd:complexType>
                      <xsd:sequence minOccurs="0">
                        <xsd:element minOccurs="0" nillable="true" name="majorFont" form="qualified">
                          <xsd:complexType>
                            <xsd:sequence minOccurs="0">
                              <xsd:element minOccurs="0" nillable="true" name="latin" form="qualified">
                                <xsd:complexType>
                                  <xsd:attribute name="typeface" form="unqualified" type="xsd:string"/>
                                  <xsd:attribute name="panose" form="unqualified" type="xsd:string"/>
                                </xsd:complexType>
                              </xsd:element>
                              <xsd:element minOccurs="0" nillable="true" name="ea" form="qualified">
                                <xsd:complexType>
                                  <xsd:attribute name="typeface" form="unqualified" type="xsd:string"/>
                                </xsd:complexType>
                              </xsd:element>
                              <xsd:element minOccurs="0" nillable="true" name="cs" form="qualified">
                                <xsd:complexType>
                                  <xsd:attribute name="typeface" form="unqualified" type="xsd:string"/>
                                </xsd:complexType>
                              </xsd:element>
                              <xsd:element minOccurs="0" maxOccurs="unbounded" nillable="true" name="font" form="qualified">
                                <xsd:complexType>
                                  <xsd:attribute name="script" form="unqualified" type="xsd:string"/>
                                  <xsd:attribute name="typeface" form="unqualified" type="xsd:string"/>
                                </xsd:complexType>
                              </xsd:element>
                            </xsd:sequence>
                          </xsd:complexType>
                        </xsd:element>
                        <xsd:element minOccurs="0" nillable="true" name="minorFont" form="qualified">
                          <xsd:complexType>
                            <xsd:sequence minOccurs="0">
                              <xsd:element minOccurs="0" nillable="true" name="latin" form="qualified">
                                <xsd:complexType>
                                  <xsd:attribute name="typeface" form="unqualified" type="xsd:string"/>
                                  <xsd:attribute name="panose" form="unqualified" type="xsd:string"/>
                                </xsd:complexType>
                              </xsd:element>
                              <xsd:element minOccurs="0" nillable="true" name="ea" form="qualified">
                                <xsd:complexType>
                                  <xsd:attribute name="typeface" form="unqualified" type="xsd:string"/>
                                </xsd:complexType>
                              </xsd:element>
                              <xsd:element minOccurs="0" nillable="true" name="cs" form="qualified">
                                <xsd:complexType>
                                  <xsd:attribute name="typeface" form="unqualified" type="xsd:string"/>
                                </xsd:complexType>
                              </xsd:element>
                              <xsd:element minOccurs="0" maxOccurs="unbounded" nillable="true" name="font" form="qualified">
                                <xsd:complexType>
                                  <xsd:attribute name="script" form="unqualified" type="xsd:string"/>
                                  <xsd:attribute name="typeface" form="unqualified" type="xsd:string"/>
                                </xsd:complexType>
                              </xsd:element>
                            </xsd:sequence>
                          </xsd:complexType>
                        </xsd:element>
                      </xsd:sequence>
                      <xsd:attribute name="name" form="unqualified" type="xsd:string"/>
                    </xsd:complexType>
                  </xsd:element>
                  <xsd:element minOccurs="0" nillable="true" name="fmtScheme" form="qualified">
                    <xsd:complexType>
                      <xsd:sequence minOccurs="0">
                        <xsd:element minOccurs="0" nillable="true" name="fillStyleLst" form="qualified">
                          <xsd:complexType>
                            <xsd:sequence minOccurs="0">
                              <xsd:element minOccurs="0" nillable="true" name="solidFill" form="qualified">
                                <xsd:complexType>
                                  <xsd:sequence minOccurs="0">
                                    <xsd:element minOccurs="0" nillable="true" name="schemeClr" form="qualified">
                                      <xsd:complexType>
                                        <xsd:attribute name="val" form="unqualified" type="xsd:string"/>
                                      </xsd:complexType>
                                    </xsd:element>
                                  </xsd:sequence>
                                </xsd:complexType>
                              </xsd:element>
                              <xsd:element minOccurs="0" maxOccurs="unbounded" nillable="true" name="gradFill" form="qualified">
                                <xsd:complexType>
                                  <xsd:sequence minOccurs="0">
                                    <xsd:element minOccurs="0" nillable="true" name="gsLst" form="qualified">
                                      <xsd:complexType>
                                        <xsd:sequence minOccurs="0">
                                          <xsd:element minOccurs="0" maxOccurs="unbounded" nillable="true" name="gs" form="qualified">
                                            <xsd:complexType>
                                              <xsd:sequence minOccurs="0">
                                                <xsd:element minOccurs="0" nillable="true" name="schemeClr" form="qualified">
                                                  <xsd:complexType>
                                                    <xsd:all>
                                                      <xsd:element minOccurs="0" nillable="true" name="lumMod" form="qualified">
                                                        <xsd:complexType>
                                                          <xsd:attribute name="val" form="unqualified" type="xsd:integer"/>
                                                        </xsd:complexType>
                                                      </xsd:element>
                                                      <xsd:element minOccurs="0" nillable="true" name="satMod" form="qualified">
                                                        <xsd:complexType>
                                                          <xsd:attribute name="val" form="unqualified" type="xsd:integer"/>
                                                        </xsd:complexType>
                                                      </xsd:element>
                                                      <xsd:element minOccurs="0" nillable="true" name="tint" form="qualified">
                                                        <xsd:complexType>
                                                          <xsd:attribute name="val" form="unqualified" type="xsd:integer"/>
                                                        </xsd:complexType>
                                                      </xsd:element>
                                                      <xsd:element minOccurs="0" nillable="true" name="shade" form="qualified">
                                                        <xsd:complexType>
                                                          <xsd:attribute name="val" form="unqualified" type="xsd:integer"/>
                                                        </xsd:complexType>
                                                      </xsd:element>
                                                    </xsd:all>
                                                    <xsd:attribute name="val" form="unqualified" type="xsd:string"/>
                                                  </xsd:complexType>
                                                </xsd:element>
                                              </xsd:sequence>
                                              <xsd:attribute name="pos" form="unqualified" type="xsd:integer"/>
                                            </xsd:complexType>
                                          </xsd:element>
                                        </xsd:sequence>
                                      </xsd:complexType>
                                    </xsd:element>
                                    <xsd:element minOccurs="0" nillable="true" name="lin" form="qualified">
                                      <xsd:complexType>
                                        <xsd:attribute name="ang" form="unqualified" type="xsd:integer"/>
                                        <xsd:attribute name="scaled" form="unqualified" type="xsd:integer"/>
                                      </xsd:complexType>
                                    </xsd:element>
                                  </xsd:sequence>
                                  <xsd:attribute name="rotWithShape" form="unqualified" type="xsd:integer"/>
                                </xsd:complexType>
                              </xsd:element>
                            </xsd:sequence>
                          </xsd:complexType>
                        </xsd:element>
                        <xsd:element minOccurs="0" nillable="true" name="lnStyleLst" form="qualified">
                          <xsd:complexType>
                            <xsd:sequence minOccurs="0">
                              <xsd:element minOccurs="0" maxOccurs="unbounded" nillable="true" name="ln" form="qualified">
                                <xsd:complexType>
                                  <xsd:sequence minOccurs="0">
                                    <xsd:element minOccurs="0" nillable="true" name="solidFill" form="qualified">
                                      <xsd:complexType>
                                        <xsd:sequence minOccurs="0">
                                          <xsd:element minOccurs="0" nillable="true" name="schemeClr" form="qualified">
                                            <xsd:complexType>
                                              <xsd:attribute name="val" form="unqualified" type="xsd:string"/>
                                            </xsd:complexType>
                                          </xsd:element>
                                        </xsd:sequence>
                                      </xsd:complexType>
                                    </xsd:element>
                                    <xsd:element minOccurs="0" nillable="true" name="prstDash" form="qualified">
                                      <xsd:complexType>
                                        <xsd:attribute name="val" form="unqualified" type="xsd:string"/>
                                      </xsd:complexType>
                                    </xsd:element>
                                    <xsd:element minOccurs="0" nillable="true" name="miter" form="qualified">
                                      <xsd:complexType>
                                        <xsd:attribute name="lim" form="unqualified" type="xsd:integer"/>
                                      </xsd:complexType>
                                    </xsd:element>
                                  </xsd:sequence>
                                  <xsd:attribute name="w" form="unqualified" type="xsd:integer"/>
                                  <xsd:attribute name="cap" form="unqualified" type="xsd:string"/>
                                  <xsd:attribute name="cmpd" form="unqualified" type="xsd:string"/>
                                  <xsd:attribute name="algn" form="unqualified" type="xsd:string"/>
                                </xsd:complexType>
                              </xsd:element>
                            </xsd:sequence>
                          </xsd:complexType>
                        </xsd:element>
                        <xsd:element minOccurs="0" nillable="true" name="effectStyleLst" form="qualified">
                          <xsd:complexType>
                            <xsd:sequence minOccurs="0">
                              <xsd:element minOccurs="0" maxOccurs="unbounded" nillable="true" name="effectStyle" form="qualified">
                                <xsd:complexType>
                                  <xsd:sequence minOccurs="0">
                                    <xsd:element minOccurs="0" nillable="true" name="effectLst" form="qualified">
                                      <xsd:complexType>
                                        <xsd:sequence minOccurs="0">
                                          <xsd:element minOccurs="0" nillable="true" name="outerShdw" form="qualified">
                                            <xsd:complexType>
                                              <xsd:sequence minOccurs="0">
                                                <xsd:element minOccurs="0" nillable="true" name="srgbClr" form="qualified">
                                                  <xsd:complexType>
                                                    <xsd:sequence minOccurs="0">
                                                      <xsd:element minOccurs="0" nillable="true" name="alpha" form="qualified">
                                                        <xsd:complexType>
                                                          <xsd:attribute name="val" form="unqualified" type="xsd:integer"/>
                                                        </xsd:complexType>
                                                      </xsd:element>
                                                    </xsd:sequence>
                                                    <xsd:attribute name="val" form="unqualified" type="xsd:integer"/>
                                                  </xsd:complexType>
                                                </xsd:element>
                                              </xsd:sequence>
                                              <xsd:attribute name="blurRad" form="unqualified" type="xsd:integer"/>
                                              <xsd:attribute name="dist" form="unqualified" type="xsd:integer"/>
                                              <xsd:attribute name="dir" form="unqualified" type="xsd:integer"/>
                                              <xsd:attribute name="algn" form="unqualified" type="xsd:string"/>
                                              <xsd:attribute name="rotWithShape" form="unqualified" type="xsd:integer"/>
                                            </xsd:complexType>
                                          </xsd:element>
                                        </xsd:sequence>
                                      </xsd:complexType>
                                    </xsd:element>
                                  </xsd:sequence>
                                </xsd:complexType>
                              </xsd:element>
                            </xsd:sequence>
                          </xsd:complexType>
                        </xsd:element>
                        <xsd:element minOccurs="0" nillable="true" name="bgFillStyleLst" form="qualified">
                          <xsd:complexType>
                            <xsd:sequence minOccurs="0">
                              <xsd:element minOccurs="0" maxOccurs="unbounded" nillable="true" name="solidFill" form="qualified">
                                <xsd:complexType>
                                  <xsd:sequence minOccurs="0">
                                    <xsd:element minOccurs="0" nillable="true" name="schemeClr" form="qualified">
                                      <xsd:complexType>
                                        <xsd:sequence minOccurs="0">
                                          <xsd:element minOccurs="0" nillable="true" name="tint" form="qualified">
                                            <xsd:complexType>
                                              <xsd:attribute name="val" form="unqualified" type="xsd:integer"/>
                                            </xsd:complexType>
                                          </xsd:element>
                                          <xsd:element minOccurs="0" nillable="true" name="satMod" form="qualified">
                                            <xsd:complexType>
                                              <xsd:attribute name="val" form="unqualified" type="xsd:integer"/>
                                            </xsd:complexType>
                                          </xsd:element>
                                        </xsd:sequence>
                                        <xsd:attribute name="val" form="unqualified" type="xsd:string"/>
                                      </xsd:complexType>
                                    </xsd:element>
                                  </xsd:sequence>
                                </xsd:complexType>
                              </xsd:element>
                              <xsd:element minOccurs="0" nillable="true" name="gradFill" form="qualified">
                                <xsd:complexType>
                                  <xsd:sequence minOccurs="0">
                                    <xsd:element minOccurs="0" nillable="true" name="gsLst" form="qualified">
                                      <xsd:complexType>
                                        <xsd:sequence minOccurs="0">
                                          <xsd:element minOccurs="0" maxOccurs="unbounded" nillable="true" name="gs" form="qualified">
                                            <xsd:complexType>
                                              <xsd:sequence minOccurs="0">
                                                <xsd:element minOccurs="0" nillable="true" name="schemeClr" form="qualified">
                                                  <xsd:complexType>
                                                    <xsd:all>
                                                      <xsd:element minOccurs="0" nillable="true" name="tint" form="qualified">
                                                        <xsd:complexType>
                                                          <xsd:attribute name="val" form="unqualified" type="xsd:integer"/>
                                                        </xsd:complexType>
                                                      </xsd:element>
                                                      <xsd:element minOccurs="0" nillable="true" name="satMod" form="qualified">
                                                        <xsd:complexType>
                                                          <xsd:attribute name="val" form="unqualified" type="xsd:integer"/>
                                                        </xsd:complexType>
                                                      </xsd:element>
                                                      <xsd:element minOccurs="0" nillable="true" name="shade" form="qualified">
                                                        <xsd:complexType>
                                                          <xsd:attribute name="val" form="unqualified" type="xsd:integer"/>
                                                        </xsd:complexType>
                                                      </xsd:element>
                                                      <xsd:element minOccurs="0" nillable="true" name="lumMod" form="qualified">
                                                        <xsd:complexType>
                                                          <xsd:attribute name="val" form="unqualified" type="xsd:integer"/>
                                                        </xsd:complexType>
                                                      </xsd:element>
                                                    </xsd:all>
                                                    <xsd:attribute name="val" form="unqualified" type="xsd:string"/>
                                                  </xsd:complexType>
                                                </xsd:element>
                                              </xsd:sequence>
                                              <xsd:attribute name="pos" form="unqualified" type="xsd:integer"/>
                                            </xsd:complexType>
                                          </xsd:element>
                                        </xsd:sequence>
                                      </xsd:complexType>
                                    </xsd:element>
                                    <xsd:element minOccurs="0" nillable="true" name="lin" form="qualified">
                                      <xsd:complexType>
                                        <xsd:attribute name="ang" form="unqualified" type="xsd:integer"/>
                                        <xsd:attribute name="scaled" form="unqualified" type="xsd:integer"/>
                                      </xsd:complexType>
                                    </xsd:element>
                                  </xsd:sequence>
                                  <xsd:attribute name="rotWithShape" form="unqualified" type="xsd:integer"/>
                                </xsd:complexType>
                              </xsd:element>
                            </xsd:sequence>
                          </xsd:complexType>
                        </xsd:element>
                      </xsd:sequence>
                      <xsd:attribute name="name" form="unqualified" type="xsd:string"/>
                    </xsd:complexType>
                  </xsd:element>
                </xsd:sequence>
              </xsd:complexType>
            </xsd:element>
            <xsd:element minOccurs="0" nillable="true" type="xsd:string" name="objectDefaults" form="qualified"/>
            <xsd:element minOccurs="0" nillable="true" type="xsd:string" name="extraClrSchemeLst" form="qualified"/>
            <xsd:element minOccurs="0" nillable="true" name="extLst" form="qualified">
              <xsd:complexType>
                <xsd:sequence minOccurs="0">
                  <xsd:element minOccurs="0" nillable="true" name="ext" form="qualified">
                    <xsd:complexType>
                      <xsd:sequence minOccurs="0">
                        <xsd:element minOccurs="0" ref="ns1:themeFamily"/>
                      </xsd:sequence>
                      <xsd:attribute name="uri" form="unqualified" type="xsd:string"/>
                    </xsd:complexType>
                  </xsd:element>
                </xsd:sequence>
              </xsd:complexType>
            </xsd:element>
          </xsd:sequence>
          <xsd:attribute name="name" form="unqualified" type="xsd:string"/>
        </xsd:complexType>
      </xsd:element>
    </xsd:schema>
  </Schema>
  <Schema ID="Schema30" Namespace="http://schemas.microsoft.com/office/word/2012/wordml">
    <xsd:schema xmlns:xsd="http://www.w3.org/2001/XMLSchema" xmlns:ns0="http://schemas.microsoft.com/office/word/2012/wordml" xmlns="" targetNamespace="http://schemas.microsoft.com/office/word/2012/wordml">
      <xsd:element nillable="true" type="xsd:string" name="chartTrackingRefBased"/>
      <xsd:element nillable="true" name="docId">
        <xsd:complexType>
          <xsd:attribute ref="ns0:val"/>
        </xsd:complexType>
      </xsd:element>
      <xsd:attribute name="val" type="xsd:string"/>
    </xsd:schema>
  </Schema>
  <Schema ID="Schema31" Namespace="http://schemas.microsoft.com/office/thememl/2012/main">
    <xsd:schema xmlns:xsd="http://www.w3.org/2001/XMLSchema" xmlns:ns0="http://schemas.microsoft.com/office/thememl/2012/main" xmlns="" targetNamespace="http://schemas.microsoft.com/office/thememl/2012/main">
      <xsd:element nillable="true" name="themeFamily">
        <xsd:complexType>
          <xsd:attribute name="name" form="unqualified" type="xsd:string"/>
          <xsd:attribute name="id" form="unqualified" type="xsd:string"/>
          <xsd:attribute name="vid" form="unqualified" type="xsd:string"/>
        </xsd:complexType>
      </xsd:element>
    </xsd:schema>
  </Schema>
  <Schema ID="Schema32" Namespace="http://purl.org/dc/terms/">
    <xsd:schema xmlns:xsd="http://www.w3.org/2001/XMLSchema" xmlns:ns0="http://purl.org/dc/terms/" xmlns="" targetNamespace="http://purl.org/dc/terms/">
      <xsd:element nillable="true" type="xsd:dateTime" name="created"/>
      <xsd:element nillable="true" type="xsd:dateTime" name="modified"/>
    </xsd:schema>
  </Schema>
  <Schema ID="Schema33" Namespace="http://purl.org/dc/elements/1.1/">
    <xsd:schema xmlns:xsd="http://www.w3.org/2001/XMLSchema" xmlns:ns0="http://purl.org/dc/elements/1.1/" xmlns="" targetNamespace="http://purl.org/dc/elements/1.1/">
      <xsd:element nillable="true" type="xsd:string" name="title"/>
      <xsd:element nillable="true" type="xsd:string" name="subject"/>
      <xsd:element nillable="true" type="xsd:string" name="creator"/>
      <xsd:element nillable="true" type="xsd:string" name="description"/>
    </xsd:schema>
  </Schema>
  <Schema ID="Schema34" SchemaRef="Schema18 Schema19 Schema20 Schema21 Schema22 Schema23 Schema24 Schema25 Schema26 Schema27 Schema28 Schema29 Schema30 Schema31 Schema32 Schema33" Namespace="http://schemas.microsoft.com/office/2006/xmlPackage">
    <xsd:schema xmlns:xsd="http://www.w3.org/2001/XMLSchema" xmlns:ns0="http://schemas.openxmlformats.org/wordprocessingml/2006/main" xmlns:ns1="http://schemas.openxmlformats.org/package/2006/relationships" xmlns:ns2="http://schemas.openxmlformats.org/package/2006/metadata/core-properties" xmlns:ns3="http://schemas.openxmlformats.org/officeDocument/2006/extended-properties" xmlns:ns4="http://schemas.openxmlformats.org/drawingml/2006/main" xmlns:ns5="http://schemas.microsoft.com/office/2006/xmlPackage" xmlns="" targetNamespace="http://schemas.microsoft.com/office/2006/xmlPackage">
      <xsd:import namespace="http://schemas.openxmlformats.org/wordprocessingml/2006/main"/>
      <xsd:import namespace="http://schemas.openxmlformats.org/package/2006/relationships"/>
      <xsd:import namespace="http://schemas.openxmlformats.org/package/2006/metadata/core-properties"/>
      <xsd:import namespace="http://schemas.openxmlformats.org/officeDocument/2006/extended-properties"/>
      <xsd:import namespace="http://schemas.openxmlformats.org/drawingml/2006/main"/>
      <xsd:element nillable="true" name="package">
        <xsd:complexType>
          <xsd:sequence minOccurs="0">
            <xsd:element minOccurs="0" maxOccurs="unbounded" nillable="true" name="part" form="qualified">
              <xsd:complexType>
                <xsd:sequence minOccurs="0">
                  <xsd:element minOccurs="0" nillable="true" name="xmlData" form="qualified">
                    <xsd:complexType>
                      <xsd:all>
                        <xsd:element minOccurs="0" ref="ns1:Relationships"/>
                        <xsd:element minOccurs="0" ref="ns0:document"/>
                        <xsd:element minOccurs="0" ref="ns4:theme"/>
                        <xsd:element minOccurs="0" ref="ns0:settings"/>
                        <xsd:element minOccurs="0" ref="ns0:fonts"/>
                        <xsd:element minOccurs="0" ref="ns0:webSettings"/>
                        <xsd:element minOccurs="0" ref="ns3:Properties"/>
                        <xsd:element minOccurs="0" ref="ns2:coreProperties"/>
                        <xsd:element minOccurs="0" ref="ns0:styles"/>
                      </xsd:all>
                    </xsd:complexType>
                  </xsd:element>
                </xsd:sequence>
                <xsd:attribute ref="ns5:name"/>
                <xsd:attribute ref="ns5:contentType"/>
                <xsd:attribute ref="ns5:padding"/>
              </xsd:complexType>
            </xsd:element>
          </xsd:sequence>
        </xsd:complexType>
      </xsd:element>
      <xsd:attribute name="name" type="xsd:string"/>
      <xsd:attribute name="contentType" type="xsd:string"/>
      <xsd:attribute name="padding" type="xsd:integer"/>
    </xsd:schema>
  </Schema>
  <Map ID="1" Name="package_対応付け" RootElement="package" SchemaID="Schema17" ShowImportExportValidationErrors="false" AutoFit="true" Append="false" PreserveSortAFLayout="true" PreserveFormat="true">
    <DataBinding FileBinding="true" ConnectionID="1" DataBindingLoadMode="1"/>
  </Map>
  <Map ID="2" Name="package_対応付け1" RootElement="package" SchemaID="Schema34" ShowImportExportValidationErrors="false" AutoFit="true" Append="false" PreserveSortAFLayout="true" PreserveFormat="true">
    <DataBinding FileBinding="true" ConnectionID="2" DataBindingLoadMode="1"/>
  </Map>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cat>
            <c:numLit>
              <c:formatCode>General</c:formatCode>
              <c:ptCount val="6"/>
              <c:pt idx="0">
                <c:v>43831</c:v>
              </c:pt>
              <c:pt idx="1">
                <c:v>43862</c:v>
              </c:pt>
              <c:pt idx="2">
                <c:v>43891</c:v>
              </c:pt>
              <c:pt idx="3">
                <c:v>43922</c:v>
              </c:pt>
              <c:pt idx="4">
                <c:v>43952</c:v>
              </c:pt>
              <c:pt idx="5">
                <c:v>43983</c:v>
              </c:pt>
            </c:numLit>
          </c:cat>
          <c:val>
            <c:numLit>
              <c:formatCode>General</c:formatCode>
              <c:ptCount val="6"/>
              <c:pt idx="0">
                <c:v>412</c:v>
              </c:pt>
              <c:pt idx="1">
                <c:v>374</c:v>
              </c:pt>
              <c:pt idx="2">
                <c:v>365</c:v>
              </c:pt>
              <c:pt idx="3">
                <c:v>323</c:v>
              </c:pt>
              <c:pt idx="4">
                <c:v>366</c:v>
              </c:pt>
              <c:pt idx="5">
                <c:v>358</c:v>
              </c:pt>
            </c:numLit>
          </c:val>
          <c:extLst>
            <c:ext xmlns:c16="http://schemas.microsoft.com/office/drawing/2014/chart" uri="{C3380CC4-5D6E-409C-BE32-E72D297353CC}">
              <c16:uniqueId val="{00000000-D695-46AB-B01D-5BB216A5179A}"/>
            </c:ext>
          </c:extLst>
        </c:ser>
        <c:ser>
          <c:idx val="1"/>
          <c:order val="1"/>
          <c:spPr>
            <a:solidFill>
              <a:srgbClr val="993366"/>
            </a:solidFill>
            <a:ln w="12700">
              <a:solidFill>
                <a:srgbClr val="000000"/>
              </a:solidFill>
              <a:prstDash val="solid"/>
            </a:ln>
          </c:spPr>
          <c:invertIfNegative val="0"/>
          <c:cat>
            <c:numLit>
              <c:formatCode>General</c:formatCode>
              <c:ptCount val="6"/>
              <c:pt idx="0">
                <c:v>43831</c:v>
              </c:pt>
              <c:pt idx="1">
                <c:v>43862</c:v>
              </c:pt>
              <c:pt idx="2">
                <c:v>43891</c:v>
              </c:pt>
              <c:pt idx="3">
                <c:v>43922</c:v>
              </c:pt>
              <c:pt idx="4">
                <c:v>43952</c:v>
              </c:pt>
              <c:pt idx="5">
                <c:v>43983</c:v>
              </c:pt>
            </c:numLit>
          </c:cat>
          <c:val>
            <c:numRef>
              <c:f>入力ﾘｽﾄ!#REF!</c:f>
              <c:numCache>
                <c:formatCode>General</c:formatCode>
                <c:ptCount val="1"/>
                <c:pt idx="0">
                  <c:v>1</c:v>
                </c:pt>
              </c:numCache>
            </c:numRef>
          </c:val>
          <c:extLst>
            <c:ext xmlns:c16="http://schemas.microsoft.com/office/drawing/2014/chart" uri="{C3380CC4-5D6E-409C-BE32-E72D297353CC}">
              <c16:uniqueId val="{00000001-D695-46AB-B01D-5BB216A5179A}"/>
            </c:ext>
          </c:extLst>
        </c:ser>
        <c:ser>
          <c:idx val="2"/>
          <c:order val="2"/>
          <c:spPr>
            <a:solidFill>
              <a:srgbClr val="FFFFCC"/>
            </a:solidFill>
            <a:ln w="12700">
              <a:solidFill>
                <a:srgbClr val="000000"/>
              </a:solidFill>
              <a:prstDash val="solid"/>
            </a:ln>
          </c:spPr>
          <c:invertIfNegative val="0"/>
          <c:cat>
            <c:numLit>
              <c:formatCode>General</c:formatCode>
              <c:ptCount val="6"/>
              <c:pt idx="0">
                <c:v>43831</c:v>
              </c:pt>
              <c:pt idx="1">
                <c:v>43862</c:v>
              </c:pt>
              <c:pt idx="2">
                <c:v>43891</c:v>
              </c:pt>
              <c:pt idx="3">
                <c:v>43922</c:v>
              </c:pt>
              <c:pt idx="4">
                <c:v>43952</c:v>
              </c:pt>
              <c:pt idx="5">
                <c:v>43983</c:v>
              </c:pt>
            </c:numLit>
          </c:cat>
          <c:val>
            <c:numRef>
              <c:f>入力ﾘｽﾄ!#REF!</c:f>
              <c:numCache>
                <c:formatCode>General</c:formatCode>
                <c:ptCount val="1"/>
                <c:pt idx="0">
                  <c:v>1</c:v>
                </c:pt>
              </c:numCache>
            </c:numRef>
          </c:val>
          <c:extLst>
            <c:ext xmlns:c16="http://schemas.microsoft.com/office/drawing/2014/chart" uri="{C3380CC4-5D6E-409C-BE32-E72D297353CC}">
              <c16:uniqueId val="{00000002-D695-46AB-B01D-5BB216A5179A}"/>
            </c:ext>
          </c:extLst>
        </c:ser>
        <c:dLbls>
          <c:showLegendKey val="0"/>
          <c:showVal val="0"/>
          <c:showCatName val="0"/>
          <c:showSerName val="0"/>
          <c:showPercent val="0"/>
          <c:showBubbleSize val="0"/>
        </c:dLbls>
        <c:gapWidth val="150"/>
        <c:axId val="210240504"/>
        <c:axId val="210240896"/>
      </c:barChart>
      <c:catAx>
        <c:axId val="21024050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ＭＳ 明朝"/>
                <a:ea typeface="ＭＳ 明朝"/>
                <a:cs typeface="ＭＳ 明朝"/>
              </a:defRPr>
            </a:pPr>
            <a:endParaRPr lang="ja-JP"/>
          </a:p>
        </c:txPr>
        <c:crossAx val="210240896"/>
        <c:crosses val="autoZero"/>
        <c:auto val="0"/>
        <c:lblAlgn val="ctr"/>
        <c:lblOffset val="100"/>
        <c:tickLblSkip val="19"/>
        <c:tickMarkSkip val="1"/>
        <c:noMultiLvlLbl val="0"/>
      </c:catAx>
      <c:valAx>
        <c:axId val="2102408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明朝"/>
                <a:ea typeface="ＭＳ 明朝"/>
                <a:cs typeface="ＭＳ 明朝"/>
              </a:defRPr>
            </a:pPr>
            <a:endParaRPr lang="ja-JP"/>
          </a:p>
        </c:txPr>
        <c:crossAx val="21024050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明朝"/>
                <a:ea typeface="ＭＳ 明朝"/>
                <a:cs typeface="ＭＳ 明朝"/>
              </a:defRPr>
            </a:pPr>
            <a:r>
              <a:rPr lang="ja-JP" altLang="en-US"/>
              <a:t>〇受電開始後１年間の予想負荷曲線図（年）</a:t>
            </a:r>
          </a:p>
        </c:rich>
      </c:tx>
      <c:layout>
        <c:manualLayout>
          <c:xMode val="edge"/>
          <c:yMode val="edge"/>
          <c:x val="0.20089969729468563"/>
          <c:y val="2.5274738836462717E-2"/>
        </c:manualLayout>
      </c:layout>
      <c:overlay val="0"/>
      <c:spPr>
        <a:noFill/>
        <a:ln w="25400">
          <a:noFill/>
        </a:ln>
      </c:spPr>
    </c:title>
    <c:autoTitleDeleted val="0"/>
    <c:plotArea>
      <c:layout>
        <c:manualLayout>
          <c:layoutTarget val="inner"/>
          <c:xMode val="edge"/>
          <c:yMode val="edge"/>
          <c:x val="0.10344835159203962"/>
          <c:y val="0.15714294146148558"/>
          <c:w val="0.84407857893214933"/>
          <c:h val="0.72527511443762582"/>
        </c:manualLayout>
      </c:layout>
      <c:barChart>
        <c:barDir val="col"/>
        <c:grouping val="clustered"/>
        <c:varyColors val="0"/>
        <c:ser>
          <c:idx val="0"/>
          <c:order val="0"/>
          <c:spPr>
            <a:solidFill>
              <a:srgbClr val="9999FF"/>
            </a:solidFill>
            <a:ln w="25400">
              <a:solidFill>
                <a:srgbClr val="000080"/>
              </a:solidFill>
              <a:prstDash val="solid"/>
            </a:ln>
          </c:spPr>
          <c:invertIfNegative val="0"/>
          <c:dLbls>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ＭＳ 明朝"/>
                    <a:ea typeface="ＭＳ 明朝"/>
                    <a:cs typeface="ＭＳ 明朝"/>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【サンプル②】年間負荷想定入力リスト!$C$10:$N$10</c:f>
              <c:numCache>
                <c:formatCode>[$-411]yyyy"年"m"月"</c:formatCode>
                <c:ptCount val="12"/>
                <c:pt idx="0">
                  <c:v>45597</c:v>
                </c:pt>
                <c:pt idx="1">
                  <c:v>45627</c:v>
                </c:pt>
                <c:pt idx="2">
                  <c:v>45658</c:v>
                </c:pt>
                <c:pt idx="3">
                  <c:v>45689</c:v>
                </c:pt>
                <c:pt idx="4">
                  <c:v>45717</c:v>
                </c:pt>
                <c:pt idx="5">
                  <c:v>45748</c:v>
                </c:pt>
                <c:pt idx="6">
                  <c:v>45778</c:v>
                </c:pt>
                <c:pt idx="7">
                  <c:v>45809</c:v>
                </c:pt>
                <c:pt idx="8">
                  <c:v>45839</c:v>
                </c:pt>
                <c:pt idx="9">
                  <c:v>45870</c:v>
                </c:pt>
                <c:pt idx="10">
                  <c:v>45901</c:v>
                </c:pt>
                <c:pt idx="11">
                  <c:v>45931</c:v>
                </c:pt>
              </c:numCache>
            </c:numRef>
          </c:cat>
          <c:val>
            <c:numRef>
              <c:f>【サンプル②】年間負荷想定入力リスト!$C$11:$N$11</c:f>
              <c:numCache>
                <c:formatCode>#,##0_);[Red]\(#,##0\)</c:formatCode>
                <c:ptCount val="12"/>
                <c:pt idx="0">
                  <c:v>500</c:v>
                </c:pt>
                <c:pt idx="1">
                  <c:v>600</c:v>
                </c:pt>
                <c:pt idx="2">
                  <c:v>800</c:v>
                </c:pt>
                <c:pt idx="3">
                  <c:v>300</c:v>
                </c:pt>
                <c:pt idx="4">
                  <c:v>650</c:v>
                </c:pt>
                <c:pt idx="5">
                  <c:v>750</c:v>
                </c:pt>
                <c:pt idx="6">
                  <c:v>600</c:v>
                </c:pt>
                <c:pt idx="7">
                  <c:v>420</c:v>
                </c:pt>
                <c:pt idx="8">
                  <c:v>530</c:v>
                </c:pt>
                <c:pt idx="9">
                  <c:v>670</c:v>
                </c:pt>
                <c:pt idx="10">
                  <c:v>800</c:v>
                </c:pt>
                <c:pt idx="11">
                  <c:v>900</c:v>
                </c:pt>
              </c:numCache>
            </c:numRef>
          </c:val>
          <c:extLst>
            <c:ext xmlns:c16="http://schemas.microsoft.com/office/drawing/2014/chart" uri="{C3380CC4-5D6E-409C-BE32-E72D297353CC}">
              <c16:uniqueId val="{00000000-600C-42E1-9893-FBACF87E5483}"/>
            </c:ext>
          </c:extLst>
        </c:ser>
        <c:dLbls>
          <c:showLegendKey val="0"/>
          <c:showVal val="0"/>
          <c:showCatName val="0"/>
          <c:showSerName val="0"/>
          <c:showPercent val="0"/>
          <c:showBubbleSize val="0"/>
        </c:dLbls>
        <c:gapWidth val="150"/>
        <c:axId val="210242072"/>
        <c:axId val="210242464"/>
      </c:barChart>
      <c:catAx>
        <c:axId val="210242072"/>
        <c:scaling>
          <c:orientation val="minMax"/>
        </c:scaling>
        <c:delete val="0"/>
        <c:axPos val="b"/>
        <c:title>
          <c:tx>
            <c:rich>
              <a:bodyPr/>
              <a:lstStyle/>
              <a:p>
                <a:pPr>
                  <a:defRPr sz="1100" b="0" i="0" u="none" strike="noStrike" baseline="0">
                    <a:solidFill>
                      <a:srgbClr val="000000"/>
                    </a:solidFill>
                    <a:latin typeface="ＭＳ 明朝"/>
                    <a:ea typeface="ＭＳ 明朝"/>
                    <a:cs typeface="ＭＳ 明朝"/>
                  </a:defRPr>
                </a:pPr>
                <a:r>
                  <a:rPr lang="ja-JP" altLang="en-US"/>
                  <a:t>（年月）</a:t>
                </a:r>
              </a:p>
            </c:rich>
          </c:tx>
          <c:layout>
            <c:manualLayout>
              <c:xMode val="edge"/>
              <c:yMode val="edge"/>
              <c:x val="0.89205462604729813"/>
              <c:y val="0.95494556734287395"/>
            </c:manualLayout>
          </c:layout>
          <c:overlay val="0"/>
          <c:spPr>
            <a:noFill/>
            <a:ln w="25400">
              <a:noFill/>
            </a:ln>
          </c:spPr>
        </c:title>
        <c:numFmt formatCode="[$-411]yyyy&quot;年&quot;m&quot;月&quot;" sourceLinked="1"/>
        <c:majorTickMark val="in"/>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10242464"/>
        <c:crosses val="autoZero"/>
        <c:auto val="0"/>
        <c:lblAlgn val="ctr"/>
        <c:lblOffset val="100"/>
        <c:tickLblSkip val="1"/>
        <c:tickMarkSkip val="1"/>
        <c:noMultiLvlLbl val="0"/>
      </c:catAx>
      <c:valAx>
        <c:axId val="210242464"/>
        <c:scaling>
          <c:orientation val="minMax"/>
          <c:min val="100"/>
        </c:scaling>
        <c:delete val="0"/>
        <c:axPos val="l"/>
        <c:majorGridlines>
          <c:spPr>
            <a:ln w="3175">
              <a:solidFill>
                <a:srgbClr val="000000"/>
              </a:solidFill>
              <a:prstDash val="sysDash"/>
            </a:ln>
          </c:spPr>
        </c:majorGridlines>
        <c:title>
          <c:tx>
            <c:rich>
              <a:bodyPr rot="0" vert="horz"/>
              <a:lstStyle/>
              <a:p>
                <a:pPr algn="l">
                  <a:defRPr sz="1100" b="0" i="0" u="none" strike="noStrike" baseline="0">
                    <a:solidFill>
                      <a:srgbClr val="000000"/>
                    </a:solidFill>
                    <a:latin typeface="ＭＳ 明朝"/>
                    <a:ea typeface="ＭＳ 明朝"/>
                    <a:cs typeface="ＭＳ 明朝"/>
                  </a:defRPr>
                </a:pPr>
                <a:r>
                  <a:rPr lang="ja-JP" altLang="en-US"/>
                  <a:t>予想最大
需要電力</a:t>
                </a:r>
                <a:r>
                  <a:rPr lang="en-US" altLang="ja-JP"/>
                  <a:t>(</a:t>
                </a:r>
                <a:r>
                  <a:rPr lang="en-US" altLang="en-US"/>
                  <a:t>kW)</a:t>
                </a:r>
              </a:p>
            </c:rich>
          </c:tx>
          <c:layout>
            <c:manualLayout>
              <c:xMode val="edge"/>
              <c:yMode val="edge"/>
              <c:x val="2.9985029446968004E-2"/>
              <c:y val="8.5714331706264871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明朝"/>
                <a:ea typeface="ＭＳ 明朝"/>
                <a:cs typeface="ＭＳ 明朝"/>
              </a:defRPr>
            </a:pPr>
            <a:endParaRPr lang="ja-JP"/>
          </a:p>
        </c:txPr>
        <c:crossAx val="210242072"/>
        <c:crosses val="autoZero"/>
        <c:crossBetween val="between"/>
        <c:majorUnit val="10"/>
        <c:minorUnit val="1"/>
      </c:valAx>
      <c:spPr>
        <a:solidFill>
          <a:srgbClr val="FFFFCC"/>
        </a:solidFill>
        <a:ln w="12700">
          <a:solidFill>
            <a:srgbClr val="FFFF99"/>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明朝"/>
          <a:ea typeface="ＭＳ 明朝"/>
          <a:cs typeface="ＭＳ 明朝"/>
        </a:defRPr>
      </a:pPr>
      <a:endParaRPr lang="ja-JP"/>
    </a:p>
  </c:txPr>
  <c:printSettings>
    <c:headerFooter alignWithMargins="0"/>
    <c:pageMargins b="0.82" l="0.75" r="0.56000000000000005" t="0.78" header="0.5" footer="0.5"/>
    <c:pageSetup paperSize="9" orientation="portrait"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74018126888217"/>
          <c:y val="0.13450944396740841"/>
          <c:w val="0.84743202416918428"/>
          <c:h val="0.74090447824670869"/>
        </c:manualLayout>
      </c:layout>
      <c:lineChart>
        <c:grouping val="standard"/>
        <c:varyColors val="0"/>
        <c:ser>
          <c:idx val="0"/>
          <c:order val="0"/>
          <c:spPr>
            <a:ln w="25400">
              <a:solidFill>
                <a:srgbClr val="0000FF"/>
              </a:solidFill>
              <a:prstDash val="solid"/>
            </a:ln>
          </c:spPr>
          <c:marker>
            <c:symbol val="circle"/>
            <c:size val="8"/>
            <c:spPr>
              <a:solidFill>
                <a:srgbClr val="0000FF"/>
              </a:solidFill>
              <a:ln>
                <a:solidFill>
                  <a:srgbClr val="0000FF"/>
                </a:solidFill>
                <a:prstDash val="solid"/>
              </a:ln>
            </c:spPr>
          </c:marker>
          <c:dLbls>
            <c:spPr>
              <a:noFill/>
              <a:ln w="25400">
                <a:noFill/>
              </a:ln>
            </c:spPr>
            <c:txPr>
              <a:bodyPr/>
              <a:lstStyle/>
              <a:p>
                <a:pPr>
                  <a:defRPr sz="1100" b="0" i="0" u="none" strike="noStrike" baseline="0">
                    <a:solidFill>
                      <a:srgbClr val="000000"/>
                    </a:solidFill>
                    <a:latin typeface="ＭＳ 明朝"/>
                    <a:ea typeface="ＭＳ 明朝"/>
                    <a:cs typeface="ＭＳ 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【サンプル②】年間負荷想定入力リスト!$C$20:$Z$20</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【サンプル②】年間負荷想定入力リスト!$C$21:$Z$21</c:f>
              <c:numCache>
                <c:formatCode>#,##0_);[Red]\(#,##0\)</c:formatCode>
                <c:ptCount val="24"/>
                <c:pt idx="0">
                  <c:v>50</c:v>
                </c:pt>
                <c:pt idx="1">
                  <c:v>45</c:v>
                </c:pt>
                <c:pt idx="2">
                  <c:v>55</c:v>
                </c:pt>
                <c:pt idx="3">
                  <c:v>60</c:v>
                </c:pt>
                <c:pt idx="4">
                  <c:v>65</c:v>
                </c:pt>
                <c:pt idx="5">
                  <c:v>70</c:v>
                </c:pt>
                <c:pt idx="6">
                  <c:v>80</c:v>
                </c:pt>
                <c:pt idx="7">
                  <c:v>90</c:v>
                </c:pt>
                <c:pt idx="8">
                  <c:v>100</c:v>
                </c:pt>
                <c:pt idx="9">
                  <c:v>110</c:v>
                </c:pt>
                <c:pt idx="10">
                  <c:v>120</c:v>
                </c:pt>
                <c:pt idx="11">
                  <c:v>130</c:v>
                </c:pt>
                <c:pt idx="12">
                  <c:v>140</c:v>
                </c:pt>
                <c:pt idx="13">
                  <c:v>150</c:v>
                </c:pt>
                <c:pt idx="14">
                  <c:v>123</c:v>
                </c:pt>
                <c:pt idx="15">
                  <c:v>140</c:v>
                </c:pt>
                <c:pt idx="16">
                  <c:v>110</c:v>
                </c:pt>
                <c:pt idx="17">
                  <c:v>111</c:v>
                </c:pt>
                <c:pt idx="18">
                  <c:v>70</c:v>
                </c:pt>
                <c:pt idx="19">
                  <c:v>46</c:v>
                </c:pt>
                <c:pt idx="20">
                  <c:v>50</c:v>
                </c:pt>
                <c:pt idx="21">
                  <c:v>30</c:v>
                </c:pt>
                <c:pt idx="22">
                  <c:v>20</c:v>
                </c:pt>
                <c:pt idx="23">
                  <c:v>15</c:v>
                </c:pt>
              </c:numCache>
            </c:numRef>
          </c:val>
          <c:smooth val="0"/>
          <c:extLst>
            <c:ext xmlns:c16="http://schemas.microsoft.com/office/drawing/2014/chart" uri="{C3380CC4-5D6E-409C-BE32-E72D297353CC}">
              <c16:uniqueId val="{00000000-578A-4B94-B10E-67E96CC271EB}"/>
            </c:ext>
          </c:extLst>
        </c:ser>
        <c:dLbls>
          <c:showLegendKey val="0"/>
          <c:showVal val="0"/>
          <c:showCatName val="0"/>
          <c:showSerName val="0"/>
          <c:showPercent val="0"/>
          <c:showBubbleSize val="0"/>
        </c:dLbls>
        <c:marker val="1"/>
        <c:smooth val="0"/>
        <c:axId val="634158392"/>
        <c:axId val="634154864"/>
      </c:lineChart>
      <c:catAx>
        <c:axId val="634158392"/>
        <c:scaling>
          <c:orientation val="minMax"/>
        </c:scaling>
        <c:delete val="0"/>
        <c:axPos val="b"/>
        <c:title>
          <c:tx>
            <c:rich>
              <a:bodyPr/>
              <a:lstStyle/>
              <a:p>
                <a:pPr>
                  <a:defRPr sz="1100" b="0" i="0" u="none" strike="noStrike" baseline="0">
                    <a:solidFill>
                      <a:srgbClr val="000000"/>
                    </a:solidFill>
                    <a:latin typeface="ＭＳ 明朝"/>
                    <a:ea typeface="ＭＳ 明朝"/>
                    <a:cs typeface="ＭＳ 明朝"/>
                  </a:defRPr>
                </a:pPr>
                <a:r>
                  <a:rPr lang="ja-JP" altLang="en-US"/>
                  <a:t>（時）</a:t>
                </a:r>
              </a:p>
            </c:rich>
          </c:tx>
          <c:layout>
            <c:manualLayout>
              <c:xMode val="edge"/>
              <c:yMode val="edge"/>
              <c:x val="0.90332326283987918"/>
              <c:y val="0.9415661077718589"/>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ＭＳ 明朝"/>
                <a:ea typeface="ＭＳ 明朝"/>
                <a:cs typeface="ＭＳ 明朝"/>
              </a:defRPr>
            </a:pPr>
            <a:endParaRPr lang="ja-JP"/>
          </a:p>
        </c:txPr>
        <c:crossAx val="634154864"/>
        <c:crosses val="autoZero"/>
        <c:auto val="0"/>
        <c:lblAlgn val="ctr"/>
        <c:lblOffset val="100"/>
        <c:tickLblSkip val="1"/>
        <c:tickMarkSkip val="1"/>
        <c:noMultiLvlLbl val="0"/>
      </c:catAx>
      <c:valAx>
        <c:axId val="634154864"/>
        <c:scaling>
          <c:orientation val="minMax"/>
        </c:scaling>
        <c:delete val="0"/>
        <c:axPos val="l"/>
        <c:majorGridlines>
          <c:spPr>
            <a:ln w="3175">
              <a:solidFill>
                <a:srgbClr val="000000"/>
              </a:solidFill>
              <a:prstDash val="sysDash"/>
            </a:ln>
          </c:spPr>
        </c:majorGridlines>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明朝"/>
                <a:ea typeface="ＭＳ 明朝"/>
                <a:cs typeface="ＭＳ 明朝"/>
              </a:defRPr>
            </a:pPr>
            <a:endParaRPr lang="ja-JP"/>
          </a:p>
        </c:txPr>
        <c:crossAx val="634158392"/>
        <c:crosses val="autoZero"/>
        <c:crossBetween val="midCat"/>
      </c:valAx>
      <c:spPr>
        <a:solidFill>
          <a:srgbClr val="FFFFCC"/>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明朝"/>
          <a:ea typeface="ＭＳ 明朝"/>
          <a:cs typeface="ＭＳ 明朝"/>
        </a:defRPr>
      </a:pPr>
      <a:endParaRPr lang="ja-JP"/>
    </a:p>
  </c:txPr>
  <c:printSettings>
    <c:headerFooter alignWithMargins="0"/>
    <c:pageMargins b="0.78" l="0.75" r="0.62" t="0.88" header="0.5" footer="0.5"/>
    <c:pageSetup paperSize="9" orientation="portrait" horizontalDpi="300"/>
  </c:printSettings>
  <c:userShapes r:id="rId1"/>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emf"/></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8</xdr:row>
      <xdr:rowOff>171450</xdr:rowOff>
    </xdr:from>
    <xdr:to>
      <xdr:col>4</xdr:col>
      <xdr:colOff>157628</xdr:colOff>
      <xdr:row>9</xdr:row>
      <xdr:rowOff>28574</xdr:rowOff>
    </xdr:to>
    <xdr:pic>
      <xdr:nvPicPr>
        <xdr:cNvPr id="18" name="図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1"/>
        <a:srcRect t="3500" b="2250"/>
        <a:stretch/>
      </xdr:blipFill>
      <xdr:spPr>
        <a:xfrm>
          <a:off x="8620125" y="4000500"/>
          <a:ext cx="5453529" cy="3590925"/>
        </a:xfrm>
        <a:prstGeom prst="rect">
          <a:avLst/>
        </a:prstGeom>
      </xdr:spPr>
    </xdr:pic>
    <xdr:clientData/>
  </xdr:twoCellAnchor>
  <xdr:twoCellAnchor>
    <xdr:from>
      <xdr:col>2</xdr:col>
      <xdr:colOff>142877</xdr:colOff>
      <xdr:row>8</xdr:row>
      <xdr:rowOff>514350</xdr:rowOff>
    </xdr:from>
    <xdr:to>
      <xdr:col>2</xdr:col>
      <xdr:colOff>3133725</xdr:colOff>
      <xdr:row>8</xdr:row>
      <xdr:rowOff>2771774</xdr:rowOff>
    </xdr:to>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8553452" y="7943850"/>
          <a:ext cx="2990848" cy="225742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3162302</xdr:colOff>
      <xdr:row>8</xdr:row>
      <xdr:rowOff>495300</xdr:rowOff>
    </xdr:from>
    <xdr:to>
      <xdr:col>3</xdr:col>
      <xdr:colOff>676275</xdr:colOff>
      <xdr:row>8</xdr:row>
      <xdr:rowOff>2771775</xdr:rowOff>
    </xdr:to>
    <xdr:sp macro="" textlink="">
      <xdr:nvSpPr>
        <xdr:cNvPr id="20" name="正方形/長方形 19">
          <a:extLst>
            <a:ext uri="{FF2B5EF4-FFF2-40B4-BE49-F238E27FC236}">
              <a16:creationId xmlns:a16="http://schemas.microsoft.com/office/drawing/2014/main" id="{00000000-0008-0000-0100-000014000000}"/>
            </a:ext>
          </a:extLst>
        </xdr:cNvPr>
        <xdr:cNvSpPr/>
      </xdr:nvSpPr>
      <xdr:spPr>
        <a:xfrm>
          <a:off x="11572877" y="7924800"/>
          <a:ext cx="2133598" cy="22764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828675</xdr:colOff>
      <xdr:row>8</xdr:row>
      <xdr:rowOff>1181100</xdr:rowOff>
    </xdr:from>
    <xdr:ext cx="1325876" cy="275717"/>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9239250" y="8610600"/>
          <a:ext cx="13258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第１ステップ（左側）</a:t>
          </a:r>
        </a:p>
      </xdr:txBody>
    </xdr:sp>
    <xdr:clientData/>
  </xdr:oneCellAnchor>
  <xdr:oneCellAnchor>
    <xdr:from>
      <xdr:col>2</xdr:col>
      <xdr:colOff>3419475</xdr:colOff>
      <xdr:row>8</xdr:row>
      <xdr:rowOff>1123950</xdr:rowOff>
    </xdr:from>
    <xdr:ext cx="1331518" cy="275717"/>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11830050" y="8553450"/>
          <a:ext cx="1331518"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第２ステップ（右側）</a:t>
          </a:r>
        </a:p>
      </xdr:txBody>
    </xdr:sp>
    <xdr:clientData/>
  </xdr:oneCellAnchor>
  <xdr:twoCellAnchor>
    <xdr:from>
      <xdr:col>2</xdr:col>
      <xdr:colOff>1781178</xdr:colOff>
      <xdr:row>8</xdr:row>
      <xdr:rowOff>2628900</xdr:rowOff>
    </xdr:from>
    <xdr:to>
      <xdr:col>2</xdr:col>
      <xdr:colOff>3143250</xdr:colOff>
      <xdr:row>8</xdr:row>
      <xdr:rowOff>2743200</xdr:rowOff>
    </xdr:to>
    <xdr:sp macro="" textlink="">
      <xdr:nvSpPr>
        <xdr:cNvPr id="24" name="正方形/長方形 23">
          <a:extLst>
            <a:ext uri="{FF2B5EF4-FFF2-40B4-BE49-F238E27FC236}">
              <a16:creationId xmlns:a16="http://schemas.microsoft.com/office/drawing/2014/main" id="{00000000-0008-0000-0100-000018000000}"/>
            </a:ext>
          </a:extLst>
        </xdr:cNvPr>
        <xdr:cNvSpPr/>
      </xdr:nvSpPr>
      <xdr:spPr>
        <a:xfrm>
          <a:off x="10191753" y="10058400"/>
          <a:ext cx="1362072" cy="11430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152400</xdr:colOff>
      <xdr:row>11</xdr:row>
      <xdr:rowOff>381000</xdr:rowOff>
    </xdr:from>
    <xdr:to>
      <xdr:col>2</xdr:col>
      <xdr:colOff>180491</xdr:colOff>
      <xdr:row>11</xdr:row>
      <xdr:rowOff>4381500</xdr:rowOff>
    </xdr:to>
    <xdr:pic>
      <xdr:nvPicPr>
        <xdr:cNvPr id="25" name="図 24">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33725" y="9467850"/>
          <a:ext cx="5967466" cy="400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13</xdr:row>
      <xdr:rowOff>38100</xdr:rowOff>
    </xdr:from>
    <xdr:to>
      <xdr:col>2</xdr:col>
      <xdr:colOff>3105183</xdr:colOff>
      <xdr:row>13</xdr:row>
      <xdr:rowOff>1924600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8763000" y="15811500"/>
          <a:ext cx="2952783" cy="1886500"/>
        </a:xfrm>
        <a:prstGeom prst="rect">
          <a:avLst/>
        </a:prstGeom>
      </xdr:spPr>
    </xdr:pic>
    <xdr:clientData/>
  </xdr:twoCellAnchor>
  <xdr:twoCellAnchor>
    <xdr:from>
      <xdr:col>2</xdr:col>
      <xdr:colOff>1333499</xdr:colOff>
      <xdr:row>13</xdr:row>
      <xdr:rowOff>381001</xdr:rowOff>
    </xdr:from>
    <xdr:to>
      <xdr:col>2</xdr:col>
      <xdr:colOff>3267074</xdr:colOff>
      <xdr:row>13</xdr:row>
      <xdr:rowOff>1104901</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9944099" y="16154401"/>
          <a:ext cx="1933575" cy="7239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209550</xdr:colOff>
      <xdr:row>2</xdr:row>
      <xdr:rowOff>2657475</xdr:rowOff>
    </xdr:from>
    <xdr:to>
      <xdr:col>2</xdr:col>
      <xdr:colOff>2201296</xdr:colOff>
      <xdr:row>2</xdr:row>
      <xdr:rowOff>3775353</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8458200" y="5924550"/>
          <a:ext cx="1991746" cy="1117878"/>
          <a:chOff x="8458200" y="5924550"/>
          <a:chExt cx="1991746" cy="1117878"/>
        </a:xfrm>
      </xdr:grpSpPr>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8458200" y="5924550"/>
            <a:ext cx="1903286" cy="1057381"/>
          </a:xfrm>
          <a:prstGeom prst="rect">
            <a:avLst/>
          </a:prstGeom>
        </xdr:spPr>
      </xdr:pic>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9372600" y="6238875"/>
            <a:ext cx="1077346" cy="8035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Tr</a:t>
            </a:r>
          </a:p>
          <a:p>
            <a:r>
              <a:rPr kumimoji="1" lang="ja-JP" altLang="en-US" sz="1100"/>
              <a:t>１</a:t>
            </a:r>
            <a:r>
              <a:rPr kumimoji="1" lang="en-US" altLang="ja-JP" sz="1100"/>
              <a:t>φ</a:t>
            </a:r>
            <a:r>
              <a:rPr kumimoji="1" lang="ja-JP" altLang="en-US" sz="1100"/>
              <a:t>　</a:t>
            </a:r>
            <a:r>
              <a:rPr kumimoji="1" lang="en-US" altLang="ja-JP" sz="1100"/>
              <a:t>50kVA</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１</a:t>
            </a:r>
            <a:r>
              <a:rPr kumimoji="1" lang="en-US" altLang="ja-JP" sz="1100">
                <a:solidFill>
                  <a:schemeClr val="tx1"/>
                </a:solidFill>
                <a:effectLst/>
                <a:latin typeface="+mn-lt"/>
                <a:ea typeface="+mn-ea"/>
                <a:cs typeface="+mn-cs"/>
              </a:rPr>
              <a:t>φ</a:t>
            </a: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85kVA</a:t>
            </a:r>
            <a:endParaRPr lang="ja-JP" altLang="ja-JP">
              <a:effectLst/>
            </a:endParaRPr>
          </a:p>
          <a:p>
            <a:r>
              <a:rPr kumimoji="1" lang="en-US" altLang="ja-JP" sz="1100"/>
              <a:t>6600/210-105V</a:t>
            </a:r>
            <a:endParaRPr kumimoji="1" lang="ja-JP" altLang="en-US" sz="1100"/>
          </a:p>
        </xdr:txBody>
      </xdr:sp>
    </xdr:grpSp>
    <xdr:clientData/>
  </xdr:twoCellAnchor>
  <xdr:twoCellAnchor editAs="oneCell">
    <xdr:from>
      <xdr:col>2</xdr:col>
      <xdr:colOff>2390774</xdr:colOff>
      <xdr:row>2</xdr:row>
      <xdr:rowOff>2181224</xdr:rowOff>
    </xdr:from>
    <xdr:to>
      <xdr:col>4</xdr:col>
      <xdr:colOff>666750</xdr:colOff>
      <xdr:row>2</xdr:row>
      <xdr:rowOff>4190999</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5"/>
        <a:srcRect b="41404"/>
        <a:stretch/>
      </xdr:blipFill>
      <xdr:spPr>
        <a:xfrm>
          <a:off x="10639424" y="5448299"/>
          <a:ext cx="3581401" cy="2009775"/>
        </a:xfrm>
        <a:prstGeom prst="rect">
          <a:avLst/>
        </a:prstGeom>
      </xdr:spPr>
    </xdr:pic>
    <xdr:clientData/>
  </xdr:twoCellAnchor>
  <xdr:twoCellAnchor>
    <xdr:from>
      <xdr:col>2</xdr:col>
      <xdr:colOff>371475</xdr:colOff>
      <xdr:row>2</xdr:row>
      <xdr:rowOff>0</xdr:rowOff>
    </xdr:from>
    <xdr:to>
      <xdr:col>2</xdr:col>
      <xdr:colOff>2381250</xdr:colOff>
      <xdr:row>2</xdr:row>
      <xdr:rowOff>1390650</xdr:rowOff>
    </xdr:to>
    <xdr:grpSp>
      <xdr:nvGrpSpPr>
        <xdr:cNvPr id="11" name="グループ化 10">
          <a:extLst>
            <a:ext uri="{FF2B5EF4-FFF2-40B4-BE49-F238E27FC236}">
              <a16:creationId xmlns:a16="http://schemas.microsoft.com/office/drawing/2014/main" id="{00000000-0008-0000-0100-00000B000000}"/>
            </a:ext>
          </a:extLst>
        </xdr:cNvPr>
        <xdr:cNvGrpSpPr/>
      </xdr:nvGrpSpPr>
      <xdr:grpSpPr>
        <a:xfrm>
          <a:off x="8620125" y="3267075"/>
          <a:ext cx="2009775" cy="1390650"/>
          <a:chOff x="10506075" y="1676400"/>
          <a:chExt cx="3314700" cy="2133600"/>
        </a:xfrm>
      </xdr:grpSpPr>
      <xdr:pic>
        <xdr:nvPicPr>
          <xdr:cNvPr id="17" name="図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06075" y="1676400"/>
            <a:ext cx="3314700" cy="21336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12192000" y="2266950"/>
            <a:ext cx="1238250" cy="485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2</xdr:col>
      <xdr:colOff>2390775</xdr:colOff>
      <xdr:row>2</xdr:row>
      <xdr:rowOff>114301</xdr:rowOff>
    </xdr:from>
    <xdr:to>
      <xdr:col>4</xdr:col>
      <xdr:colOff>619125</xdr:colOff>
      <xdr:row>2</xdr:row>
      <xdr:rowOff>1809751</xdr:rowOff>
    </xdr:to>
    <xdr:pic>
      <xdr:nvPicPr>
        <xdr:cNvPr id="23" name="図 22">
          <a:extLst>
            <a:ext uri="{FF2B5EF4-FFF2-40B4-BE49-F238E27FC236}">
              <a16:creationId xmlns:a16="http://schemas.microsoft.com/office/drawing/2014/main" id="{00000000-0008-0000-0100-000017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26749"/>
        <a:stretch/>
      </xdr:blipFill>
      <xdr:spPr bwMode="auto">
        <a:xfrm>
          <a:off x="10639425" y="3381376"/>
          <a:ext cx="3533775"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466725</xdr:colOff>
      <xdr:row>2</xdr:row>
      <xdr:rowOff>1114425</xdr:rowOff>
    </xdr:from>
    <xdr:to>
      <xdr:col>11</xdr:col>
      <xdr:colOff>9525</xdr:colOff>
      <xdr:row>2</xdr:row>
      <xdr:rowOff>2028825</xdr:rowOff>
    </xdr:to>
    <xdr:cxnSp macro="">
      <xdr:nvCxnSpPr>
        <xdr:cNvPr id="14" name="直線矢印コネクタ 13">
          <a:extLst>
            <a:ext uri="{FF2B5EF4-FFF2-40B4-BE49-F238E27FC236}">
              <a16:creationId xmlns:a16="http://schemas.microsoft.com/office/drawing/2014/main" id="{00000000-0008-0000-0100-00000E000000}"/>
            </a:ext>
          </a:extLst>
        </xdr:cNvPr>
        <xdr:cNvCxnSpPr/>
      </xdr:nvCxnSpPr>
      <xdr:spPr>
        <a:xfrm>
          <a:off x="17449800" y="4381500"/>
          <a:ext cx="914400" cy="914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95250</xdr:colOff>
      <xdr:row>2</xdr:row>
      <xdr:rowOff>1019175</xdr:rowOff>
    </xdr:from>
    <xdr:ext cx="415242" cy="275717"/>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2963525" y="4286250"/>
          <a:ext cx="415242" cy="275717"/>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V</a:t>
          </a:r>
          <a:r>
            <a:rPr kumimoji="1" lang="ja-JP" altLang="en-US" sz="1100"/>
            <a:t>・</a:t>
          </a:r>
          <a:r>
            <a:rPr kumimoji="1" lang="en-US" altLang="ja-JP" sz="1100"/>
            <a:t>V</a:t>
          </a:r>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12</xdr:col>
      <xdr:colOff>977</xdr:colOff>
      <xdr:row>2</xdr:row>
      <xdr:rowOff>112101</xdr:rowOff>
    </xdr:from>
    <xdr:ext cx="133883" cy="168508"/>
    <xdr:sp macro="" textlink="">
      <xdr:nvSpPr>
        <xdr:cNvPr id="2" name="Text Box 2">
          <a:extLst>
            <a:ext uri="{FF2B5EF4-FFF2-40B4-BE49-F238E27FC236}">
              <a16:creationId xmlns:a16="http://schemas.microsoft.com/office/drawing/2014/main" id="{00000000-0008-0000-1000-000002000000}"/>
            </a:ext>
          </a:extLst>
        </xdr:cNvPr>
        <xdr:cNvSpPr txBox="1">
          <a:spLocks noChangeArrowheads="1"/>
        </xdr:cNvSpPr>
      </xdr:nvSpPr>
      <xdr:spPr bwMode="auto">
        <a:xfrm>
          <a:off x="6316052" y="435951"/>
          <a:ext cx="133883" cy="16850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strike="noStrike">
              <a:solidFill>
                <a:srgbClr val="000000"/>
              </a:solidFill>
              <a:latin typeface="ＭＳ Ｐ明朝" pitchFamily="18" charset="-128"/>
              <a:ea typeface="ＭＳ Ｐ明朝" pitchFamily="18" charset="-128"/>
            </a:rPr>
            <a:t>①</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xdr:col>
      <xdr:colOff>122989</xdr:colOff>
      <xdr:row>6</xdr:row>
      <xdr:rowOff>19049</xdr:rowOff>
    </xdr:from>
    <xdr:to>
      <xdr:col>10</xdr:col>
      <xdr:colOff>266700</xdr:colOff>
      <xdr:row>7</xdr:row>
      <xdr:rowOff>123824</xdr:rowOff>
    </xdr:to>
    <xdr:sp macro="" textlink="">
      <xdr:nvSpPr>
        <xdr:cNvPr id="2" name="大かっこ 1">
          <a:extLst>
            <a:ext uri="{FF2B5EF4-FFF2-40B4-BE49-F238E27FC236}">
              <a16:creationId xmlns:a16="http://schemas.microsoft.com/office/drawing/2014/main" id="{00000000-0008-0000-1100-000002000000}"/>
            </a:ext>
          </a:extLst>
        </xdr:cNvPr>
        <xdr:cNvSpPr/>
      </xdr:nvSpPr>
      <xdr:spPr>
        <a:xfrm>
          <a:off x="1018339" y="942974"/>
          <a:ext cx="3725111" cy="257175"/>
        </a:xfrm>
        <a:prstGeom prst="bracketPair">
          <a:avLst>
            <a:gd name="adj" fmla="val 1344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twoCellAnchor>
    <xdr:from>
      <xdr:col>14</xdr:col>
      <xdr:colOff>63040</xdr:colOff>
      <xdr:row>6</xdr:row>
      <xdr:rowOff>19033</xdr:rowOff>
    </xdr:from>
    <xdr:to>
      <xdr:col>23</xdr:col>
      <xdr:colOff>304801</xdr:colOff>
      <xdr:row>7</xdr:row>
      <xdr:rowOff>123808</xdr:rowOff>
    </xdr:to>
    <xdr:sp macro="" textlink="">
      <xdr:nvSpPr>
        <xdr:cNvPr id="3" name="大かっこ 2">
          <a:extLst>
            <a:ext uri="{FF2B5EF4-FFF2-40B4-BE49-F238E27FC236}">
              <a16:creationId xmlns:a16="http://schemas.microsoft.com/office/drawing/2014/main" id="{00000000-0008-0000-1100-000003000000}"/>
            </a:ext>
          </a:extLst>
        </xdr:cNvPr>
        <xdr:cNvSpPr/>
      </xdr:nvSpPr>
      <xdr:spPr>
        <a:xfrm>
          <a:off x="6368590" y="942958"/>
          <a:ext cx="4270836" cy="257175"/>
        </a:xfrm>
        <a:prstGeom prst="bracketPair">
          <a:avLst>
            <a:gd name="adj" fmla="val 13441"/>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14</xdr:col>
      <xdr:colOff>28575</xdr:colOff>
      <xdr:row>11</xdr:row>
      <xdr:rowOff>123825</xdr:rowOff>
    </xdr:from>
    <xdr:ext cx="223779" cy="225205"/>
    <xdr:sp macro="" textlink="">
      <xdr:nvSpPr>
        <xdr:cNvPr id="2" name="Text Box 7">
          <a:extLst>
            <a:ext uri="{FF2B5EF4-FFF2-40B4-BE49-F238E27FC236}">
              <a16:creationId xmlns:a16="http://schemas.microsoft.com/office/drawing/2014/main" id="{00000000-0008-0000-1200-000002000000}"/>
            </a:ext>
          </a:extLst>
        </xdr:cNvPr>
        <xdr:cNvSpPr txBox="1">
          <a:spLocks noChangeArrowheads="1"/>
        </xdr:cNvSpPr>
      </xdr:nvSpPr>
      <xdr:spPr bwMode="auto">
        <a:xfrm>
          <a:off x="5895975" y="1885950"/>
          <a:ext cx="223779" cy="225205"/>
        </a:xfrm>
        <a:prstGeom prst="rect">
          <a:avLst/>
        </a:prstGeom>
        <a:noFill/>
        <a:ln w="9525">
          <a:noFill/>
          <a:miter lim="800000"/>
          <a:headEnd/>
          <a:tailEnd/>
        </a:ln>
      </xdr:spPr>
      <xdr:txBody>
        <a:bodyPr wrap="none" lIns="18288" tIns="27432" rIns="0" bIns="0" anchor="t" upright="1">
          <a:spAutoFit/>
        </a:bodyPr>
        <a:lstStyle/>
        <a:p>
          <a:pPr algn="l" rtl="0">
            <a:defRPr sz="1000"/>
          </a:pPr>
          <a:r>
            <a:rPr lang="en-US" altLang="ja-JP" sz="900" b="0" i="0" strike="noStrike">
              <a:solidFill>
                <a:srgbClr val="000000"/>
              </a:solidFill>
              <a:latin typeface="Century"/>
            </a:rPr>
            <a:t>K</a:t>
          </a:r>
          <a:r>
            <a:rPr lang="en-US" altLang="ja-JP" sz="900" b="0" i="0" strike="noStrike" baseline="-25000">
              <a:solidFill>
                <a:srgbClr val="000000"/>
              </a:solidFill>
              <a:latin typeface="Century"/>
            </a:rPr>
            <a:t>i </a:t>
          </a:r>
          <a:r>
            <a:rPr lang="en-US" altLang="ja-JP" sz="900" b="0" i="0" strike="noStrike">
              <a:solidFill>
                <a:srgbClr val="000000"/>
              </a:solidFill>
              <a:latin typeface="Century"/>
            </a:rPr>
            <a:t>=</a:t>
          </a:r>
        </a:p>
      </xdr:txBody>
    </xdr:sp>
    <xdr:clientData/>
  </xdr:oneCellAnchor>
  <xdr:twoCellAnchor>
    <xdr:from>
      <xdr:col>14</xdr:col>
      <xdr:colOff>400050</xdr:colOff>
      <xdr:row>12</xdr:row>
      <xdr:rowOff>104775</xdr:rowOff>
    </xdr:from>
    <xdr:to>
      <xdr:col>17</xdr:col>
      <xdr:colOff>47625</xdr:colOff>
      <xdr:row>12</xdr:row>
      <xdr:rowOff>104775</xdr:rowOff>
    </xdr:to>
    <xdr:sp macro="" textlink="">
      <xdr:nvSpPr>
        <xdr:cNvPr id="3" name="Line 8">
          <a:extLst>
            <a:ext uri="{FF2B5EF4-FFF2-40B4-BE49-F238E27FC236}">
              <a16:creationId xmlns:a16="http://schemas.microsoft.com/office/drawing/2014/main" id="{00000000-0008-0000-1200-000003000000}"/>
            </a:ext>
          </a:extLst>
        </xdr:cNvPr>
        <xdr:cNvSpPr>
          <a:spLocks noChangeShapeType="1"/>
        </xdr:cNvSpPr>
      </xdr:nvSpPr>
      <xdr:spPr bwMode="auto">
        <a:xfrm>
          <a:off x="6267450" y="2019300"/>
          <a:ext cx="990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15</xdr:col>
      <xdr:colOff>238125</xdr:colOff>
      <xdr:row>12</xdr:row>
      <xdr:rowOff>95250</xdr:rowOff>
    </xdr:from>
    <xdr:ext cx="316866" cy="205622"/>
    <xdr:sp macro="" textlink="">
      <xdr:nvSpPr>
        <xdr:cNvPr id="4" name="Text Box 9">
          <a:extLst>
            <a:ext uri="{FF2B5EF4-FFF2-40B4-BE49-F238E27FC236}">
              <a16:creationId xmlns:a16="http://schemas.microsoft.com/office/drawing/2014/main" id="{00000000-0008-0000-1200-000004000000}"/>
            </a:ext>
          </a:extLst>
        </xdr:cNvPr>
        <xdr:cNvSpPr txBox="1">
          <a:spLocks noChangeArrowheads="1"/>
        </xdr:cNvSpPr>
      </xdr:nvSpPr>
      <xdr:spPr bwMode="auto">
        <a:xfrm>
          <a:off x="6553200" y="2009775"/>
          <a:ext cx="316866" cy="205622"/>
        </a:xfrm>
        <a:prstGeom prst="rect">
          <a:avLst/>
        </a:prstGeom>
        <a:noFill/>
        <a:ln w="9525">
          <a:noFill/>
          <a:miter lim="800000"/>
          <a:headEnd/>
          <a:tailEnd/>
        </a:ln>
      </xdr:spPr>
      <xdr:txBody>
        <a:bodyPr wrap="none" lIns="18288" tIns="27432" rIns="0" bIns="0" anchor="t" upright="1">
          <a:spAutoFit/>
        </a:bodyPr>
        <a:lstStyle/>
        <a:p>
          <a:pPr algn="l" rtl="0">
            <a:defRPr sz="1000"/>
          </a:pPr>
          <a:r>
            <a:rPr lang="en-US" altLang="ja-JP" sz="900" b="0" i="0" strike="noStrike">
              <a:solidFill>
                <a:srgbClr val="000000"/>
              </a:solidFill>
              <a:latin typeface="Century"/>
            </a:rPr>
            <a:t>139.4</a:t>
          </a:r>
        </a:p>
      </xdr:txBody>
    </xdr:sp>
    <xdr:clientData/>
  </xdr:oneCellAnchor>
  <xdr:oneCellAnchor>
    <xdr:from>
      <xdr:col>15</xdr:col>
      <xdr:colOff>171450</xdr:colOff>
      <xdr:row>11</xdr:row>
      <xdr:rowOff>28575</xdr:rowOff>
    </xdr:from>
    <xdr:ext cx="584647" cy="177741"/>
    <xdr:sp macro="" textlink="">
      <xdr:nvSpPr>
        <xdr:cNvPr id="5" name="Text Box 10">
          <a:extLst>
            <a:ext uri="{FF2B5EF4-FFF2-40B4-BE49-F238E27FC236}">
              <a16:creationId xmlns:a16="http://schemas.microsoft.com/office/drawing/2014/main" id="{00000000-0008-0000-1200-000005000000}"/>
            </a:ext>
          </a:extLst>
        </xdr:cNvPr>
        <xdr:cNvSpPr txBox="1">
          <a:spLocks noChangeArrowheads="1"/>
        </xdr:cNvSpPr>
      </xdr:nvSpPr>
      <xdr:spPr bwMode="auto">
        <a:xfrm>
          <a:off x="6486525" y="1790700"/>
          <a:ext cx="584647" cy="177741"/>
        </a:xfrm>
        <a:prstGeom prst="rect">
          <a:avLst/>
        </a:prstGeom>
        <a:noFill/>
        <a:ln w="9525">
          <a:noFill/>
          <a:miter lim="800000"/>
          <a:headEnd/>
          <a:tailEnd/>
        </a:ln>
      </xdr:spPr>
      <xdr:txBody>
        <a:bodyPr wrap="none" lIns="18288" tIns="27432" rIns="0" bIns="0" anchor="t" upright="1">
          <a:spAutoFit/>
        </a:bodyPr>
        <a:lstStyle/>
        <a:p>
          <a:pPr algn="l" rtl="0">
            <a:defRPr sz="1000"/>
          </a:pPr>
          <a:r>
            <a:rPr lang="el-GR" altLang="ja-JP" sz="900" b="0" i="0" strike="noStrike">
              <a:solidFill>
                <a:srgbClr val="000000"/>
              </a:solidFill>
              <a:latin typeface="Century"/>
            </a:rPr>
            <a:t>Σ(</a:t>
          </a:r>
          <a:r>
            <a:rPr lang="en-US" altLang="ja-JP" sz="900" b="0" i="0" strike="noStrike">
              <a:solidFill>
                <a:srgbClr val="000000"/>
              </a:solidFill>
              <a:latin typeface="Century"/>
            </a:rPr>
            <a:t>n×%I</a:t>
          </a:r>
          <a:r>
            <a:rPr lang="en-US" altLang="ja-JP" sz="900" b="0" i="0" strike="noStrike" baseline="-25000">
              <a:solidFill>
                <a:srgbClr val="000000"/>
              </a:solidFill>
              <a:latin typeface="Century"/>
            </a:rPr>
            <a:t>n</a:t>
          </a:r>
          <a:r>
            <a:rPr lang="en-US" altLang="ja-JP" sz="900" b="0" i="0" strike="noStrike">
              <a:solidFill>
                <a:srgbClr val="000000"/>
              </a:solidFill>
              <a:latin typeface="Century"/>
            </a:rPr>
            <a:t>)</a:t>
          </a:r>
          <a:r>
            <a:rPr lang="en-US" altLang="ja-JP" sz="900" b="0" i="0" strike="noStrike" baseline="30000">
              <a:solidFill>
                <a:srgbClr val="000000"/>
              </a:solidFill>
              <a:latin typeface="Century"/>
            </a:rPr>
            <a:t>2</a:t>
          </a:r>
        </a:p>
      </xdr:txBody>
    </xdr:sp>
    <xdr:clientData/>
  </xdr:oneCellAnchor>
  <xdr:twoCellAnchor>
    <xdr:from>
      <xdr:col>15</xdr:col>
      <xdr:colOff>38100</xdr:colOff>
      <xdr:row>11</xdr:row>
      <xdr:rowOff>38100</xdr:rowOff>
    </xdr:from>
    <xdr:to>
      <xdr:col>16</xdr:col>
      <xdr:colOff>361950</xdr:colOff>
      <xdr:row>12</xdr:row>
      <xdr:rowOff>47625</xdr:rowOff>
    </xdr:to>
    <xdr:grpSp>
      <xdr:nvGrpSpPr>
        <xdr:cNvPr id="6" name="Group 15">
          <a:extLst>
            <a:ext uri="{FF2B5EF4-FFF2-40B4-BE49-F238E27FC236}">
              <a16:creationId xmlns:a16="http://schemas.microsoft.com/office/drawing/2014/main" id="{00000000-0008-0000-1200-000006000000}"/>
            </a:ext>
          </a:extLst>
        </xdr:cNvPr>
        <xdr:cNvGrpSpPr>
          <a:grpSpLocks/>
        </xdr:cNvGrpSpPr>
      </xdr:nvGrpSpPr>
      <xdr:grpSpPr bwMode="auto">
        <a:xfrm>
          <a:off x="6369424" y="1797424"/>
          <a:ext cx="772085" cy="166407"/>
          <a:chOff x="539" y="579"/>
          <a:chExt cx="95" cy="24"/>
        </a:xfrm>
      </xdr:grpSpPr>
      <xdr:sp macro="" textlink="">
        <xdr:nvSpPr>
          <xdr:cNvPr id="7" name="Line 11">
            <a:extLst>
              <a:ext uri="{FF2B5EF4-FFF2-40B4-BE49-F238E27FC236}">
                <a16:creationId xmlns:a16="http://schemas.microsoft.com/office/drawing/2014/main" id="{00000000-0008-0000-1200-000007000000}"/>
              </a:ext>
            </a:extLst>
          </xdr:cNvPr>
          <xdr:cNvSpPr>
            <a:spLocks noChangeShapeType="1"/>
          </xdr:cNvSpPr>
        </xdr:nvSpPr>
        <xdr:spPr bwMode="auto">
          <a:xfrm>
            <a:off x="542" y="593"/>
            <a:ext cx="5" cy="1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12">
            <a:extLst>
              <a:ext uri="{FF2B5EF4-FFF2-40B4-BE49-F238E27FC236}">
                <a16:creationId xmlns:a16="http://schemas.microsoft.com/office/drawing/2014/main" id="{00000000-0008-0000-1200-000008000000}"/>
              </a:ext>
            </a:extLst>
          </xdr:cNvPr>
          <xdr:cNvSpPr>
            <a:spLocks noChangeShapeType="1"/>
          </xdr:cNvSpPr>
        </xdr:nvSpPr>
        <xdr:spPr bwMode="auto">
          <a:xfrm flipV="1">
            <a:off x="547" y="580"/>
            <a:ext cx="7" cy="2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13">
            <a:extLst>
              <a:ext uri="{FF2B5EF4-FFF2-40B4-BE49-F238E27FC236}">
                <a16:creationId xmlns:a16="http://schemas.microsoft.com/office/drawing/2014/main" id="{00000000-0008-0000-1200-000009000000}"/>
              </a:ext>
            </a:extLst>
          </xdr:cNvPr>
          <xdr:cNvSpPr>
            <a:spLocks noChangeShapeType="1"/>
          </xdr:cNvSpPr>
        </xdr:nvSpPr>
        <xdr:spPr bwMode="auto">
          <a:xfrm>
            <a:off x="554" y="579"/>
            <a:ext cx="8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4">
            <a:extLst>
              <a:ext uri="{FF2B5EF4-FFF2-40B4-BE49-F238E27FC236}">
                <a16:creationId xmlns:a16="http://schemas.microsoft.com/office/drawing/2014/main" id="{00000000-0008-0000-1200-00000A000000}"/>
              </a:ext>
            </a:extLst>
          </xdr:cNvPr>
          <xdr:cNvSpPr>
            <a:spLocks noChangeShapeType="1"/>
          </xdr:cNvSpPr>
        </xdr:nvSpPr>
        <xdr:spPr bwMode="auto">
          <a:xfrm flipH="1">
            <a:off x="539" y="594"/>
            <a:ext cx="4" cy="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201706</xdr:colOff>
      <xdr:row>0</xdr:row>
      <xdr:rowOff>112059</xdr:rowOff>
    </xdr:from>
    <xdr:to>
      <xdr:col>6</xdr:col>
      <xdr:colOff>82924</xdr:colOff>
      <xdr:row>2</xdr:row>
      <xdr:rowOff>133910</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201706" y="112059"/>
          <a:ext cx="1562100" cy="447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8</xdr:col>
      <xdr:colOff>560294</xdr:colOff>
      <xdr:row>7</xdr:row>
      <xdr:rowOff>206188</xdr:rowOff>
    </xdr:from>
    <xdr:ext cx="159531" cy="201850"/>
    <xdr:sp macro="" textlink="">
      <xdr:nvSpPr>
        <xdr:cNvPr id="2" name="Text Box 2">
          <a:extLst>
            <a:ext uri="{FF2B5EF4-FFF2-40B4-BE49-F238E27FC236}">
              <a16:creationId xmlns:a16="http://schemas.microsoft.com/office/drawing/2014/main" id="{00000000-0008-0000-1500-000002000000}"/>
            </a:ext>
          </a:extLst>
        </xdr:cNvPr>
        <xdr:cNvSpPr txBox="1">
          <a:spLocks noChangeArrowheads="1"/>
        </xdr:cNvSpPr>
      </xdr:nvSpPr>
      <xdr:spPr bwMode="auto">
        <a:xfrm>
          <a:off x="6970619" y="1968313"/>
          <a:ext cx="159531" cy="201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印</a:t>
          </a:r>
        </a:p>
      </xdr:txBody>
    </xdr:sp>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52</xdr:row>
          <xdr:rowOff>66675</xdr:rowOff>
        </xdr:from>
        <xdr:to>
          <xdr:col>7</xdr:col>
          <xdr:colOff>647700</xdr:colOff>
          <xdr:row>52</xdr:row>
          <xdr:rowOff>381000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17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52</xdr:row>
          <xdr:rowOff>66675</xdr:rowOff>
        </xdr:from>
        <xdr:to>
          <xdr:col>8</xdr:col>
          <xdr:colOff>714375</xdr:colOff>
          <xdr:row>52</xdr:row>
          <xdr:rowOff>381000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17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18</xdr:row>
          <xdr:rowOff>47625</xdr:rowOff>
        </xdr:from>
        <xdr:to>
          <xdr:col>5</xdr:col>
          <xdr:colOff>514350</xdr:colOff>
          <xdr:row>18</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17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18</xdr:row>
          <xdr:rowOff>66675</xdr:rowOff>
        </xdr:from>
        <xdr:to>
          <xdr:col>9</xdr:col>
          <xdr:colOff>2228850</xdr:colOff>
          <xdr:row>18</xdr:row>
          <xdr:rowOff>304800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17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希望しない（別途 揚水発電設備等が設置された需要場所の接続供給契約に係る覚書 交換が必要となります。）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16</xdr:row>
          <xdr:rowOff>38100</xdr:rowOff>
        </xdr:from>
        <xdr:to>
          <xdr:col>5</xdr:col>
          <xdr:colOff>180975</xdr:colOff>
          <xdr:row>16</xdr:row>
          <xdr:rowOff>304800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17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16</xdr:row>
          <xdr:rowOff>85725</xdr:rowOff>
        </xdr:from>
        <xdr:to>
          <xdr:col>9</xdr:col>
          <xdr:colOff>647700</xdr:colOff>
          <xdr:row>16</xdr:row>
          <xdr:rowOff>314325</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17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条件に不適合（設問②は希望しないを選択ください）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xdr:row>
          <xdr:rowOff>47625</xdr:rowOff>
        </xdr:from>
        <xdr:to>
          <xdr:col>5</xdr:col>
          <xdr:colOff>238125</xdr:colOff>
          <xdr:row>22</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17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省略可能（設問②にご回答ください）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22</xdr:row>
          <xdr:rowOff>66675</xdr:rowOff>
        </xdr:from>
        <xdr:to>
          <xdr:col>9</xdr:col>
          <xdr:colOff>2219325</xdr:colOff>
          <xdr:row>22</xdr:row>
          <xdr:rowOff>314325</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1700-00000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省略不可（区分計量器の設置個所を単線結線図に明記ください。）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38100</xdr:rowOff>
        </xdr:from>
        <xdr:to>
          <xdr:col>4</xdr:col>
          <xdr:colOff>762000</xdr:colOff>
          <xdr:row>24</xdr:row>
          <xdr:rowOff>314325</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1700-00000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24</xdr:row>
          <xdr:rowOff>66675</xdr:rowOff>
        </xdr:from>
        <xdr:to>
          <xdr:col>9</xdr:col>
          <xdr:colOff>561975</xdr:colOff>
          <xdr:row>24</xdr:row>
          <xdr:rowOff>304800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1700-00000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条件に不適合（設問①省略不可を選択ください）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38100</xdr:rowOff>
        </xdr:from>
        <xdr:to>
          <xdr:col>5</xdr:col>
          <xdr:colOff>381000</xdr:colOff>
          <xdr:row>12</xdr:row>
          <xdr:rowOff>323850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1700-00000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12</xdr:row>
          <xdr:rowOff>66675</xdr:rowOff>
        </xdr:from>
        <xdr:to>
          <xdr:col>9</xdr:col>
          <xdr:colOff>1438275</xdr:colOff>
          <xdr:row>12</xdr:row>
          <xdr:rowOff>295275</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17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a:t>
              </a:r>
            </a:p>
          </xdr:txBody>
        </xdr:sp>
        <xdr:clientData/>
      </xdr:twoCellAnchor>
    </mc:Choice>
    <mc:Fallback/>
  </mc:AlternateContent>
  <xdr:twoCellAnchor>
    <xdr:from>
      <xdr:col>1</xdr:col>
      <xdr:colOff>38100</xdr:colOff>
      <xdr:row>1</xdr:row>
      <xdr:rowOff>57150</xdr:rowOff>
    </xdr:from>
    <xdr:to>
      <xdr:col>3</xdr:col>
      <xdr:colOff>597086</xdr:colOff>
      <xdr:row>2</xdr:row>
      <xdr:rowOff>222623</xdr:rowOff>
    </xdr:to>
    <xdr:sp macro="" textlink="">
      <xdr:nvSpPr>
        <xdr:cNvPr id="14" name="正方形/長方形 13">
          <a:extLst>
            <a:ext uri="{FF2B5EF4-FFF2-40B4-BE49-F238E27FC236}">
              <a16:creationId xmlns:a16="http://schemas.microsoft.com/office/drawing/2014/main" id="{00000000-0008-0000-1700-00000E000000}"/>
            </a:ext>
          </a:extLst>
        </xdr:cNvPr>
        <xdr:cNvSpPr/>
      </xdr:nvSpPr>
      <xdr:spPr>
        <a:xfrm>
          <a:off x="723900" y="104775"/>
          <a:ext cx="1482911" cy="298823"/>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kern="1200">
              <a:solidFill>
                <a:sysClr val="windowText" lastClr="000000"/>
              </a:solidFill>
              <a:latin typeface="Meiryo UI" panose="020B0604030504040204" pitchFamily="50" charset="-128"/>
              <a:ea typeface="Meiryo UI" panose="020B0604030504040204" pitchFamily="50" charset="-128"/>
            </a:rPr>
            <a:t>高圧・特別高圧様式</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38100</xdr:colOff>
      <xdr:row>20</xdr:row>
      <xdr:rowOff>9526</xdr:rowOff>
    </xdr:from>
    <xdr:to>
      <xdr:col>19</xdr:col>
      <xdr:colOff>590550</xdr:colOff>
      <xdr:row>22</xdr:row>
      <xdr:rowOff>95251</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8905875" y="5524501"/>
          <a:ext cx="6038850" cy="476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蓄電池の充電電力を除いた、「付随設備」について諸元を左の欄へ貼り付けください。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a:p>
          <a:r>
            <a:rPr kumimoji="1" lang="ja-JP" altLang="en-US" sz="1100" b="0">
              <a:solidFill>
                <a:srgbClr val="FF0000"/>
              </a:solidFill>
              <a:latin typeface="ＭＳ Ｐ明朝" panose="02020600040205080304" pitchFamily="18" charset="-128"/>
              <a:ea typeface="ＭＳ Ｐ明朝" panose="02020600040205080304" pitchFamily="18" charset="-128"/>
            </a:rPr>
            <a:t>付随設備とは</a:t>
          </a:r>
          <a:r>
            <a:rPr kumimoji="1" lang="ja-JP" altLang="ja-JP" sz="1100" b="0">
              <a:solidFill>
                <a:srgbClr val="FF0000"/>
              </a:solidFill>
              <a:effectLst/>
              <a:latin typeface="+mn-lt"/>
              <a:ea typeface="+mn-ea"/>
              <a:cs typeface="+mn-cs"/>
            </a:rPr>
            <a:t>・・・蓄電所内に設置される設備の内、蓄電所の維持管理に必要</a:t>
          </a:r>
          <a:r>
            <a:rPr kumimoji="1" lang="ja-JP" altLang="en-US" sz="1100" b="0">
              <a:solidFill>
                <a:srgbClr val="FF0000"/>
              </a:solidFill>
              <a:effectLst/>
              <a:latin typeface="+mn-lt"/>
              <a:ea typeface="+mn-ea"/>
              <a:cs typeface="+mn-cs"/>
            </a:rPr>
            <a:t>な設備</a:t>
          </a:r>
          <a:r>
            <a:rPr kumimoji="1" lang="ja-JP" altLang="ja-JP" sz="1100" b="0">
              <a:solidFill>
                <a:srgbClr val="FF0000"/>
              </a:solidFill>
              <a:effectLst/>
              <a:latin typeface="+mn-lt"/>
              <a:ea typeface="+mn-ea"/>
              <a:cs typeface="+mn-cs"/>
            </a:rPr>
            <a:t>となります。</a:t>
          </a:r>
          <a:endParaRPr kumimoji="1" lang="ja-JP" altLang="en-US" sz="1100" b="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11</xdr:col>
      <xdr:colOff>38101</xdr:colOff>
      <xdr:row>36</xdr:row>
      <xdr:rowOff>28575</xdr:rowOff>
    </xdr:from>
    <xdr:to>
      <xdr:col>20</xdr:col>
      <xdr:colOff>571501</xdr:colOff>
      <xdr:row>39</xdr:row>
      <xdr:rowOff>19050</xdr:rowOff>
    </xdr:to>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8905876" y="9839325"/>
          <a:ext cx="6705600" cy="4953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蓄電池の充電電力および付随設備の消費電力以外の「その他機器」について諸元を左の欄へ貼り付けください。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a:p>
          <a:r>
            <a:rPr kumimoji="1" lang="ja-JP" altLang="en-US" sz="1100" b="0">
              <a:solidFill>
                <a:srgbClr val="FF0000"/>
              </a:solidFill>
              <a:latin typeface="ＭＳ Ｐ明朝" panose="02020600040205080304" pitchFamily="18" charset="-128"/>
              <a:ea typeface="ＭＳ Ｐ明朝" panose="02020600040205080304" pitchFamily="18" charset="-128"/>
            </a:rPr>
            <a:t>その他機器とは・・・蓄電所内に設置される設備の内、蓄電所の維持管理に必要のない設備となります。</a:t>
          </a:r>
        </a:p>
      </xdr:txBody>
    </xdr:sp>
    <xdr:clientData/>
  </xdr:twoCellAnchor>
  <xdr:twoCellAnchor>
    <xdr:from>
      <xdr:col>11</xdr:col>
      <xdr:colOff>28574</xdr:colOff>
      <xdr:row>8</xdr:row>
      <xdr:rowOff>200026</xdr:rowOff>
    </xdr:from>
    <xdr:to>
      <xdr:col>23</xdr:col>
      <xdr:colOff>95249</xdr:colOff>
      <xdr:row>11</xdr:row>
      <xdr:rowOff>66675</xdr:rowOff>
    </xdr:to>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8896349" y="1943101"/>
          <a:ext cx="8296275" cy="67627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ＥＭＳ等による充電制御を実施される場合は、</a:t>
          </a:r>
          <a:r>
            <a:rPr kumimoji="1" lang="ja-JP" altLang="en-US" sz="1100" b="1">
              <a:solidFill>
                <a:srgbClr val="FF0000"/>
              </a:solidFill>
              <a:latin typeface="ＭＳ Ｐ明朝" panose="02020600040205080304" pitchFamily="18" charset="-128"/>
              <a:ea typeface="ＭＳ Ｐ明朝" panose="02020600040205080304" pitchFamily="18" charset="-128"/>
            </a:rPr>
            <a:t>当該機器の設置に伴う充電制御に関するメーカー証明書を左の欄内へ貼り付け</a:t>
          </a:r>
          <a:r>
            <a:rPr kumimoji="1" lang="ja-JP" altLang="en-US" sz="1100" b="0">
              <a:solidFill>
                <a:srgbClr val="FF0000"/>
              </a:solidFill>
              <a:latin typeface="ＭＳ Ｐ明朝" panose="02020600040205080304" pitchFamily="18" charset="-128"/>
              <a:ea typeface="ＭＳ Ｐ明朝" panose="02020600040205080304" pitchFamily="18" charset="-128"/>
            </a:rPr>
            <a:t>ください。</a:t>
          </a:r>
        </a:p>
        <a:p>
          <a:r>
            <a:rPr kumimoji="1" lang="en-US" altLang="ja-JP" sz="1100" b="0">
              <a:solidFill>
                <a:srgbClr val="FF0000"/>
              </a:solidFill>
              <a:latin typeface="ＭＳ Ｐ明朝" panose="02020600040205080304" pitchFamily="18" charset="-128"/>
              <a:ea typeface="ＭＳ Ｐ明朝" panose="02020600040205080304" pitchFamily="18" charset="-128"/>
            </a:rPr>
            <a:t>※</a:t>
          </a:r>
          <a:r>
            <a:rPr kumimoji="1" lang="ja-JP" altLang="en-US" sz="1100" b="0">
              <a:solidFill>
                <a:srgbClr val="FF0000"/>
              </a:solidFill>
              <a:latin typeface="ＭＳ Ｐ明朝" panose="02020600040205080304" pitchFamily="18" charset="-128"/>
              <a:ea typeface="ＭＳ Ｐ明朝" panose="02020600040205080304" pitchFamily="18" charset="-128"/>
            </a:rPr>
            <a:t>ＥＭＳに関する充電制御の証明書については、メーカー様にてご用意いただくことが難しい場合に限り、</a:t>
          </a:r>
          <a:r>
            <a:rPr kumimoji="1" lang="ja-JP" altLang="en-US" sz="1100" b="1">
              <a:solidFill>
                <a:srgbClr val="FF0000"/>
              </a:solidFill>
              <a:latin typeface="ＭＳ Ｐ明朝" panose="02020600040205080304" pitchFamily="18" charset="-128"/>
              <a:ea typeface="ＭＳ Ｐ明朝" panose="02020600040205080304" pitchFamily="18" charset="-128"/>
            </a:rPr>
            <a:t>事業者様による意思表示</a:t>
          </a:r>
          <a:r>
            <a:rPr kumimoji="1" lang="ja-JP" altLang="en-US" sz="1100" b="0">
              <a:solidFill>
                <a:srgbClr val="FF0000"/>
              </a:solidFill>
              <a:latin typeface="ＭＳ Ｐ明朝" panose="02020600040205080304" pitchFamily="18" charset="-128"/>
              <a:ea typeface="ＭＳ Ｐ明朝" panose="02020600040205080304" pitchFamily="18" charset="-128"/>
            </a:rPr>
            <a:t>をもって証明書のご提出と同義として扱わせていただきますのでその旨、左の欄内へ記載ください。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11</xdr:col>
      <xdr:colOff>19049</xdr:colOff>
      <xdr:row>6</xdr:row>
      <xdr:rowOff>66674</xdr:rowOff>
    </xdr:from>
    <xdr:to>
      <xdr:col>20</xdr:col>
      <xdr:colOff>638175</xdr:colOff>
      <xdr:row>8</xdr:row>
      <xdr:rowOff>161925</xdr:rowOff>
    </xdr:to>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8886824" y="1409699"/>
          <a:ext cx="6791326" cy="4953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solidFill>
                <a:srgbClr val="FF0000"/>
              </a:solidFill>
              <a:latin typeface="ＭＳ Ｐ明朝" panose="02020600040205080304" pitchFamily="18" charset="-128"/>
              <a:ea typeface="ＭＳ Ｐ明朝" panose="02020600040205080304" pitchFamily="18" charset="-128"/>
            </a:rPr>
            <a:t>「蓄電池の充電電力」について諸元を左の欄へ貼り付けください。</a:t>
          </a:r>
          <a:endParaRPr kumimoji="1" lang="en-US" altLang="ja-JP" sz="1100" b="0">
            <a:solidFill>
              <a:srgbClr val="FF0000"/>
            </a:solidFill>
            <a:latin typeface="ＭＳ Ｐ明朝" panose="02020600040205080304" pitchFamily="18" charset="-128"/>
            <a:ea typeface="ＭＳ Ｐ明朝" panose="02020600040205080304"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rgbClr val="FF0000"/>
              </a:solidFill>
              <a:effectLst/>
              <a:latin typeface="ＭＳ Ｐ明朝" panose="02020600040205080304" pitchFamily="18" charset="-128"/>
              <a:ea typeface="ＭＳ Ｐ明朝" panose="02020600040205080304" pitchFamily="18" charset="-128"/>
              <a:cs typeface="+mn-cs"/>
            </a:rPr>
            <a:t>ＰＣＳの充電制御を実施する場合は、</a:t>
          </a:r>
          <a:r>
            <a:rPr kumimoji="1" lang="ja-JP" altLang="ja-JP" sz="1100" b="1">
              <a:solidFill>
                <a:srgbClr val="FF0000"/>
              </a:solidFill>
              <a:effectLst/>
              <a:latin typeface="ＭＳ Ｐ明朝" panose="02020600040205080304" pitchFamily="18" charset="-128"/>
              <a:ea typeface="ＭＳ Ｐ明朝" panose="02020600040205080304" pitchFamily="18" charset="-128"/>
              <a:cs typeface="+mn-cs"/>
            </a:rPr>
            <a:t>充電制御に関するメーカー証明書を左の欄へ貼り付け</a:t>
          </a:r>
          <a:r>
            <a:rPr kumimoji="1" lang="ja-JP" altLang="ja-JP" sz="1100" b="0">
              <a:solidFill>
                <a:srgbClr val="FF0000"/>
              </a:solidFill>
              <a:effectLst/>
              <a:latin typeface="ＭＳ Ｐ明朝" panose="02020600040205080304" pitchFamily="18" charset="-128"/>
              <a:ea typeface="ＭＳ Ｐ明朝" panose="02020600040205080304" pitchFamily="18" charset="-128"/>
              <a:cs typeface="+mn-cs"/>
            </a:rPr>
            <a:t>をお願いいたします。</a:t>
          </a:r>
          <a:endParaRPr lang="ja-JP" altLang="ja-JP" b="0">
            <a:solidFill>
              <a:srgbClr val="FF0000"/>
            </a:solidFill>
            <a:effectLst/>
            <a:latin typeface="ＭＳ Ｐ明朝" panose="02020600040205080304" pitchFamily="18" charset="-128"/>
            <a:ea typeface="ＭＳ Ｐ明朝" panose="02020600040205080304" pitchFamily="18" charset="-128"/>
          </a:endParaRPr>
        </a:p>
        <a:p>
          <a:endParaRPr kumimoji="1" lang="ja-JP" altLang="en-US"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38100</xdr:colOff>
      <xdr:row>6</xdr:row>
      <xdr:rowOff>28575</xdr:rowOff>
    </xdr:from>
    <xdr:to>
      <xdr:col>20</xdr:col>
      <xdr:colOff>533400</xdr:colOff>
      <xdr:row>8</xdr:row>
      <xdr:rowOff>123826</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8905875" y="1390650"/>
          <a:ext cx="6667500" cy="49530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ＭＳ Ｐ明朝" panose="02020600040205080304" pitchFamily="18" charset="-128"/>
              <a:ea typeface="ＭＳ Ｐ明朝" panose="02020600040205080304" pitchFamily="18" charset="-128"/>
            </a:rPr>
            <a:t>ＰＣＳと蓄電池の組み合わせにより、メーカーから蓄電システム全体の充放電変換効率もしくは損失率が証明されている場合は、内容の証明となる資料を左の欄へ貼り付けください。</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285750</xdr:colOff>
          <xdr:row>52</xdr:row>
          <xdr:rowOff>66675</xdr:rowOff>
        </xdr:from>
        <xdr:to>
          <xdr:col>7</xdr:col>
          <xdr:colOff>647700</xdr:colOff>
          <xdr:row>52</xdr:row>
          <xdr:rowOff>381000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1B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52</xdr:row>
          <xdr:rowOff>66675</xdr:rowOff>
        </xdr:from>
        <xdr:to>
          <xdr:col>8</xdr:col>
          <xdr:colOff>714375</xdr:colOff>
          <xdr:row>52</xdr:row>
          <xdr:rowOff>381000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1B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18</xdr:row>
          <xdr:rowOff>47625</xdr:rowOff>
        </xdr:from>
        <xdr:to>
          <xdr:col>5</xdr:col>
          <xdr:colOff>514350</xdr:colOff>
          <xdr:row>18</xdr:row>
          <xdr:rowOff>333375</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1B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18</xdr:row>
          <xdr:rowOff>66675</xdr:rowOff>
        </xdr:from>
        <xdr:to>
          <xdr:col>9</xdr:col>
          <xdr:colOff>1552575</xdr:colOff>
          <xdr:row>18</xdr:row>
          <xdr:rowOff>304800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id="{00000000-0008-0000-1B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希望しない（別途 揚水発電設備等が設置された需要場所の接続供給契約に係る覚書 交換が必要となります。）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16</xdr:row>
          <xdr:rowOff>38100</xdr:rowOff>
        </xdr:from>
        <xdr:to>
          <xdr:col>5</xdr:col>
          <xdr:colOff>180975</xdr:colOff>
          <xdr:row>16</xdr:row>
          <xdr:rowOff>304800</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1B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16</xdr:row>
          <xdr:rowOff>85725</xdr:rowOff>
        </xdr:from>
        <xdr:to>
          <xdr:col>8</xdr:col>
          <xdr:colOff>781050</xdr:colOff>
          <xdr:row>16</xdr:row>
          <xdr:rowOff>314325</xdr:rowOff>
        </xdr:to>
        <xdr:sp macro="" textlink="">
          <xdr:nvSpPr>
            <xdr:cNvPr id="62470" name="Check Box 6" hidden="1">
              <a:extLst>
                <a:ext uri="{63B3BB69-23CF-44E3-9099-C40C66FF867C}">
                  <a14:compatExt spid="_x0000_s62470"/>
                </a:ext>
                <a:ext uri="{FF2B5EF4-FFF2-40B4-BE49-F238E27FC236}">
                  <a16:creationId xmlns:a16="http://schemas.microsoft.com/office/drawing/2014/main" id="{00000000-0008-0000-1B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条件に不適合（設問②は希望しないを選択ください）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22</xdr:row>
          <xdr:rowOff>47625</xdr:rowOff>
        </xdr:from>
        <xdr:to>
          <xdr:col>5</xdr:col>
          <xdr:colOff>238125</xdr:colOff>
          <xdr:row>22</xdr:row>
          <xdr:rowOff>333375</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1B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省略可能（設問②にご回答ください）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22</xdr:row>
          <xdr:rowOff>66675</xdr:rowOff>
        </xdr:from>
        <xdr:to>
          <xdr:col>9</xdr:col>
          <xdr:colOff>1543050</xdr:colOff>
          <xdr:row>22</xdr:row>
          <xdr:rowOff>314325</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1B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省略不可（区分計量器の設置個所を単線結線図に明記ください。）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24</xdr:row>
          <xdr:rowOff>38100</xdr:rowOff>
        </xdr:from>
        <xdr:to>
          <xdr:col>4</xdr:col>
          <xdr:colOff>762000</xdr:colOff>
          <xdr:row>24</xdr:row>
          <xdr:rowOff>314325</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1B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条件に適合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24</xdr:row>
          <xdr:rowOff>66675</xdr:rowOff>
        </xdr:from>
        <xdr:to>
          <xdr:col>8</xdr:col>
          <xdr:colOff>695325</xdr:colOff>
          <xdr:row>24</xdr:row>
          <xdr:rowOff>304800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1B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条件に不適合（設問①省略不可を選択ください）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38100</xdr:rowOff>
        </xdr:from>
        <xdr:to>
          <xdr:col>5</xdr:col>
          <xdr:colOff>381000</xdr:colOff>
          <xdr:row>12</xdr:row>
          <xdr:rowOff>323850</xdr:rowOff>
        </xdr:to>
        <xdr:sp macro="" textlink="">
          <xdr:nvSpPr>
            <xdr:cNvPr id="62475" name="Check Box 11" hidden="1">
              <a:extLst>
                <a:ext uri="{63B3BB69-23CF-44E3-9099-C40C66FF867C}">
                  <a14:compatExt spid="_x0000_s62475"/>
                </a:ext>
                <a:ext uri="{FF2B5EF4-FFF2-40B4-BE49-F238E27FC236}">
                  <a16:creationId xmlns:a16="http://schemas.microsoft.com/office/drawing/2014/main" id="{00000000-0008-0000-1B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12</xdr:row>
          <xdr:rowOff>66675</xdr:rowOff>
        </xdr:from>
        <xdr:to>
          <xdr:col>9</xdr:col>
          <xdr:colOff>752475</xdr:colOff>
          <xdr:row>12</xdr:row>
          <xdr:rowOff>295275</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0000000-0008-0000-1B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希望しない</a:t>
              </a:r>
            </a:p>
          </xdr:txBody>
        </xdr:sp>
        <xdr:clientData/>
      </xdr:twoCellAnchor>
    </mc:Choice>
    <mc:Fallback/>
  </mc:AlternateContent>
  <xdr:twoCellAnchor>
    <xdr:from>
      <xdr:col>1</xdr:col>
      <xdr:colOff>38100</xdr:colOff>
      <xdr:row>1</xdr:row>
      <xdr:rowOff>57150</xdr:rowOff>
    </xdr:from>
    <xdr:to>
      <xdr:col>3</xdr:col>
      <xdr:colOff>597086</xdr:colOff>
      <xdr:row>2</xdr:row>
      <xdr:rowOff>222623</xdr:rowOff>
    </xdr:to>
    <xdr:sp macro="" textlink="">
      <xdr:nvSpPr>
        <xdr:cNvPr id="14" name="正方形/長方形 13">
          <a:extLst>
            <a:ext uri="{FF2B5EF4-FFF2-40B4-BE49-F238E27FC236}">
              <a16:creationId xmlns:a16="http://schemas.microsoft.com/office/drawing/2014/main" id="{00000000-0008-0000-1B00-00000E000000}"/>
            </a:ext>
          </a:extLst>
        </xdr:cNvPr>
        <xdr:cNvSpPr/>
      </xdr:nvSpPr>
      <xdr:spPr>
        <a:xfrm>
          <a:off x="723900" y="104775"/>
          <a:ext cx="1482911" cy="298823"/>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kern="1200">
              <a:solidFill>
                <a:sysClr val="windowText" lastClr="000000"/>
              </a:solidFill>
              <a:latin typeface="Meiryo UI" panose="020B0604030504040204" pitchFamily="50" charset="-128"/>
              <a:ea typeface="Meiryo UI" panose="020B0604030504040204" pitchFamily="50" charset="-128"/>
            </a:rPr>
            <a:t>高圧・特別高圧様式</a:t>
          </a:r>
        </a:p>
      </xdr:txBody>
    </xdr:sp>
    <xdr:clientData/>
  </xdr:twoCellAnchor>
  <xdr:twoCellAnchor>
    <xdr:from>
      <xdr:col>2</xdr:col>
      <xdr:colOff>82826</xdr:colOff>
      <xdr:row>1</xdr:row>
      <xdr:rowOff>49696</xdr:rowOff>
    </xdr:from>
    <xdr:to>
      <xdr:col>4</xdr:col>
      <xdr:colOff>21535</xdr:colOff>
      <xdr:row>3</xdr:row>
      <xdr:rowOff>108089</xdr:rowOff>
    </xdr:to>
    <xdr:sp macro="" textlink="">
      <xdr:nvSpPr>
        <xdr:cNvPr id="15" name="テキスト ボックス 14">
          <a:extLst>
            <a:ext uri="{FF2B5EF4-FFF2-40B4-BE49-F238E27FC236}">
              <a16:creationId xmlns:a16="http://schemas.microsoft.com/office/drawing/2014/main" id="{00000000-0008-0000-1B00-00000F000000}"/>
            </a:ext>
          </a:extLst>
        </xdr:cNvPr>
        <xdr:cNvSpPr txBox="1"/>
      </xdr:nvSpPr>
      <xdr:spPr>
        <a:xfrm>
          <a:off x="882926" y="97321"/>
          <a:ext cx="1557959" cy="44891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112058</xdr:colOff>
      <xdr:row>21</xdr:row>
      <xdr:rowOff>291354</xdr:rowOff>
    </xdr:from>
    <xdr:to>
      <xdr:col>18</xdr:col>
      <xdr:colOff>613655</xdr:colOff>
      <xdr:row>40</xdr:row>
      <xdr:rowOff>2073089</xdr:rowOff>
    </xdr:to>
    <xdr:pic>
      <xdr:nvPicPr>
        <xdr:cNvPr id="2" name="図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8979833" y="5977779"/>
          <a:ext cx="5302197" cy="6591860"/>
        </a:xfrm>
        <a:prstGeom prst="rect">
          <a:avLst/>
        </a:prstGeom>
      </xdr:spPr>
    </xdr:pic>
    <xdr:clientData/>
  </xdr:twoCellAnchor>
  <xdr:twoCellAnchor editAs="oneCell">
    <xdr:from>
      <xdr:col>11</xdr:col>
      <xdr:colOff>44824</xdr:colOff>
      <xdr:row>2</xdr:row>
      <xdr:rowOff>224118</xdr:rowOff>
    </xdr:from>
    <xdr:to>
      <xdr:col>18</xdr:col>
      <xdr:colOff>627785</xdr:colOff>
      <xdr:row>20</xdr:row>
      <xdr:rowOff>145676</xdr:rowOff>
    </xdr:to>
    <xdr:pic>
      <xdr:nvPicPr>
        <xdr:cNvPr id="3" name="図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8912599" y="490818"/>
          <a:ext cx="5383561" cy="5093633"/>
        </a:xfrm>
        <a:prstGeom prst="rect">
          <a:avLst/>
        </a:prstGeom>
      </xdr:spPr>
    </xdr:pic>
    <xdr:clientData/>
  </xdr:twoCellAnchor>
  <xdr:twoCellAnchor>
    <xdr:from>
      <xdr:col>11</xdr:col>
      <xdr:colOff>95249</xdr:colOff>
      <xdr:row>21</xdr:row>
      <xdr:rowOff>246530</xdr:rowOff>
    </xdr:from>
    <xdr:to>
      <xdr:col>18</xdr:col>
      <xdr:colOff>649942</xdr:colOff>
      <xdr:row>22</xdr:row>
      <xdr:rowOff>129988</xdr:rowOff>
    </xdr:to>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8963024" y="5932955"/>
          <a:ext cx="5355293" cy="2739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latin typeface="ＭＳ Ｐ明朝" panose="02020600040205080304" pitchFamily="18" charset="-128"/>
              <a:ea typeface="ＭＳ Ｐ明朝" panose="02020600040205080304" pitchFamily="18" charset="-128"/>
            </a:rPr>
            <a:t>ＰＣＳの充電制御および</a:t>
          </a:r>
          <a:r>
            <a:rPr kumimoji="1" lang="ja-JP" altLang="ja-JP" sz="1100" b="1">
              <a:solidFill>
                <a:srgbClr val="FF0000"/>
              </a:solidFill>
              <a:effectLst/>
              <a:latin typeface="+mn-lt"/>
              <a:ea typeface="+mn-ea"/>
              <a:cs typeface="+mn-cs"/>
            </a:rPr>
            <a:t>ＥＭＳ等設置に伴う蓄電所全体の充電制御に関する証明書の例</a:t>
          </a:r>
          <a:endParaRPr lang="ja-JP" altLang="ja-JP">
            <a:solidFill>
              <a:srgbClr val="FF0000"/>
            </a:solidFill>
            <a:effectLst/>
          </a:endParaRPr>
        </a:p>
        <a:p>
          <a:pPr algn="ct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11</xdr:col>
      <xdr:colOff>30535</xdr:colOff>
      <xdr:row>2</xdr:row>
      <xdr:rowOff>201706</xdr:rowOff>
    </xdr:from>
    <xdr:to>
      <xdr:col>15</xdr:col>
      <xdr:colOff>280148</xdr:colOff>
      <xdr:row>3</xdr:row>
      <xdr:rowOff>182936</xdr:rowOff>
    </xdr:to>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8898310" y="468406"/>
          <a:ext cx="2992813" cy="23840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a:solidFill>
                <a:srgbClr val="FF0000"/>
              </a:solidFill>
              <a:latin typeface="ＭＳ Ｐ明朝" panose="02020600040205080304" pitchFamily="18" charset="-128"/>
              <a:ea typeface="ＭＳ Ｐ明朝" panose="02020600040205080304" pitchFamily="18" charset="-128"/>
            </a:rPr>
            <a:t>ＰＣＳの充電制御に関するメーカー証明書の例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editAs="oneCell">
    <xdr:from>
      <xdr:col>2</xdr:col>
      <xdr:colOff>134470</xdr:colOff>
      <xdr:row>19</xdr:row>
      <xdr:rowOff>78442</xdr:rowOff>
    </xdr:from>
    <xdr:to>
      <xdr:col>7</xdr:col>
      <xdr:colOff>268941</xdr:colOff>
      <xdr:row>34</xdr:row>
      <xdr:rowOff>20567</xdr:rowOff>
    </xdr:to>
    <xdr:pic>
      <xdr:nvPicPr>
        <xdr:cNvPr id="9" name="図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3"/>
        <a:stretch>
          <a:fillRect/>
        </a:stretch>
      </xdr:blipFill>
      <xdr:spPr>
        <a:xfrm>
          <a:off x="934570" y="5374342"/>
          <a:ext cx="4582646" cy="3780700"/>
        </a:xfrm>
        <a:prstGeom prst="rect">
          <a:avLst/>
        </a:prstGeom>
      </xdr:spPr>
    </xdr:pic>
    <xdr:clientData/>
  </xdr:twoCellAnchor>
  <xdr:twoCellAnchor>
    <xdr:from>
      <xdr:col>4</xdr:col>
      <xdr:colOff>474285</xdr:colOff>
      <xdr:row>40</xdr:row>
      <xdr:rowOff>510988</xdr:rowOff>
    </xdr:from>
    <xdr:to>
      <xdr:col>8</xdr:col>
      <xdr:colOff>33616</xdr:colOff>
      <xdr:row>40</xdr:row>
      <xdr:rowOff>1557617</xdr:rowOff>
    </xdr:to>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2893635" y="11007538"/>
          <a:ext cx="3550306" cy="104662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設置無し</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8</xdr:col>
      <xdr:colOff>795618</xdr:colOff>
      <xdr:row>2</xdr:row>
      <xdr:rowOff>44823</xdr:rowOff>
    </xdr:from>
    <xdr:to>
      <xdr:col>9</xdr:col>
      <xdr:colOff>1550895</xdr:colOff>
      <xdr:row>3</xdr:row>
      <xdr:rowOff>234763</xdr:rowOff>
    </xdr:to>
    <xdr:sp macro="" textlink="">
      <xdr:nvSpPr>
        <xdr:cNvPr id="11" name="テキスト ボックス 10">
          <a:extLst>
            <a:ext uri="{FF2B5EF4-FFF2-40B4-BE49-F238E27FC236}">
              <a16:creationId xmlns:a16="http://schemas.microsoft.com/office/drawing/2014/main" id="{00000000-0008-0000-1C00-00000B000000}"/>
            </a:ext>
          </a:extLst>
        </xdr:cNvPr>
        <xdr:cNvSpPr txBox="1"/>
      </xdr:nvSpPr>
      <xdr:spPr>
        <a:xfrm>
          <a:off x="7205943" y="311523"/>
          <a:ext cx="1564902" cy="44711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editAs="oneCell">
    <xdr:from>
      <xdr:col>18</xdr:col>
      <xdr:colOff>627529</xdr:colOff>
      <xdr:row>2</xdr:row>
      <xdr:rowOff>190500</xdr:rowOff>
    </xdr:from>
    <xdr:to>
      <xdr:col>26</xdr:col>
      <xdr:colOff>493803</xdr:colOff>
      <xdr:row>24</xdr:row>
      <xdr:rowOff>167890</xdr:rowOff>
    </xdr:to>
    <xdr:pic>
      <xdr:nvPicPr>
        <xdr:cNvPr id="13" name="図 12">
          <a:extLst>
            <a:ext uri="{FF2B5EF4-FFF2-40B4-BE49-F238E27FC236}">
              <a16:creationId xmlns:a16="http://schemas.microsoft.com/office/drawing/2014/main" id="{00000000-0008-0000-1C00-00000D000000}"/>
            </a:ext>
          </a:extLst>
        </xdr:cNvPr>
        <xdr:cNvPicPr>
          <a:picLocks noChangeAspect="1"/>
        </xdr:cNvPicPr>
      </xdr:nvPicPr>
      <xdr:blipFill>
        <a:blip xmlns:r="http://schemas.openxmlformats.org/officeDocument/2006/relationships" r:embed="rId4"/>
        <a:stretch>
          <a:fillRect/>
        </a:stretch>
      </xdr:blipFill>
      <xdr:spPr>
        <a:xfrm>
          <a:off x="14265088" y="459441"/>
          <a:ext cx="5334744" cy="6611273"/>
        </a:xfrm>
        <a:prstGeom prst="rect">
          <a:avLst/>
        </a:prstGeom>
      </xdr:spPr>
    </xdr:pic>
    <xdr:clientData/>
  </xdr:twoCellAnchor>
  <xdr:twoCellAnchor editAs="oneCell">
    <xdr:from>
      <xdr:col>2</xdr:col>
      <xdr:colOff>190500</xdr:colOff>
      <xdr:row>5</xdr:row>
      <xdr:rowOff>134470</xdr:rowOff>
    </xdr:from>
    <xdr:to>
      <xdr:col>6</xdr:col>
      <xdr:colOff>335527</xdr:colOff>
      <xdr:row>17</xdr:row>
      <xdr:rowOff>39685</xdr:rowOff>
    </xdr:to>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5"/>
        <a:stretch>
          <a:fillRect/>
        </a:stretch>
      </xdr:blipFill>
      <xdr:spPr>
        <a:xfrm>
          <a:off x="986118" y="1255058"/>
          <a:ext cx="3372321" cy="3334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92982</xdr:colOff>
      <xdr:row>13</xdr:row>
      <xdr:rowOff>111124</xdr:rowOff>
    </xdr:from>
    <xdr:to>
      <xdr:col>32</xdr:col>
      <xdr:colOff>117928</xdr:colOff>
      <xdr:row>37</xdr:row>
      <xdr:rowOff>34352</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2150382" y="1720849"/>
          <a:ext cx="3453946" cy="3123628"/>
        </a:xfrm>
        <a:prstGeom prst="rect">
          <a:avLst/>
        </a:prstGeom>
      </xdr:spPr>
    </xdr:pic>
    <xdr:clientData/>
  </xdr:twoCellAnchor>
  <xdr:twoCellAnchor>
    <xdr:from>
      <xdr:col>9</xdr:col>
      <xdr:colOff>27214</xdr:colOff>
      <xdr:row>42</xdr:row>
      <xdr:rowOff>40822</xdr:rowOff>
    </xdr:from>
    <xdr:to>
      <xdr:col>10</xdr:col>
      <xdr:colOff>119062</xdr:colOff>
      <xdr:row>43</xdr:row>
      <xdr:rowOff>59531</xdr:rowOff>
    </xdr:to>
    <xdr:sp macro="" textlink="">
      <xdr:nvSpPr>
        <xdr:cNvPr id="4" name="楕円 3">
          <a:extLst>
            <a:ext uri="{FF2B5EF4-FFF2-40B4-BE49-F238E27FC236}">
              <a16:creationId xmlns:a16="http://schemas.microsoft.com/office/drawing/2014/main" id="{00000000-0008-0000-0500-000004000000}"/>
            </a:ext>
          </a:extLst>
        </xdr:cNvPr>
        <xdr:cNvSpPr/>
      </xdr:nvSpPr>
      <xdr:spPr>
        <a:xfrm>
          <a:off x="1570264" y="5479597"/>
          <a:ext cx="263298" cy="1425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154781</xdr:colOff>
      <xdr:row>71</xdr:row>
      <xdr:rowOff>44589</xdr:rowOff>
    </xdr:from>
    <xdr:to>
      <xdr:col>22</xdr:col>
      <xdr:colOff>71492</xdr:colOff>
      <xdr:row>113</xdr:row>
      <xdr:rowOff>35720</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154781" y="7407414"/>
          <a:ext cx="3688611" cy="2429531"/>
        </a:xfrm>
        <a:prstGeom prst="rect">
          <a:avLst/>
        </a:prstGeom>
      </xdr:spPr>
    </xdr:pic>
    <xdr:clientData/>
  </xdr:twoCellAnchor>
  <xdr:twoCellAnchor>
    <xdr:from>
      <xdr:col>19</xdr:col>
      <xdr:colOff>118738</xdr:colOff>
      <xdr:row>64</xdr:row>
      <xdr:rowOff>55038</xdr:rowOff>
    </xdr:from>
    <xdr:to>
      <xdr:col>21</xdr:col>
      <xdr:colOff>81441</xdr:colOff>
      <xdr:row>73</xdr:row>
      <xdr:rowOff>28289</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rot="2506670">
          <a:off x="3436613" y="7127351"/>
          <a:ext cx="311953" cy="473313"/>
          <a:chOff x="3740090" y="2555157"/>
          <a:chExt cx="468702" cy="769427"/>
        </a:xfrm>
      </xdr:grpSpPr>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3740090" y="2812750"/>
            <a:ext cx="468702" cy="511834"/>
            <a:chOff x="3740090" y="2812750"/>
            <a:chExt cx="468702" cy="511834"/>
          </a:xfrm>
        </xdr:grpSpPr>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3740090" y="2812750"/>
              <a:ext cx="468702" cy="511834"/>
              <a:chOff x="3740090" y="2812750"/>
              <a:chExt cx="914400" cy="914400"/>
            </a:xfrm>
          </xdr:grpSpPr>
          <xdr:sp macro="" textlink="">
            <xdr:nvSpPr>
              <xdr:cNvPr id="11" name="ひし形 10">
                <a:extLst>
                  <a:ext uri="{FF2B5EF4-FFF2-40B4-BE49-F238E27FC236}">
                    <a16:creationId xmlns:a16="http://schemas.microsoft.com/office/drawing/2014/main" id="{00000000-0008-0000-0500-00000B000000}"/>
                  </a:ext>
                </a:extLst>
              </xdr:cNvPr>
              <xdr:cNvSpPr/>
            </xdr:nvSpPr>
            <xdr:spPr>
              <a:xfrm>
                <a:off x="4019097" y="2922367"/>
                <a:ext cx="324666" cy="696965"/>
              </a:xfrm>
              <a:prstGeom prst="diamond">
                <a:avLst/>
              </a:prstGeom>
              <a:ln>
                <a:solidFill>
                  <a:srgbClr val="FF0000"/>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1800" b="0" i="0" u="none" strike="noStrike" kern="1200" cap="none" spc="0" normalizeH="0" baseline="0">
                  <a:ln>
                    <a:noFill/>
                  </a:ln>
                  <a:solidFill>
                    <a:srgbClr val="4C4443"/>
                  </a:solidFill>
                  <a:effectLst/>
                  <a:uLnTx/>
                  <a:uFillTx/>
                  <a:latin typeface="Calibri"/>
                  <a:ea typeface="ＭＳ Ｐゴシック" panose="020B0600070205080204" pitchFamily="50" charset="-128"/>
                  <a:cs typeface="+mn-cs"/>
                </a:endParaRPr>
              </a:p>
            </xdr:txBody>
          </xdr:sp>
          <xdr:sp macro="" textlink="">
            <xdr:nvSpPr>
              <xdr:cNvPr id="12" name="楕円 11">
                <a:extLst>
                  <a:ext uri="{FF2B5EF4-FFF2-40B4-BE49-F238E27FC236}">
                    <a16:creationId xmlns:a16="http://schemas.microsoft.com/office/drawing/2014/main" id="{00000000-0008-0000-0500-00000C000000}"/>
                  </a:ext>
                </a:extLst>
              </xdr:cNvPr>
              <xdr:cNvSpPr/>
            </xdr:nvSpPr>
            <xdr:spPr>
              <a:xfrm>
                <a:off x="3740090" y="2812750"/>
                <a:ext cx="914400" cy="914400"/>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1800" b="0" i="0" u="none" strike="noStrike" kern="1200" cap="none" spc="0" normalizeH="0" baseline="0">
                  <a:ln>
                    <a:noFill/>
                  </a:ln>
                  <a:solidFill>
                    <a:srgbClr val="4C4443"/>
                  </a:solidFill>
                  <a:effectLst/>
                  <a:uLnTx/>
                  <a:uFillTx/>
                  <a:latin typeface="Calibri"/>
                  <a:ea typeface="ＭＳ Ｐゴシック" panose="020B0600070205080204" pitchFamily="50" charset="-128"/>
                  <a:cs typeface="+mn-cs"/>
                </a:endParaRPr>
              </a:p>
            </xdr:txBody>
          </xdr:sp>
        </xdr:grpSp>
        <xdr:sp macro="" textlink="">
          <xdr:nvSpPr>
            <xdr:cNvPr id="10" name="二等辺三角形 9">
              <a:extLst>
                <a:ext uri="{FF2B5EF4-FFF2-40B4-BE49-F238E27FC236}">
                  <a16:creationId xmlns:a16="http://schemas.microsoft.com/office/drawing/2014/main" id="{00000000-0008-0000-0500-00000A000000}"/>
                </a:ext>
              </a:extLst>
            </xdr:cNvPr>
            <xdr:cNvSpPr/>
          </xdr:nvSpPr>
          <xdr:spPr>
            <a:xfrm>
              <a:off x="3895707" y="2884726"/>
              <a:ext cx="138456" cy="188376"/>
            </a:xfrm>
            <a:prstGeom prst="triangl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1800" b="0" i="0" u="none" strike="noStrike" kern="1200" cap="none" spc="0" normalizeH="0" baseline="0">
                <a:ln>
                  <a:noFill/>
                </a:ln>
                <a:solidFill>
                  <a:srgbClr val="FFFFFF"/>
                </a:solidFill>
                <a:effectLst/>
                <a:uLnTx/>
                <a:uFillTx/>
                <a:latin typeface="Calibri"/>
                <a:ea typeface="ＭＳ Ｐゴシック" panose="020B0600070205080204" pitchFamily="50" charset="-128"/>
                <a:cs typeface="+mn-cs"/>
              </a:endParaRPr>
            </a:p>
          </xdr:txBody>
        </xdr:sp>
      </xdr:grp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3754698" y="2555157"/>
            <a:ext cx="412482" cy="36932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ja-JP" altLang="en-US" sz="1400" b="0" i="0" u="none" strike="noStrike" kern="1200" cap="none" spc="0" normalizeH="0" baseline="0">
                <a:ln>
                  <a:noFill/>
                </a:ln>
                <a:solidFill>
                  <a:srgbClr val="FF0000"/>
                </a:solidFill>
                <a:effectLst/>
                <a:uLnTx/>
                <a:uFillTx/>
                <a:latin typeface="メイリオ"/>
                <a:ea typeface="メイリオ"/>
                <a:cs typeface="+mn-cs"/>
              </a:rPr>
              <a:t>Ｎ</a:t>
            </a:r>
          </a:p>
        </xdr:txBody>
      </xdr:sp>
    </xdr:grpSp>
    <xdr:clientData/>
  </xdr:twoCellAnchor>
  <xdr:twoCellAnchor editAs="oneCell">
    <xdr:from>
      <xdr:col>23</xdr:col>
      <xdr:colOff>83343</xdr:colOff>
      <xdr:row>69</xdr:row>
      <xdr:rowOff>0</xdr:rowOff>
    </xdr:from>
    <xdr:to>
      <xdr:col>45</xdr:col>
      <xdr:colOff>34619</xdr:colOff>
      <xdr:row>107</xdr:row>
      <xdr:rowOff>1308</xdr:rowOff>
    </xdr:to>
    <xdr:pic>
      <xdr:nvPicPr>
        <xdr:cNvPr id="13" name="図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stretch>
          <a:fillRect/>
        </a:stretch>
      </xdr:blipFill>
      <xdr:spPr>
        <a:xfrm>
          <a:off x="4026693" y="7248525"/>
          <a:ext cx="3723176" cy="2173008"/>
        </a:xfrm>
        <a:prstGeom prst="rect">
          <a:avLst/>
        </a:prstGeom>
      </xdr:spPr>
    </xdr:pic>
    <xdr:clientData/>
  </xdr:twoCellAnchor>
  <xdr:twoCellAnchor>
    <xdr:from>
      <xdr:col>1</xdr:col>
      <xdr:colOff>152400</xdr:colOff>
      <xdr:row>13</xdr:row>
      <xdr:rowOff>85725</xdr:rowOff>
    </xdr:from>
    <xdr:to>
      <xdr:col>17</xdr:col>
      <xdr:colOff>38100</xdr:colOff>
      <xdr:row>18</xdr:row>
      <xdr:rowOff>76200</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323850" y="1695450"/>
          <a:ext cx="262890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900"/>
            </a:lnSpc>
          </a:pPr>
          <a:r>
            <a:rPr kumimoji="1" lang="en-US" altLang="ja-JP" sz="1600" b="1" i="0">
              <a:solidFill>
                <a:srgbClr val="FF0000"/>
              </a:solidFill>
            </a:rPr>
            <a:t>※</a:t>
          </a:r>
          <a:r>
            <a:rPr kumimoji="1" lang="ja-JP" altLang="en-US" sz="1600" b="1" i="0">
              <a:solidFill>
                <a:srgbClr val="FF0000"/>
              </a:solidFill>
            </a:rPr>
            <a:t>別紙にて添付ください。</a:t>
          </a:r>
          <a:endParaRPr kumimoji="1" lang="en-US" altLang="ja-JP" sz="1600" b="1" i="0">
            <a:solidFill>
              <a:srgbClr val="FF0000"/>
            </a:solidFill>
          </a:endParaRPr>
        </a:p>
        <a:p>
          <a:pPr algn="l">
            <a:lnSpc>
              <a:spcPts val="1900"/>
            </a:lnSpc>
          </a:pPr>
          <a:r>
            <a:rPr kumimoji="1" lang="ja-JP" altLang="en-US" sz="1600" b="1" i="0">
              <a:solidFill>
                <a:srgbClr val="FF0000"/>
              </a:solidFill>
            </a:rPr>
            <a:t>（新増設システム）</a:t>
          </a:r>
        </a:p>
      </xdr:txBody>
    </xdr:sp>
    <xdr:clientData/>
  </xdr:twoCellAnchor>
  <xdr:twoCellAnchor>
    <xdr:from>
      <xdr:col>2</xdr:col>
      <xdr:colOff>0</xdr:colOff>
      <xdr:row>55</xdr:row>
      <xdr:rowOff>19050</xdr:rowOff>
    </xdr:from>
    <xdr:to>
      <xdr:col>17</xdr:col>
      <xdr:colOff>57150</xdr:colOff>
      <xdr:row>66</xdr:row>
      <xdr:rowOff>0</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342900" y="6467475"/>
          <a:ext cx="262890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900"/>
            </a:lnSpc>
          </a:pPr>
          <a:r>
            <a:rPr kumimoji="1" lang="en-US" altLang="ja-JP" sz="1600" b="1" i="0">
              <a:solidFill>
                <a:srgbClr val="FF0000"/>
              </a:solidFill>
            </a:rPr>
            <a:t>※</a:t>
          </a:r>
          <a:r>
            <a:rPr kumimoji="1" lang="ja-JP" altLang="en-US" sz="1600" b="1" i="0">
              <a:solidFill>
                <a:srgbClr val="FF0000"/>
              </a:solidFill>
            </a:rPr>
            <a:t>別紙にて添付ください。（新増設システム）</a:t>
          </a:r>
        </a:p>
      </xdr:txBody>
    </xdr:sp>
    <xdr:clientData/>
  </xdr:twoCellAnchor>
  <xdr:twoCellAnchor>
    <xdr:from>
      <xdr:col>24</xdr:col>
      <xdr:colOff>133350</xdr:colOff>
      <xdr:row>54</xdr:row>
      <xdr:rowOff>9525</xdr:rowOff>
    </xdr:from>
    <xdr:to>
      <xdr:col>40</xdr:col>
      <xdr:colOff>19050</xdr:colOff>
      <xdr:row>64</xdr:row>
      <xdr:rowOff>47625</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4248150" y="6400800"/>
          <a:ext cx="262890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900"/>
            </a:lnSpc>
          </a:pPr>
          <a:r>
            <a:rPr kumimoji="1" lang="en-US" altLang="ja-JP" sz="1600" b="1" i="0">
              <a:solidFill>
                <a:srgbClr val="FF0000"/>
              </a:solidFill>
            </a:rPr>
            <a:t>※</a:t>
          </a:r>
          <a:r>
            <a:rPr kumimoji="1" lang="ja-JP" altLang="en-US" sz="1600" b="1" i="0">
              <a:solidFill>
                <a:srgbClr val="FF0000"/>
              </a:solidFill>
            </a:rPr>
            <a:t>別紙にて添付ください。</a:t>
          </a:r>
          <a:endParaRPr kumimoji="1" lang="en-US" altLang="ja-JP" sz="1600" b="1" i="0">
            <a:solidFill>
              <a:srgbClr val="FF0000"/>
            </a:solidFill>
          </a:endParaRPr>
        </a:p>
        <a:p>
          <a:pPr algn="l">
            <a:lnSpc>
              <a:spcPts val="1900"/>
            </a:lnSpc>
          </a:pPr>
          <a:r>
            <a:rPr kumimoji="1" lang="ja-JP" altLang="en-US" sz="1600" b="1" i="0">
              <a:solidFill>
                <a:srgbClr val="FF0000"/>
              </a:solidFill>
            </a:rPr>
            <a:t>（新増設システム）</a:t>
          </a:r>
        </a:p>
      </xdr:txBody>
    </xdr:sp>
    <xdr:clientData/>
  </xdr:twoCellAnchor>
  <xdr:twoCellAnchor>
    <xdr:from>
      <xdr:col>50</xdr:col>
      <xdr:colOff>107951</xdr:colOff>
      <xdr:row>11</xdr:row>
      <xdr:rowOff>95250</xdr:rowOff>
    </xdr:from>
    <xdr:to>
      <xdr:col>80</xdr:col>
      <xdr:colOff>71438</xdr:colOff>
      <xdr:row>17</xdr:row>
      <xdr:rowOff>119063</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8680451" y="1492250"/>
          <a:ext cx="4178300" cy="785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kumimoji="1" lang="ja-JP" altLang="en-US" sz="1600" b="1">
              <a:solidFill>
                <a:srgbClr val="0070C0"/>
              </a:solidFill>
            </a:rPr>
            <a:t>青枠内（負荷設備内訳）入力不要</a:t>
          </a:r>
          <a:endParaRPr kumimoji="1" lang="en-US" altLang="ja-JP" sz="1600" b="1">
            <a:solidFill>
              <a:srgbClr val="0070C0"/>
            </a:solidFill>
          </a:endParaRPr>
        </a:p>
      </xdr:txBody>
    </xdr:sp>
    <xdr:clientData/>
  </xdr:twoCellAnchor>
  <xdr:twoCellAnchor>
    <xdr:from>
      <xdr:col>47</xdr:col>
      <xdr:colOff>120649</xdr:colOff>
      <xdr:row>6</xdr:row>
      <xdr:rowOff>17540</xdr:rowOff>
    </xdr:from>
    <xdr:to>
      <xdr:col>100</xdr:col>
      <xdr:colOff>24863</xdr:colOff>
      <xdr:row>28</xdr:row>
      <xdr:rowOff>7938</xdr:rowOff>
    </xdr:to>
    <xdr:sp macro="" textlink="">
      <xdr:nvSpPr>
        <xdr:cNvPr id="18" name="フリーフォーム: 図形 17">
          <a:extLst>
            <a:ext uri="{FF2B5EF4-FFF2-40B4-BE49-F238E27FC236}">
              <a16:creationId xmlns:a16="http://schemas.microsoft.com/office/drawing/2014/main" id="{00000000-0008-0000-0500-000012000000}"/>
            </a:ext>
          </a:extLst>
        </xdr:cNvPr>
        <xdr:cNvSpPr/>
      </xdr:nvSpPr>
      <xdr:spPr>
        <a:xfrm>
          <a:off x="8288337" y="779540"/>
          <a:ext cx="7349589" cy="2998711"/>
        </a:xfrm>
        <a:custGeom>
          <a:avLst/>
          <a:gdLst>
            <a:gd name="connsiteX0" fmla="*/ 0 w 8553450"/>
            <a:gd name="connsiteY0" fmla="*/ 9525 h 2762250"/>
            <a:gd name="connsiteX1" fmla="*/ 9525 w 8553450"/>
            <a:gd name="connsiteY1" fmla="*/ 2743200 h 2762250"/>
            <a:gd name="connsiteX2" fmla="*/ 3933825 w 8553450"/>
            <a:gd name="connsiteY2" fmla="*/ 2762250 h 2762250"/>
            <a:gd name="connsiteX3" fmla="*/ 3943350 w 8553450"/>
            <a:gd name="connsiteY3" fmla="*/ 1724025 h 2762250"/>
            <a:gd name="connsiteX4" fmla="*/ 8553450 w 8553450"/>
            <a:gd name="connsiteY4" fmla="*/ 1781175 h 2762250"/>
            <a:gd name="connsiteX5" fmla="*/ 8524875 w 8553450"/>
            <a:gd name="connsiteY5" fmla="*/ 0 h 2762250"/>
            <a:gd name="connsiteX6" fmla="*/ 0 w 8553450"/>
            <a:gd name="connsiteY6" fmla="*/ 9525 h 2762250"/>
            <a:gd name="connsiteX0" fmla="*/ 0 w 8553450"/>
            <a:gd name="connsiteY0" fmla="*/ 9525 h 3952875"/>
            <a:gd name="connsiteX1" fmla="*/ 9525 w 8553450"/>
            <a:gd name="connsiteY1" fmla="*/ 2743200 h 3952875"/>
            <a:gd name="connsiteX2" fmla="*/ 3933825 w 8553450"/>
            <a:gd name="connsiteY2" fmla="*/ 2762250 h 3952875"/>
            <a:gd name="connsiteX3" fmla="*/ 3962400 w 8553450"/>
            <a:gd name="connsiteY3" fmla="*/ 3952875 h 3952875"/>
            <a:gd name="connsiteX4" fmla="*/ 8553450 w 8553450"/>
            <a:gd name="connsiteY4" fmla="*/ 1781175 h 3952875"/>
            <a:gd name="connsiteX5" fmla="*/ 8524875 w 8553450"/>
            <a:gd name="connsiteY5" fmla="*/ 0 h 3952875"/>
            <a:gd name="connsiteX6" fmla="*/ 0 w 8553450"/>
            <a:gd name="connsiteY6" fmla="*/ 9525 h 3952875"/>
            <a:gd name="connsiteX0" fmla="*/ 0 w 8524875"/>
            <a:gd name="connsiteY0" fmla="*/ 9525 h 3962400"/>
            <a:gd name="connsiteX1" fmla="*/ 9525 w 8524875"/>
            <a:gd name="connsiteY1" fmla="*/ 2743200 h 3962400"/>
            <a:gd name="connsiteX2" fmla="*/ 3933825 w 8524875"/>
            <a:gd name="connsiteY2" fmla="*/ 2762250 h 3962400"/>
            <a:gd name="connsiteX3" fmla="*/ 3962400 w 8524875"/>
            <a:gd name="connsiteY3" fmla="*/ 3952875 h 3962400"/>
            <a:gd name="connsiteX4" fmla="*/ 8486775 w 8524875"/>
            <a:gd name="connsiteY4" fmla="*/ 3962400 h 3962400"/>
            <a:gd name="connsiteX5" fmla="*/ 8524875 w 8524875"/>
            <a:gd name="connsiteY5" fmla="*/ 0 h 3962400"/>
            <a:gd name="connsiteX6" fmla="*/ 0 w 8524875"/>
            <a:gd name="connsiteY6" fmla="*/ 9525 h 3962400"/>
            <a:gd name="connsiteX0" fmla="*/ 0 w 8524875"/>
            <a:gd name="connsiteY0" fmla="*/ 9525 h 3952875"/>
            <a:gd name="connsiteX1" fmla="*/ 9525 w 8524875"/>
            <a:gd name="connsiteY1" fmla="*/ 2743200 h 3952875"/>
            <a:gd name="connsiteX2" fmla="*/ 3933825 w 8524875"/>
            <a:gd name="connsiteY2" fmla="*/ 2762250 h 3952875"/>
            <a:gd name="connsiteX3" fmla="*/ 3962400 w 8524875"/>
            <a:gd name="connsiteY3" fmla="*/ 3952875 h 3952875"/>
            <a:gd name="connsiteX4" fmla="*/ 8439150 w 8524875"/>
            <a:gd name="connsiteY4" fmla="*/ 3771900 h 3952875"/>
            <a:gd name="connsiteX5" fmla="*/ 8524875 w 8524875"/>
            <a:gd name="connsiteY5" fmla="*/ 0 h 3952875"/>
            <a:gd name="connsiteX6" fmla="*/ 0 w 8524875"/>
            <a:gd name="connsiteY6" fmla="*/ 9525 h 3952875"/>
            <a:gd name="connsiteX0" fmla="*/ 0 w 8524875"/>
            <a:gd name="connsiteY0" fmla="*/ 9525 h 3771900"/>
            <a:gd name="connsiteX1" fmla="*/ 9525 w 8524875"/>
            <a:gd name="connsiteY1" fmla="*/ 2743200 h 3771900"/>
            <a:gd name="connsiteX2" fmla="*/ 3933825 w 8524875"/>
            <a:gd name="connsiteY2" fmla="*/ 2762250 h 3771900"/>
            <a:gd name="connsiteX3" fmla="*/ 3971925 w 8524875"/>
            <a:gd name="connsiteY3" fmla="*/ 3714750 h 3771900"/>
            <a:gd name="connsiteX4" fmla="*/ 8439150 w 8524875"/>
            <a:gd name="connsiteY4" fmla="*/ 3771900 h 3771900"/>
            <a:gd name="connsiteX5" fmla="*/ 8524875 w 8524875"/>
            <a:gd name="connsiteY5" fmla="*/ 0 h 3771900"/>
            <a:gd name="connsiteX6" fmla="*/ 0 w 8524875"/>
            <a:gd name="connsiteY6" fmla="*/ 9525 h 3771900"/>
            <a:gd name="connsiteX0" fmla="*/ 0 w 8524875"/>
            <a:gd name="connsiteY0" fmla="*/ 9525 h 3714750"/>
            <a:gd name="connsiteX1" fmla="*/ 9525 w 8524875"/>
            <a:gd name="connsiteY1" fmla="*/ 2743200 h 3714750"/>
            <a:gd name="connsiteX2" fmla="*/ 3933825 w 8524875"/>
            <a:gd name="connsiteY2" fmla="*/ 2762250 h 3714750"/>
            <a:gd name="connsiteX3" fmla="*/ 3971925 w 8524875"/>
            <a:gd name="connsiteY3" fmla="*/ 3714750 h 3714750"/>
            <a:gd name="connsiteX4" fmla="*/ 8496300 w 8524875"/>
            <a:gd name="connsiteY4" fmla="*/ 3686175 h 3714750"/>
            <a:gd name="connsiteX5" fmla="*/ 8524875 w 8524875"/>
            <a:gd name="connsiteY5" fmla="*/ 0 h 3714750"/>
            <a:gd name="connsiteX6" fmla="*/ 0 w 8524875"/>
            <a:gd name="connsiteY6" fmla="*/ 9525 h 3714750"/>
            <a:gd name="connsiteX0" fmla="*/ 0 w 8524875"/>
            <a:gd name="connsiteY0" fmla="*/ 9525 h 3714750"/>
            <a:gd name="connsiteX1" fmla="*/ 9525 w 8524875"/>
            <a:gd name="connsiteY1" fmla="*/ 2743200 h 3714750"/>
            <a:gd name="connsiteX2" fmla="*/ 3981450 w 8524875"/>
            <a:gd name="connsiteY2" fmla="*/ 2771775 h 3714750"/>
            <a:gd name="connsiteX3" fmla="*/ 3971925 w 8524875"/>
            <a:gd name="connsiteY3" fmla="*/ 3714750 h 3714750"/>
            <a:gd name="connsiteX4" fmla="*/ 8496300 w 8524875"/>
            <a:gd name="connsiteY4" fmla="*/ 3686175 h 3714750"/>
            <a:gd name="connsiteX5" fmla="*/ 8524875 w 8524875"/>
            <a:gd name="connsiteY5" fmla="*/ 0 h 3714750"/>
            <a:gd name="connsiteX6" fmla="*/ 0 w 8524875"/>
            <a:gd name="connsiteY6" fmla="*/ 9525 h 3714750"/>
            <a:gd name="connsiteX0" fmla="*/ 0 w 8524875"/>
            <a:gd name="connsiteY0" fmla="*/ 9525 h 3686175"/>
            <a:gd name="connsiteX1" fmla="*/ 9525 w 8524875"/>
            <a:gd name="connsiteY1" fmla="*/ 2743200 h 3686175"/>
            <a:gd name="connsiteX2" fmla="*/ 3981450 w 8524875"/>
            <a:gd name="connsiteY2" fmla="*/ 2771775 h 3686175"/>
            <a:gd name="connsiteX3" fmla="*/ 3962400 w 8524875"/>
            <a:gd name="connsiteY3" fmla="*/ 3686175 h 3686175"/>
            <a:gd name="connsiteX4" fmla="*/ 8496300 w 8524875"/>
            <a:gd name="connsiteY4" fmla="*/ 3686175 h 3686175"/>
            <a:gd name="connsiteX5" fmla="*/ 8524875 w 8524875"/>
            <a:gd name="connsiteY5" fmla="*/ 0 h 3686175"/>
            <a:gd name="connsiteX6" fmla="*/ 0 w 8524875"/>
            <a:gd name="connsiteY6" fmla="*/ 9525 h 3686175"/>
            <a:gd name="connsiteX0" fmla="*/ 0 w 8524875"/>
            <a:gd name="connsiteY0" fmla="*/ 9525 h 3686175"/>
            <a:gd name="connsiteX1" fmla="*/ 0 w 8524875"/>
            <a:gd name="connsiteY1" fmla="*/ 2705100 h 3686175"/>
            <a:gd name="connsiteX2" fmla="*/ 3981450 w 8524875"/>
            <a:gd name="connsiteY2" fmla="*/ 2771775 h 3686175"/>
            <a:gd name="connsiteX3" fmla="*/ 3962400 w 8524875"/>
            <a:gd name="connsiteY3" fmla="*/ 3686175 h 3686175"/>
            <a:gd name="connsiteX4" fmla="*/ 8496300 w 8524875"/>
            <a:gd name="connsiteY4" fmla="*/ 3686175 h 3686175"/>
            <a:gd name="connsiteX5" fmla="*/ 8524875 w 8524875"/>
            <a:gd name="connsiteY5" fmla="*/ 0 h 3686175"/>
            <a:gd name="connsiteX6" fmla="*/ 0 w 8524875"/>
            <a:gd name="connsiteY6" fmla="*/ 9525 h 3686175"/>
            <a:gd name="connsiteX0" fmla="*/ 0 w 8524875"/>
            <a:gd name="connsiteY0" fmla="*/ 9525 h 3686175"/>
            <a:gd name="connsiteX1" fmla="*/ 0 w 8524875"/>
            <a:gd name="connsiteY1" fmla="*/ 2705100 h 3686175"/>
            <a:gd name="connsiteX2" fmla="*/ 3924300 w 8524875"/>
            <a:gd name="connsiteY2" fmla="*/ 2714625 h 3686175"/>
            <a:gd name="connsiteX3" fmla="*/ 3962400 w 8524875"/>
            <a:gd name="connsiteY3" fmla="*/ 3686175 h 3686175"/>
            <a:gd name="connsiteX4" fmla="*/ 8496300 w 8524875"/>
            <a:gd name="connsiteY4" fmla="*/ 3686175 h 3686175"/>
            <a:gd name="connsiteX5" fmla="*/ 8524875 w 8524875"/>
            <a:gd name="connsiteY5" fmla="*/ 0 h 3686175"/>
            <a:gd name="connsiteX6" fmla="*/ 0 w 8524875"/>
            <a:gd name="connsiteY6" fmla="*/ 9525 h 3686175"/>
            <a:gd name="connsiteX0" fmla="*/ 0 w 8524875"/>
            <a:gd name="connsiteY0" fmla="*/ 9525 h 3686175"/>
            <a:gd name="connsiteX1" fmla="*/ 0 w 8524875"/>
            <a:gd name="connsiteY1" fmla="*/ 2705100 h 3686175"/>
            <a:gd name="connsiteX2" fmla="*/ 3924300 w 8524875"/>
            <a:gd name="connsiteY2" fmla="*/ 2714625 h 3686175"/>
            <a:gd name="connsiteX3" fmla="*/ 3962400 w 8524875"/>
            <a:gd name="connsiteY3" fmla="*/ 3686175 h 3686175"/>
            <a:gd name="connsiteX4" fmla="*/ 8496300 w 8524875"/>
            <a:gd name="connsiteY4" fmla="*/ 1219200 h 3686175"/>
            <a:gd name="connsiteX5" fmla="*/ 8524875 w 8524875"/>
            <a:gd name="connsiteY5" fmla="*/ 0 h 3686175"/>
            <a:gd name="connsiteX6" fmla="*/ 0 w 8524875"/>
            <a:gd name="connsiteY6" fmla="*/ 9525 h 3686175"/>
            <a:gd name="connsiteX0" fmla="*/ 0 w 8524875"/>
            <a:gd name="connsiteY0" fmla="*/ 9525 h 2714625"/>
            <a:gd name="connsiteX1" fmla="*/ 0 w 8524875"/>
            <a:gd name="connsiteY1" fmla="*/ 2705100 h 2714625"/>
            <a:gd name="connsiteX2" fmla="*/ 3924300 w 8524875"/>
            <a:gd name="connsiteY2" fmla="*/ 2714625 h 2714625"/>
            <a:gd name="connsiteX3" fmla="*/ 3924300 w 8524875"/>
            <a:gd name="connsiteY3" fmla="*/ 1219200 h 2714625"/>
            <a:gd name="connsiteX4" fmla="*/ 8496300 w 8524875"/>
            <a:gd name="connsiteY4" fmla="*/ 1219200 h 2714625"/>
            <a:gd name="connsiteX5" fmla="*/ 8524875 w 8524875"/>
            <a:gd name="connsiteY5" fmla="*/ 0 h 2714625"/>
            <a:gd name="connsiteX6" fmla="*/ 0 w 8524875"/>
            <a:gd name="connsiteY6" fmla="*/ 9525 h 2714625"/>
            <a:gd name="connsiteX0" fmla="*/ 0 w 8496300"/>
            <a:gd name="connsiteY0" fmla="*/ 9525 h 2714625"/>
            <a:gd name="connsiteX1" fmla="*/ 0 w 8496300"/>
            <a:gd name="connsiteY1" fmla="*/ 2705100 h 2714625"/>
            <a:gd name="connsiteX2" fmla="*/ 3924300 w 8496300"/>
            <a:gd name="connsiteY2" fmla="*/ 2714625 h 2714625"/>
            <a:gd name="connsiteX3" fmla="*/ 3924300 w 8496300"/>
            <a:gd name="connsiteY3" fmla="*/ 1219200 h 2714625"/>
            <a:gd name="connsiteX4" fmla="*/ 8496300 w 8496300"/>
            <a:gd name="connsiteY4" fmla="*/ 1219200 h 2714625"/>
            <a:gd name="connsiteX5" fmla="*/ 7275704 w 8496300"/>
            <a:gd name="connsiteY5" fmla="*/ 0 h 2714625"/>
            <a:gd name="connsiteX6" fmla="*/ 0 w 8496300"/>
            <a:gd name="connsiteY6" fmla="*/ 9525 h 2714625"/>
            <a:gd name="connsiteX0" fmla="*/ 0 w 7275704"/>
            <a:gd name="connsiteY0" fmla="*/ 9525 h 2714625"/>
            <a:gd name="connsiteX1" fmla="*/ 0 w 7275704"/>
            <a:gd name="connsiteY1" fmla="*/ 2705100 h 2714625"/>
            <a:gd name="connsiteX2" fmla="*/ 3924300 w 7275704"/>
            <a:gd name="connsiteY2" fmla="*/ 2714625 h 2714625"/>
            <a:gd name="connsiteX3" fmla="*/ 3924300 w 7275704"/>
            <a:gd name="connsiteY3" fmla="*/ 1219200 h 2714625"/>
            <a:gd name="connsiteX4" fmla="*/ 7237593 w 7275704"/>
            <a:gd name="connsiteY4" fmla="*/ 1219200 h 2714625"/>
            <a:gd name="connsiteX5" fmla="*/ 7275704 w 7275704"/>
            <a:gd name="connsiteY5" fmla="*/ 0 h 2714625"/>
            <a:gd name="connsiteX6" fmla="*/ 0 w 7275704"/>
            <a:gd name="connsiteY6" fmla="*/ 9525 h 2714625"/>
            <a:gd name="connsiteX0" fmla="*/ 0 w 7275704"/>
            <a:gd name="connsiteY0" fmla="*/ 9525 h 2965011"/>
            <a:gd name="connsiteX1" fmla="*/ 9536 w 7275704"/>
            <a:gd name="connsiteY1" fmla="*/ 2965011 h 2965011"/>
            <a:gd name="connsiteX2" fmla="*/ 3924300 w 7275704"/>
            <a:gd name="connsiteY2" fmla="*/ 2714625 h 2965011"/>
            <a:gd name="connsiteX3" fmla="*/ 3924300 w 7275704"/>
            <a:gd name="connsiteY3" fmla="*/ 1219200 h 2965011"/>
            <a:gd name="connsiteX4" fmla="*/ 7237593 w 7275704"/>
            <a:gd name="connsiteY4" fmla="*/ 1219200 h 2965011"/>
            <a:gd name="connsiteX5" fmla="*/ 7275704 w 7275704"/>
            <a:gd name="connsiteY5" fmla="*/ 0 h 2965011"/>
            <a:gd name="connsiteX6" fmla="*/ 0 w 7275704"/>
            <a:gd name="connsiteY6" fmla="*/ 9525 h 2965011"/>
            <a:gd name="connsiteX0" fmla="*/ 0 w 7275704"/>
            <a:gd name="connsiteY0" fmla="*/ 9525 h 2984163"/>
            <a:gd name="connsiteX1" fmla="*/ 9536 w 7275704"/>
            <a:gd name="connsiteY1" fmla="*/ 2965011 h 2984163"/>
            <a:gd name="connsiteX2" fmla="*/ 3628695 w 7275704"/>
            <a:gd name="connsiteY2" fmla="*/ 2984163 h 2984163"/>
            <a:gd name="connsiteX3" fmla="*/ 3924300 w 7275704"/>
            <a:gd name="connsiteY3" fmla="*/ 1219200 h 2984163"/>
            <a:gd name="connsiteX4" fmla="*/ 7237593 w 7275704"/>
            <a:gd name="connsiteY4" fmla="*/ 1219200 h 2984163"/>
            <a:gd name="connsiteX5" fmla="*/ 7275704 w 7275704"/>
            <a:gd name="connsiteY5" fmla="*/ 0 h 2984163"/>
            <a:gd name="connsiteX6" fmla="*/ 0 w 7275704"/>
            <a:gd name="connsiteY6" fmla="*/ 9525 h 2984163"/>
            <a:gd name="connsiteX0" fmla="*/ 0 w 7275704"/>
            <a:gd name="connsiteY0" fmla="*/ 9525 h 2984163"/>
            <a:gd name="connsiteX1" fmla="*/ 9536 w 7275704"/>
            <a:gd name="connsiteY1" fmla="*/ 2965011 h 2984163"/>
            <a:gd name="connsiteX2" fmla="*/ 3628695 w 7275704"/>
            <a:gd name="connsiteY2" fmla="*/ 2984163 h 2984163"/>
            <a:gd name="connsiteX3" fmla="*/ 3647766 w 7275704"/>
            <a:gd name="connsiteY3" fmla="*/ 1469484 h 2984163"/>
            <a:gd name="connsiteX4" fmla="*/ 7237593 w 7275704"/>
            <a:gd name="connsiteY4" fmla="*/ 1219200 h 2984163"/>
            <a:gd name="connsiteX5" fmla="*/ 7275704 w 7275704"/>
            <a:gd name="connsiteY5" fmla="*/ 0 h 2984163"/>
            <a:gd name="connsiteX6" fmla="*/ 0 w 7275704"/>
            <a:gd name="connsiteY6" fmla="*/ 9525 h 2984163"/>
            <a:gd name="connsiteX0" fmla="*/ 0 w 7275704"/>
            <a:gd name="connsiteY0" fmla="*/ 9525 h 2984163"/>
            <a:gd name="connsiteX1" fmla="*/ 9536 w 7275704"/>
            <a:gd name="connsiteY1" fmla="*/ 2965011 h 2984163"/>
            <a:gd name="connsiteX2" fmla="*/ 3628695 w 7275704"/>
            <a:gd name="connsiteY2" fmla="*/ 2984163 h 2984163"/>
            <a:gd name="connsiteX3" fmla="*/ 3647766 w 7275704"/>
            <a:gd name="connsiteY3" fmla="*/ 1469484 h 2984163"/>
            <a:gd name="connsiteX4" fmla="*/ 7247129 w 7275704"/>
            <a:gd name="connsiteY4" fmla="*/ 1479110 h 2984163"/>
            <a:gd name="connsiteX5" fmla="*/ 7275704 w 7275704"/>
            <a:gd name="connsiteY5" fmla="*/ 0 h 2984163"/>
            <a:gd name="connsiteX6" fmla="*/ 0 w 7275704"/>
            <a:gd name="connsiteY6" fmla="*/ 9525 h 2984163"/>
            <a:gd name="connsiteX0" fmla="*/ 0 w 7275704"/>
            <a:gd name="connsiteY0" fmla="*/ 9525 h 2984163"/>
            <a:gd name="connsiteX1" fmla="*/ 9536 w 7275704"/>
            <a:gd name="connsiteY1" fmla="*/ 2965011 h 2984163"/>
            <a:gd name="connsiteX2" fmla="*/ 3628695 w 7275704"/>
            <a:gd name="connsiteY2" fmla="*/ 2984163 h 2984163"/>
            <a:gd name="connsiteX3" fmla="*/ 3628819 w 7275704"/>
            <a:gd name="connsiteY3" fmla="*/ 1228826 h 2984163"/>
            <a:gd name="connsiteX4" fmla="*/ 7247129 w 7275704"/>
            <a:gd name="connsiteY4" fmla="*/ 1479110 h 2984163"/>
            <a:gd name="connsiteX5" fmla="*/ 7275704 w 7275704"/>
            <a:gd name="connsiteY5" fmla="*/ 0 h 2984163"/>
            <a:gd name="connsiteX6" fmla="*/ 0 w 7275704"/>
            <a:gd name="connsiteY6" fmla="*/ 9525 h 2984163"/>
            <a:gd name="connsiteX0" fmla="*/ 0 w 7275704"/>
            <a:gd name="connsiteY0" fmla="*/ 9525 h 2984163"/>
            <a:gd name="connsiteX1" fmla="*/ 9536 w 7275704"/>
            <a:gd name="connsiteY1" fmla="*/ 2965011 h 2984163"/>
            <a:gd name="connsiteX2" fmla="*/ 3628695 w 7275704"/>
            <a:gd name="connsiteY2" fmla="*/ 2984163 h 2984163"/>
            <a:gd name="connsiteX3" fmla="*/ 3628819 w 7275704"/>
            <a:gd name="connsiteY3" fmla="*/ 1228826 h 2984163"/>
            <a:gd name="connsiteX4" fmla="*/ 7237656 w 7275704"/>
            <a:gd name="connsiteY4" fmla="*/ 1248079 h 2984163"/>
            <a:gd name="connsiteX5" fmla="*/ 7275704 w 7275704"/>
            <a:gd name="connsiteY5" fmla="*/ 0 h 2984163"/>
            <a:gd name="connsiteX6" fmla="*/ 0 w 7275704"/>
            <a:gd name="connsiteY6" fmla="*/ 9525 h 2984163"/>
            <a:gd name="connsiteX0" fmla="*/ 0 w 7237656"/>
            <a:gd name="connsiteY0" fmla="*/ 0 h 2974638"/>
            <a:gd name="connsiteX1" fmla="*/ 9536 w 7237656"/>
            <a:gd name="connsiteY1" fmla="*/ 2955486 h 2974638"/>
            <a:gd name="connsiteX2" fmla="*/ 3628695 w 7237656"/>
            <a:gd name="connsiteY2" fmla="*/ 2974638 h 2974638"/>
            <a:gd name="connsiteX3" fmla="*/ 3628819 w 7237656"/>
            <a:gd name="connsiteY3" fmla="*/ 1219301 h 2974638"/>
            <a:gd name="connsiteX4" fmla="*/ 7237656 w 7237656"/>
            <a:gd name="connsiteY4" fmla="*/ 1238554 h 2974638"/>
            <a:gd name="connsiteX5" fmla="*/ 7228804 w 7237656"/>
            <a:gd name="connsiteY5" fmla="*/ 21970 h 2974638"/>
            <a:gd name="connsiteX6" fmla="*/ 0 w 7237656"/>
            <a:gd name="connsiteY6" fmla="*/ 0 h 29746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37656" h="2974638">
              <a:moveTo>
                <a:pt x="0" y="0"/>
              </a:moveTo>
              <a:cubicBezTo>
                <a:pt x="3179" y="985162"/>
                <a:pt x="6357" y="1970324"/>
                <a:pt x="9536" y="2955486"/>
              </a:cubicBezTo>
              <a:lnTo>
                <a:pt x="3628695" y="2974638"/>
              </a:lnTo>
              <a:cubicBezTo>
                <a:pt x="3628736" y="2389526"/>
                <a:pt x="3628778" y="1804413"/>
                <a:pt x="3628819" y="1219301"/>
              </a:cubicBezTo>
              <a:lnTo>
                <a:pt x="7237656" y="1238554"/>
              </a:lnTo>
              <a:cubicBezTo>
                <a:pt x="7234705" y="833026"/>
                <a:pt x="7231755" y="427498"/>
                <a:pt x="7228804" y="21970"/>
              </a:cubicBezTo>
              <a:lnTo>
                <a:pt x="0" y="0"/>
              </a:lnTo>
              <a:close/>
            </a:path>
          </a:pathLst>
        </a:custGeom>
        <a:noFill/>
        <a:ln w="38100">
          <a:solidFill>
            <a:srgbClr val="00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77789</xdr:colOff>
      <xdr:row>30</xdr:row>
      <xdr:rowOff>12699</xdr:rowOff>
    </xdr:from>
    <xdr:to>
      <xdr:col>75</xdr:col>
      <xdr:colOff>77787</xdr:colOff>
      <xdr:row>39</xdr:row>
      <xdr:rowOff>119061</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8650289" y="4037012"/>
          <a:ext cx="3532186" cy="126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kumimoji="1" lang="ja-JP" altLang="en-US" sz="1400" b="1" i="0">
              <a:solidFill>
                <a:srgbClr val="FF0000"/>
              </a:solidFill>
            </a:rPr>
            <a:t>特殊機器がある場合、入力ください。</a:t>
          </a:r>
          <a:endParaRPr kumimoji="1" lang="en-US" altLang="ja-JP" sz="1400" b="1" i="0">
            <a:solidFill>
              <a:srgbClr val="FF0000"/>
            </a:solidFill>
          </a:endParaRPr>
        </a:p>
        <a:p>
          <a:pPr marL="0" marR="0" lvl="0" indent="0" defTabSz="914400" eaLnBrk="1" fontAlgn="auto" latinLnBrk="0" hangingPunct="1">
            <a:lnSpc>
              <a:spcPts val="1900"/>
            </a:lnSpc>
            <a:spcBef>
              <a:spcPts val="0"/>
            </a:spcBef>
            <a:spcAft>
              <a:spcPts val="0"/>
            </a:spcAft>
            <a:buClrTx/>
            <a:buSzTx/>
            <a:buFontTx/>
            <a:buNone/>
            <a:tabLst/>
            <a:defRPr/>
          </a:pPr>
          <a:r>
            <a:rPr kumimoji="1" lang="ja-JP" altLang="en-US" sz="1400" b="1" i="0">
              <a:solidFill>
                <a:srgbClr val="FF0000"/>
              </a:solidFill>
            </a:rPr>
            <a:t>機器仕様書添付要。</a:t>
          </a:r>
          <a:endParaRPr kumimoji="1" lang="en-US" altLang="ja-JP" sz="1400" b="1" i="0">
            <a:solidFill>
              <a:srgbClr val="FF0000"/>
            </a:solidFill>
          </a:endParaRPr>
        </a:p>
        <a:p>
          <a:pPr marL="0" marR="0" lvl="0" indent="0" defTabSz="914400" eaLnBrk="1" fontAlgn="auto" latinLnBrk="0" hangingPunct="1">
            <a:lnSpc>
              <a:spcPts val="1900"/>
            </a:lnSpc>
            <a:spcBef>
              <a:spcPts val="0"/>
            </a:spcBef>
            <a:spcAft>
              <a:spcPts val="0"/>
            </a:spcAft>
            <a:buClrTx/>
            <a:buSzTx/>
            <a:buFontTx/>
            <a:buNone/>
            <a:tabLst/>
            <a:defRPr/>
          </a:pPr>
          <a:r>
            <a:rPr kumimoji="1" lang="ja-JP" altLang="ja-JP" sz="1400" b="1" i="0" u="wavyHeavy" baseline="0">
              <a:solidFill>
                <a:srgbClr val="FF0000"/>
              </a:solidFill>
              <a:effectLst/>
              <a:latin typeface="+mn-lt"/>
              <a:ea typeface="+mn-ea"/>
              <a:cs typeface="+mn-cs"/>
            </a:rPr>
            <a:t>ない場合は、「なし」と入力ください。</a:t>
          </a:r>
          <a:endParaRPr lang="ja-JP" altLang="ja-JP" sz="1400">
            <a:solidFill>
              <a:srgbClr val="FF0000"/>
            </a:solidFill>
            <a:effectLst/>
          </a:endParaRPr>
        </a:p>
        <a:p>
          <a:pPr>
            <a:lnSpc>
              <a:spcPts val="1900"/>
            </a:lnSpc>
          </a:pPr>
          <a:r>
            <a:rPr kumimoji="1" lang="ja-JP" altLang="en-US" sz="1400" b="1" i="0">
              <a:solidFill>
                <a:srgbClr val="FF0000"/>
              </a:solidFill>
            </a:rPr>
            <a:t>◆注意事項シートをご確認ください。</a:t>
          </a:r>
          <a:endParaRPr kumimoji="1" lang="en-US" altLang="ja-JP" sz="1400" b="1" i="0">
            <a:solidFill>
              <a:srgbClr val="FF0000"/>
            </a:solidFill>
          </a:endParaRPr>
        </a:p>
      </xdr:txBody>
    </xdr:sp>
    <xdr:clientData/>
  </xdr:twoCellAnchor>
  <xdr:twoCellAnchor>
    <xdr:from>
      <xdr:col>73</xdr:col>
      <xdr:colOff>117475</xdr:colOff>
      <xdr:row>18</xdr:row>
      <xdr:rowOff>46037</xdr:rowOff>
    </xdr:from>
    <xdr:to>
      <xdr:col>99</xdr:col>
      <xdr:colOff>107951</xdr:colOff>
      <xdr:row>35</xdr:row>
      <xdr:rowOff>93662</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a:xfrm>
          <a:off x="11952288" y="2332037"/>
          <a:ext cx="3633788" cy="2420938"/>
        </a:xfrm>
        <a:prstGeom prst="rect">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119063</xdr:colOff>
      <xdr:row>27</xdr:row>
      <xdr:rowOff>87311</xdr:rowOff>
    </xdr:from>
    <xdr:to>
      <xdr:col>78</xdr:col>
      <xdr:colOff>23812</xdr:colOff>
      <xdr:row>30</xdr:row>
      <xdr:rowOff>87312</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9001126" y="3730624"/>
          <a:ext cx="3532186"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kumimoji="1" lang="ja-JP" altLang="en-US" sz="1400" b="1" i="0">
              <a:solidFill>
                <a:srgbClr val="FF0000"/>
              </a:solidFill>
            </a:rPr>
            <a:t>動力容量ｋ</a:t>
          </a:r>
          <a:r>
            <a:rPr kumimoji="1" lang="en-US" altLang="ja-JP" sz="1400" b="1" i="0">
              <a:solidFill>
                <a:srgbClr val="FF0000"/>
              </a:solidFill>
            </a:rPr>
            <a:t>W</a:t>
          </a:r>
          <a:r>
            <a:rPr kumimoji="1" lang="ja-JP" altLang="en-US" sz="1400" b="1" i="0">
              <a:solidFill>
                <a:srgbClr val="FF0000"/>
              </a:solidFill>
            </a:rPr>
            <a:t>合計を入力ください</a:t>
          </a:r>
          <a:endParaRPr kumimoji="1" lang="en-US" altLang="ja-JP" sz="1400" b="1" i="0">
            <a:solidFill>
              <a:srgbClr val="FF0000"/>
            </a:solidFill>
          </a:endParaRPr>
        </a:p>
      </xdr:txBody>
    </xdr:sp>
    <xdr:clientData/>
  </xdr:twoCellAnchor>
  <xdr:twoCellAnchor>
    <xdr:from>
      <xdr:col>75</xdr:col>
      <xdr:colOff>103186</xdr:colOff>
      <xdr:row>16</xdr:row>
      <xdr:rowOff>7938</xdr:rowOff>
    </xdr:from>
    <xdr:to>
      <xdr:col>99</xdr:col>
      <xdr:colOff>79374</xdr:colOff>
      <xdr:row>18</xdr:row>
      <xdr:rowOff>7938</xdr:rowOff>
    </xdr:to>
    <xdr:sp macro="" textlink="">
      <xdr:nvSpPr>
        <xdr:cNvPr id="23" name="正方形/長方形 22">
          <a:extLst>
            <a:ext uri="{FF2B5EF4-FFF2-40B4-BE49-F238E27FC236}">
              <a16:creationId xmlns:a16="http://schemas.microsoft.com/office/drawing/2014/main" id="{00000000-0008-0000-0500-000017000000}"/>
            </a:ext>
          </a:extLst>
        </xdr:cNvPr>
        <xdr:cNvSpPr/>
      </xdr:nvSpPr>
      <xdr:spPr>
        <a:xfrm>
          <a:off x="12207874" y="2039938"/>
          <a:ext cx="3349625" cy="2540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78823</xdr:colOff>
      <xdr:row>15</xdr:row>
      <xdr:rowOff>87519</xdr:rowOff>
    </xdr:from>
    <xdr:to>
      <xdr:col>103</xdr:col>
      <xdr:colOff>99460</xdr:colOff>
      <xdr:row>18</xdr:row>
      <xdr:rowOff>116095</xdr:rowOff>
    </xdr:to>
    <xdr:sp macro="" textlink="">
      <xdr:nvSpPr>
        <xdr:cNvPr id="24" name="テキスト ボックス 23">
          <a:extLst>
            <a:ext uri="{FF2B5EF4-FFF2-40B4-BE49-F238E27FC236}">
              <a16:creationId xmlns:a16="http://schemas.microsoft.com/office/drawing/2014/main" id="{00000000-0008-0000-0500-000018000000}"/>
            </a:ext>
          </a:extLst>
        </xdr:cNvPr>
        <xdr:cNvSpPr txBox="1"/>
      </xdr:nvSpPr>
      <xdr:spPr>
        <a:xfrm>
          <a:off x="11568458" y="1876562"/>
          <a:ext cx="3293924" cy="386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kumimoji="1" lang="ja-JP" altLang="en-US" sz="1400" b="1" i="0">
              <a:solidFill>
                <a:srgbClr val="FF0000"/>
              </a:solidFill>
            </a:rPr>
            <a:t>電灯容量ｋ</a:t>
          </a:r>
          <a:r>
            <a:rPr kumimoji="1" lang="en-US" altLang="ja-JP" sz="1400" b="1" i="0">
              <a:solidFill>
                <a:srgbClr val="FF0000"/>
              </a:solidFill>
            </a:rPr>
            <a:t>W</a:t>
          </a:r>
          <a:r>
            <a:rPr kumimoji="1" lang="ja-JP" altLang="en-US" sz="1400" b="1" i="0">
              <a:solidFill>
                <a:srgbClr val="FF0000"/>
              </a:solidFill>
            </a:rPr>
            <a:t>合計を入力ください</a:t>
          </a:r>
          <a:endParaRPr kumimoji="1" lang="en-US" altLang="ja-JP" sz="1400" b="1" i="0">
            <a:solidFill>
              <a:srgbClr val="FF0000"/>
            </a:solidFill>
          </a:endParaRPr>
        </a:p>
      </xdr:txBody>
    </xdr:sp>
    <xdr:clientData/>
  </xdr:twoCellAnchor>
  <xdr:twoCellAnchor>
    <xdr:from>
      <xdr:col>49</xdr:col>
      <xdr:colOff>112644</xdr:colOff>
      <xdr:row>28</xdr:row>
      <xdr:rowOff>15875</xdr:rowOff>
    </xdr:from>
    <xdr:to>
      <xdr:col>73</xdr:col>
      <xdr:colOff>71438</xdr:colOff>
      <xdr:row>30</xdr:row>
      <xdr:rowOff>1587</xdr:rowOff>
    </xdr:to>
    <xdr:sp macro="" textlink="">
      <xdr:nvSpPr>
        <xdr:cNvPr id="25" name="正方形/長方形 24">
          <a:extLst>
            <a:ext uri="{FF2B5EF4-FFF2-40B4-BE49-F238E27FC236}">
              <a16:creationId xmlns:a16="http://schemas.microsoft.com/office/drawing/2014/main" id="{00000000-0008-0000-0500-000019000000}"/>
            </a:ext>
          </a:extLst>
        </xdr:cNvPr>
        <xdr:cNvSpPr/>
      </xdr:nvSpPr>
      <xdr:spPr>
        <a:xfrm>
          <a:off x="7805531" y="3580710"/>
          <a:ext cx="3126064" cy="22425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20638</xdr:colOff>
      <xdr:row>26</xdr:row>
      <xdr:rowOff>87312</xdr:rowOff>
    </xdr:from>
    <xdr:to>
      <xdr:col>95</xdr:col>
      <xdr:colOff>111125</xdr:colOff>
      <xdr:row>32</xdr:row>
      <xdr:rowOff>111125</xdr:rowOff>
    </xdr:to>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2807951" y="3603625"/>
          <a:ext cx="2241549" cy="785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kumimoji="1" lang="ja-JP" altLang="en-US" sz="1600" b="1">
              <a:solidFill>
                <a:srgbClr val="0070C0"/>
              </a:solidFill>
            </a:rPr>
            <a:t>青枠内、入力不要</a:t>
          </a:r>
          <a:endParaRPr kumimoji="1" lang="en-US" altLang="ja-JP" sz="1600" b="1">
            <a:solidFill>
              <a:srgbClr val="0070C0"/>
            </a:solidFill>
          </a:endParaRPr>
        </a:p>
      </xdr:txBody>
    </xdr:sp>
    <xdr:clientData/>
  </xdr:twoCellAnchor>
  <xdr:twoCellAnchor>
    <xdr:from>
      <xdr:col>57</xdr:col>
      <xdr:colOff>15874</xdr:colOff>
      <xdr:row>100</xdr:row>
      <xdr:rowOff>7938</xdr:rowOff>
    </xdr:from>
    <xdr:to>
      <xdr:col>100</xdr:col>
      <xdr:colOff>23812</xdr:colOff>
      <xdr:row>105</xdr:row>
      <xdr:rowOff>25402</xdr:rowOff>
    </xdr:to>
    <xdr:sp macro="" textlink="">
      <xdr:nvSpPr>
        <xdr:cNvPr id="30" name="正方形/長方形 29">
          <a:extLst>
            <a:ext uri="{FF2B5EF4-FFF2-40B4-BE49-F238E27FC236}">
              <a16:creationId xmlns:a16="http://schemas.microsoft.com/office/drawing/2014/main" id="{00000000-0008-0000-0500-00001E000000}"/>
            </a:ext>
          </a:extLst>
        </xdr:cNvPr>
        <xdr:cNvSpPr/>
      </xdr:nvSpPr>
      <xdr:spPr>
        <a:xfrm>
          <a:off x="9691687" y="9080501"/>
          <a:ext cx="5945188" cy="29527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95388</xdr:colOff>
      <xdr:row>99</xdr:row>
      <xdr:rowOff>49280</xdr:rowOff>
    </xdr:from>
    <xdr:to>
      <xdr:col>100</xdr:col>
      <xdr:colOff>26366</xdr:colOff>
      <xdr:row>107</xdr:row>
      <xdr:rowOff>16911</xdr:rowOff>
    </xdr:to>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1710919" y="8596933"/>
          <a:ext cx="2700682" cy="391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lnSpc>
              <a:spcPts val="1900"/>
            </a:lnSpc>
          </a:pPr>
          <a:r>
            <a:rPr kumimoji="1" lang="ja-JP" altLang="en-US" sz="1400" b="1" i="0">
              <a:solidFill>
                <a:srgbClr val="FF0000"/>
              </a:solidFill>
            </a:rPr>
            <a:t>  コンデンサ容量を入力ください</a:t>
          </a:r>
          <a:endParaRPr kumimoji="1" lang="en-US" altLang="ja-JP" sz="1400" b="1" i="0">
            <a:solidFill>
              <a:srgbClr val="FF0000"/>
            </a:solidFill>
          </a:endParaRPr>
        </a:p>
      </xdr:txBody>
    </xdr:sp>
    <xdr:clientData/>
  </xdr:twoCellAnchor>
  <xdr:twoCellAnchor>
    <xdr:from>
      <xdr:col>74</xdr:col>
      <xdr:colOff>23813</xdr:colOff>
      <xdr:row>18</xdr:row>
      <xdr:rowOff>39688</xdr:rowOff>
    </xdr:from>
    <xdr:to>
      <xdr:col>99</xdr:col>
      <xdr:colOff>95250</xdr:colOff>
      <xdr:row>35</xdr:row>
      <xdr:rowOff>71437</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a:xfrm flipH="1">
          <a:off x="11993563" y="2325688"/>
          <a:ext cx="3579812" cy="24050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15877</xdr:colOff>
      <xdr:row>6</xdr:row>
      <xdr:rowOff>55563</xdr:rowOff>
    </xdr:from>
    <xdr:to>
      <xdr:col>73</xdr:col>
      <xdr:colOff>127000</xdr:colOff>
      <xdr:row>27</xdr:row>
      <xdr:rowOff>103187</xdr:rowOff>
    </xdr:to>
    <xdr:cxnSp macro="">
      <xdr:nvCxnSpPr>
        <xdr:cNvPr id="33" name="直線コネクタ 32">
          <a:extLst>
            <a:ext uri="{FF2B5EF4-FFF2-40B4-BE49-F238E27FC236}">
              <a16:creationId xmlns:a16="http://schemas.microsoft.com/office/drawing/2014/main" id="{00000000-0008-0000-0500-000021000000}"/>
            </a:ext>
          </a:extLst>
        </xdr:cNvPr>
        <xdr:cNvCxnSpPr/>
      </xdr:nvCxnSpPr>
      <xdr:spPr>
        <a:xfrm flipH="1">
          <a:off x="8318502" y="817563"/>
          <a:ext cx="3643311" cy="29289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111125</xdr:colOff>
      <xdr:row>6</xdr:row>
      <xdr:rowOff>23813</xdr:rowOff>
    </xdr:from>
    <xdr:to>
      <xdr:col>100</xdr:col>
      <xdr:colOff>15876</xdr:colOff>
      <xdr:row>15</xdr:row>
      <xdr:rowOff>119063</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a:xfrm flipH="1">
          <a:off x="11945938" y="785813"/>
          <a:ext cx="3683001" cy="12382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119061</xdr:colOff>
      <xdr:row>106</xdr:row>
      <xdr:rowOff>0</xdr:rowOff>
    </xdr:from>
    <xdr:to>
      <xdr:col>99</xdr:col>
      <xdr:colOff>126999</xdr:colOff>
      <xdr:row>119</xdr:row>
      <xdr:rowOff>7937</xdr:rowOff>
    </xdr:to>
    <xdr:sp macro="" textlink="">
      <xdr:nvSpPr>
        <xdr:cNvPr id="34" name="正方形/長方形 33">
          <a:extLst>
            <a:ext uri="{FF2B5EF4-FFF2-40B4-BE49-F238E27FC236}">
              <a16:creationId xmlns:a16="http://schemas.microsoft.com/office/drawing/2014/main" id="{00000000-0008-0000-0500-000022000000}"/>
            </a:ext>
          </a:extLst>
        </xdr:cNvPr>
        <xdr:cNvSpPr/>
      </xdr:nvSpPr>
      <xdr:spPr>
        <a:xfrm>
          <a:off x="8286749" y="9405938"/>
          <a:ext cx="7318375" cy="92074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166687</xdr:colOff>
      <xdr:row>122</xdr:row>
      <xdr:rowOff>47626</xdr:rowOff>
    </xdr:from>
    <xdr:to>
      <xdr:col>45</xdr:col>
      <xdr:colOff>150814</xdr:colOff>
      <xdr:row>132</xdr:row>
      <xdr:rowOff>23814</xdr:rowOff>
    </xdr:to>
    <xdr:sp macro="" textlink="">
      <xdr:nvSpPr>
        <xdr:cNvPr id="35" name="正方形/長方形 34">
          <a:extLst>
            <a:ext uri="{FF2B5EF4-FFF2-40B4-BE49-F238E27FC236}">
              <a16:creationId xmlns:a16="http://schemas.microsoft.com/office/drawing/2014/main" id="{00000000-0008-0000-0500-000023000000}"/>
            </a:ext>
          </a:extLst>
        </xdr:cNvPr>
        <xdr:cNvSpPr/>
      </xdr:nvSpPr>
      <xdr:spPr>
        <a:xfrm>
          <a:off x="4008437" y="10533064"/>
          <a:ext cx="4000502" cy="5715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40</xdr:row>
      <xdr:rowOff>7938</xdr:rowOff>
    </xdr:from>
    <xdr:to>
      <xdr:col>45</xdr:col>
      <xdr:colOff>126999</xdr:colOff>
      <xdr:row>46</xdr:row>
      <xdr:rowOff>0</xdr:rowOff>
    </xdr:to>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0" y="5318126"/>
          <a:ext cx="7985124" cy="75406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6</xdr:row>
      <xdr:rowOff>1</xdr:rowOff>
    </xdr:from>
    <xdr:to>
      <xdr:col>45</xdr:col>
      <xdr:colOff>158750</xdr:colOff>
      <xdr:row>10</xdr:row>
      <xdr:rowOff>7938</xdr:rowOff>
    </xdr:to>
    <xdr:sp macro="" textlink="">
      <xdr:nvSpPr>
        <xdr:cNvPr id="38" name="正方形/長方形 37">
          <a:extLst>
            <a:ext uri="{FF2B5EF4-FFF2-40B4-BE49-F238E27FC236}">
              <a16:creationId xmlns:a16="http://schemas.microsoft.com/office/drawing/2014/main" id="{00000000-0008-0000-0500-000026000000}"/>
            </a:ext>
          </a:extLst>
        </xdr:cNvPr>
        <xdr:cNvSpPr/>
      </xdr:nvSpPr>
      <xdr:spPr>
        <a:xfrm>
          <a:off x="0" y="762001"/>
          <a:ext cx="8016875" cy="51593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13251</xdr:colOff>
      <xdr:row>30</xdr:row>
      <xdr:rowOff>26987</xdr:rowOff>
    </xdr:from>
    <xdr:to>
      <xdr:col>73</xdr:col>
      <xdr:colOff>111124</xdr:colOff>
      <xdr:row>38</xdr:row>
      <xdr:rowOff>23812</xdr:rowOff>
    </xdr:to>
    <xdr:sp macro="" textlink="">
      <xdr:nvSpPr>
        <xdr:cNvPr id="39" name="正方形/長方形 38">
          <a:extLst>
            <a:ext uri="{FF2B5EF4-FFF2-40B4-BE49-F238E27FC236}">
              <a16:creationId xmlns:a16="http://schemas.microsoft.com/office/drawing/2014/main" id="{00000000-0008-0000-0500-000027000000}"/>
            </a:ext>
          </a:extLst>
        </xdr:cNvPr>
        <xdr:cNvSpPr/>
      </xdr:nvSpPr>
      <xdr:spPr>
        <a:xfrm>
          <a:off x="7580243" y="3830361"/>
          <a:ext cx="3391038" cy="97748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7937</xdr:colOff>
      <xdr:row>38</xdr:row>
      <xdr:rowOff>23813</xdr:rowOff>
    </xdr:from>
    <xdr:to>
      <xdr:col>99</xdr:col>
      <xdr:colOff>119063</xdr:colOff>
      <xdr:row>93</xdr:row>
      <xdr:rowOff>39688</xdr:rowOff>
    </xdr:to>
    <xdr:sp macro="" textlink="">
      <xdr:nvSpPr>
        <xdr:cNvPr id="40" name="正方形/長方形 39">
          <a:extLst>
            <a:ext uri="{FF2B5EF4-FFF2-40B4-BE49-F238E27FC236}">
              <a16:creationId xmlns:a16="http://schemas.microsoft.com/office/drawing/2014/main" id="{00000000-0008-0000-0500-000028000000}"/>
            </a:ext>
          </a:extLst>
        </xdr:cNvPr>
        <xdr:cNvSpPr/>
      </xdr:nvSpPr>
      <xdr:spPr>
        <a:xfrm>
          <a:off x="8310562" y="5080001"/>
          <a:ext cx="7286626" cy="364331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15876</xdr:colOff>
      <xdr:row>69</xdr:row>
      <xdr:rowOff>7937</xdr:rowOff>
    </xdr:from>
    <xdr:to>
      <xdr:col>67</xdr:col>
      <xdr:colOff>63500</xdr:colOff>
      <xdr:row>83</xdr:row>
      <xdr:rowOff>0</xdr:rowOff>
    </xdr:to>
    <xdr:sp macro="" textlink="">
      <xdr:nvSpPr>
        <xdr:cNvPr id="42" name="テキスト ボックス 41">
          <a:extLst>
            <a:ext uri="{FF2B5EF4-FFF2-40B4-BE49-F238E27FC236}">
              <a16:creationId xmlns:a16="http://schemas.microsoft.com/office/drawing/2014/main" id="{00000000-0008-0000-0500-00002A000000}"/>
            </a:ext>
          </a:extLst>
        </xdr:cNvPr>
        <xdr:cNvSpPr txBox="1"/>
      </xdr:nvSpPr>
      <xdr:spPr>
        <a:xfrm>
          <a:off x="8897939" y="7358062"/>
          <a:ext cx="2190749" cy="76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kumimoji="1" lang="ja-JP" altLang="en-US" sz="1400" b="1" i="0">
              <a:solidFill>
                <a:srgbClr val="FF0000"/>
              </a:solidFill>
            </a:rPr>
            <a:t>プルダウンメニューから</a:t>
          </a:r>
          <a:endParaRPr kumimoji="1" lang="en-US" altLang="ja-JP" sz="1400" b="1" i="0">
            <a:solidFill>
              <a:srgbClr val="FF0000"/>
            </a:solidFill>
          </a:endParaRPr>
        </a:p>
        <a:p>
          <a:pPr>
            <a:lnSpc>
              <a:spcPts val="1900"/>
            </a:lnSpc>
          </a:pPr>
          <a:r>
            <a:rPr kumimoji="1" lang="ja-JP" altLang="en-US" sz="1400" b="1" i="0">
              <a:solidFill>
                <a:srgbClr val="FF0000"/>
              </a:solidFill>
            </a:rPr>
            <a:t>お選びください。</a:t>
          </a:r>
          <a:endParaRPr kumimoji="1" lang="en-US" altLang="ja-JP" sz="1400" b="1" i="0">
            <a:solidFill>
              <a:srgbClr val="FF0000"/>
            </a:solidFill>
          </a:endParaRPr>
        </a:p>
      </xdr:txBody>
    </xdr:sp>
    <xdr:clientData/>
  </xdr:twoCellAnchor>
  <xdr:twoCellAnchor>
    <xdr:from>
      <xdr:col>48</xdr:col>
      <xdr:colOff>23812</xdr:colOff>
      <xdr:row>45</xdr:row>
      <xdr:rowOff>122236</xdr:rowOff>
    </xdr:from>
    <xdr:to>
      <xdr:col>66</xdr:col>
      <xdr:colOff>95250</xdr:colOff>
      <xdr:row>93</xdr:row>
      <xdr:rowOff>55562</xdr:rowOff>
    </xdr:to>
    <xdr:sp macro="" textlink="">
      <xdr:nvSpPr>
        <xdr:cNvPr id="43" name="正方形/長方形 42">
          <a:extLst>
            <a:ext uri="{FF2B5EF4-FFF2-40B4-BE49-F238E27FC236}">
              <a16:creationId xmlns:a16="http://schemas.microsoft.com/office/drawing/2014/main" id="{00000000-0008-0000-0500-00002B000000}"/>
            </a:ext>
          </a:extLst>
        </xdr:cNvPr>
        <xdr:cNvSpPr/>
      </xdr:nvSpPr>
      <xdr:spPr>
        <a:xfrm>
          <a:off x="8326437" y="6067424"/>
          <a:ext cx="2659063" cy="2671763"/>
        </a:xfrm>
        <a:prstGeom prst="rect">
          <a:avLst/>
        </a:prstGeom>
        <a:solidFill>
          <a:srgbClr val="FFCCFF">
            <a:alpha val="25098"/>
          </a:srgbClr>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142324</xdr:colOff>
      <xdr:row>2</xdr:row>
      <xdr:rowOff>33337</xdr:rowOff>
    </xdr:from>
    <xdr:to>
      <xdr:col>59</xdr:col>
      <xdr:colOff>99392</xdr:colOff>
      <xdr:row>5</xdr:row>
      <xdr:rowOff>61913</xdr:rowOff>
    </xdr:to>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6980446" y="271876"/>
          <a:ext cx="2216564" cy="3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kumimoji="1" lang="ja-JP" altLang="en-US" sz="1400" b="1" i="0">
              <a:solidFill>
                <a:srgbClr val="FF0000"/>
              </a:solidFill>
            </a:rPr>
            <a:t>赤枠内を入力ください</a:t>
          </a:r>
          <a:endParaRPr kumimoji="1" lang="en-US" altLang="ja-JP" sz="1400" b="1" i="0">
            <a:solidFill>
              <a:srgbClr val="FF0000"/>
            </a:solidFill>
          </a:endParaRPr>
        </a:p>
      </xdr:txBody>
    </xdr:sp>
    <xdr:clientData/>
  </xdr:twoCellAnchor>
  <xdr:twoCellAnchor>
    <xdr:from>
      <xdr:col>16</xdr:col>
      <xdr:colOff>20637</xdr:colOff>
      <xdr:row>43</xdr:row>
      <xdr:rowOff>73024</xdr:rowOff>
    </xdr:from>
    <xdr:to>
      <xdr:col>40</xdr:col>
      <xdr:colOff>119062</xdr:colOff>
      <xdr:row>47</xdr:row>
      <xdr:rowOff>46038</xdr:rowOff>
    </xdr:to>
    <xdr:sp macro="" textlink="">
      <xdr:nvSpPr>
        <xdr:cNvPr id="44" name="テキスト ボックス 43">
          <a:extLst>
            <a:ext uri="{FF2B5EF4-FFF2-40B4-BE49-F238E27FC236}">
              <a16:creationId xmlns:a16="http://schemas.microsoft.com/office/drawing/2014/main" id="{00000000-0008-0000-0500-00002C000000}"/>
            </a:ext>
          </a:extLst>
        </xdr:cNvPr>
        <xdr:cNvSpPr txBox="1"/>
      </xdr:nvSpPr>
      <xdr:spPr>
        <a:xfrm>
          <a:off x="2814637" y="5764212"/>
          <a:ext cx="4289425" cy="409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900"/>
            </a:lnSpc>
          </a:pPr>
          <a:r>
            <a:rPr kumimoji="1" lang="ja-JP" altLang="en-US" sz="1400" b="1" i="0">
              <a:solidFill>
                <a:srgbClr val="FF0000"/>
              </a:solidFill>
            </a:rPr>
            <a:t>発電設備がない場合は、「なし」と入力ください</a:t>
          </a:r>
          <a:endParaRPr kumimoji="1" lang="en-US" altLang="ja-JP" sz="1400" b="1" i="0">
            <a:solidFill>
              <a:srgbClr val="FF0000"/>
            </a:solidFill>
          </a:endParaRPr>
        </a:p>
      </xdr:txBody>
    </xdr:sp>
    <xdr:clientData/>
  </xdr:twoCellAnchor>
  <xdr:twoCellAnchor>
    <xdr:from>
      <xdr:col>0</xdr:col>
      <xdr:colOff>0</xdr:colOff>
      <xdr:row>0</xdr:row>
      <xdr:rowOff>0</xdr:rowOff>
    </xdr:from>
    <xdr:to>
      <xdr:col>8</xdr:col>
      <xdr:colOff>165100</xdr:colOff>
      <xdr:row>3</xdr:row>
      <xdr:rowOff>66675</xdr:rowOff>
    </xdr:to>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0" y="0"/>
          <a:ext cx="1562100" cy="447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257175</xdr:colOff>
      <xdr:row>1</xdr:row>
      <xdr:rowOff>167722</xdr:rowOff>
    </xdr:from>
    <xdr:to>
      <xdr:col>19</xdr:col>
      <xdr:colOff>314739</xdr:colOff>
      <xdr:row>20</xdr:row>
      <xdr:rowOff>107673</xdr:rowOff>
    </xdr:to>
    <xdr:pic>
      <xdr:nvPicPr>
        <xdr:cNvPr id="2" name="図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9810750" y="215347"/>
          <a:ext cx="4858164" cy="5340626"/>
        </a:xfrm>
        <a:prstGeom prst="rect">
          <a:avLst/>
        </a:prstGeom>
      </xdr:spPr>
    </xdr:pic>
    <xdr:clientData/>
  </xdr:twoCellAnchor>
  <xdr:twoCellAnchor editAs="oneCell">
    <xdr:from>
      <xdr:col>2</xdr:col>
      <xdr:colOff>133350</xdr:colOff>
      <xdr:row>6</xdr:row>
      <xdr:rowOff>66675</xdr:rowOff>
    </xdr:from>
    <xdr:to>
      <xdr:col>7</xdr:col>
      <xdr:colOff>1037556</xdr:colOff>
      <xdr:row>17</xdr:row>
      <xdr:rowOff>123411</xdr:rowOff>
    </xdr:to>
    <xdr:pic>
      <xdr:nvPicPr>
        <xdr:cNvPr id="3" name="図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933450" y="1352550"/>
          <a:ext cx="5352381" cy="3314286"/>
        </a:xfrm>
        <a:prstGeom prst="rect">
          <a:avLst/>
        </a:prstGeom>
      </xdr:spPr>
    </xdr:pic>
    <xdr:clientData/>
  </xdr:twoCellAnchor>
  <xdr:twoCellAnchor editAs="oneCell">
    <xdr:from>
      <xdr:col>2</xdr:col>
      <xdr:colOff>76200</xdr:colOff>
      <xdr:row>19</xdr:row>
      <xdr:rowOff>95250</xdr:rowOff>
    </xdr:from>
    <xdr:to>
      <xdr:col>8</xdr:col>
      <xdr:colOff>691182</xdr:colOff>
      <xdr:row>33</xdr:row>
      <xdr:rowOff>180976</xdr:rowOff>
    </xdr:to>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stretch>
          <a:fillRect/>
        </a:stretch>
      </xdr:blipFill>
      <xdr:spPr>
        <a:xfrm>
          <a:off x="876300" y="5400675"/>
          <a:ext cx="6225207" cy="3705226"/>
        </a:xfrm>
        <a:prstGeom prst="rect">
          <a:avLst/>
        </a:prstGeom>
      </xdr:spPr>
    </xdr:pic>
    <xdr:clientData/>
  </xdr:twoCellAnchor>
  <xdr:twoCellAnchor>
    <xdr:from>
      <xdr:col>5</xdr:col>
      <xdr:colOff>657225</xdr:colOff>
      <xdr:row>3</xdr:row>
      <xdr:rowOff>209550</xdr:rowOff>
    </xdr:from>
    <xdr:to>
      <xdr:col>7</xdr:col>
      <xdr:colOff>200025</xdr:colOff>
      <xdr:row>5</xdr:row>
      <xdr:rowOff>57150</xdr:rowOff>
    </xdr:to>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3886200" y="742950"/>
          <a:ext cx="1562100" cy="4476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solidFill>
                <a:srgbClr val="FF0000"/>
              </a:solidFill>
              <a:latin typeface="ＭＳ Ｐ明朝" panose="02020600040205080304" pitchFamily="18" charset="-128"/>
              <a:ea typeface="ＭＳ Ｐ明朝" panose="02020600040205080304" pitchFamily="18" charset="-128"/>
            </a:rPr>
            <a:t>記載例</a:t>
          </a:r>
          <a:endParaRPr kumimoji="1" lang="en-US" altLang="ja-JP" sz="2000" b="1">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12</xdr:col>
      <xdr:colOff>257174</xdr:colOff>
      <xdr:row>1</xdr:row>
      <xdr:rowOff>142875</xdr:rowOff>
    </xdr:from>
    <xdr:to>
      <xdr:col>19</xdr:col>
      <xdr:colOff>333330</xdr:colOff>
      <xdr:row>13</xdr:row>
      <xdr:rowOff>17239</xdr:rowOff>
    </xdr:to>
    <xdr:grpSp>
      <xdr:nvGrpSpPr>
        <xdr:cNvPr id="6" name="グループ化 5">
          <a:extLst>
            <a:ext uri="{FF2B5EF4-FFF2-40B4-BE49-F238E27FC236}">
              <a16:creationId xmlns:a16="http://schemas.microsoft.com/office/drawing/2014/main" id="{00000000-0008-0000-1D00-000006000000}"/>
            </a:ext>
          </a:extLst>
        </xdr:cNvPr>
        <xdr:cNvGrpSpPr/>
      </xdr:nvGrpSpPr>
      <xdr:grpSpPr>
        <a:xfrm>
          <a:off x="9810749" y="190500"/>
          <a:ext cx="4876756" cy="3198589"/>
          <a:chOff x="8963025" y="1895475"/>
          <a:chExt cx="4876800" cy="3200400"/>
        </a:xfrm>
      </xdr:grpSpPr>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8963025" y="1895475"/>
            <a:ext cx="4876800" cy="2389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a:solidFill>
                  <a:srgbClr val="FF0000"/>
                </a:solidFill>
                <a:latin typeface="ＭＳ Ｐ明朝" panose="02020600040205080304" pitchFamily="18" charset="-128"/>
                <a:ea typeface="ＭＳ Ｐ明朝" panose="02020600040205080304" pitchFamily="18" charset="-128"/>
              </a:rPr>
              <a:t>ＰＣＳと蓄電池の組み合わせにより、メーカーが証明する充放電変換効率の証明書の例</a:t>
            </a:r>
            <a:endParaRPr kumimoji="1" lang="en-US" altLang="ja-JP" sz="1000" b="1">
              <a:solidFill>
                <a:srgbClr val="FF0000"/>
              </a:solidFill>
              <a:latin typeface="ＭＳ Ｐ明朝" panose="02020600040205080304" pitchFamily="18" charset="-128"/>
              <a:ea typeface="ＭＳ Ｐ明朝" panose="02020600040205080304" pitchFamily="18" charset="-128"/>
            </a:endParaRPr>
          </a:p>
        </xdr:txBody>
      </xdr:sp>
      <xdr:sp macro="" textlink="">
        <xdr:nvSpPr>
          <xdr:cNvPr id="8" name="テキスト ボックス 7">
            <a:extLst>
              <a:ext uri="{FF2B5EF4-FFF2-40B4-BE49-F238E27FC236}">
                <a16:creationId xmlns:a16="http://schemas.microsoft.com/office/drawing/2014/main" id="{00000000-0008-0000-1D00-000008000000}"/>
              </a:ext>
            </a:extLst>
          </xdr:cNvPr>
          <xdr:cNvSpPr txBox="1"/>
        </xdr:nvSpPr>
        <xdr:spPr>
          <a:xfrm>
            <a:off x="11782425" y="4429125"/>
            <a:ext cx="2047875" cy="666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rgbClr val="FF0000"/>
                </a:solidFill>
                <a:latin typeface="ＭＳ Ｐ明朝" panose="02020600040205080304" pitchFamily="18" charset="-128"/>
                <a:ea typeface="ＭＳ Ｐ明朝" panose="02020600040205080304" pitchFamily="18" charset="-128"/>
              </a:rPr>
              <a:t>この場合、</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100" b="1">
                <a:solidFill>
                  <a:srgbClr val="FF0000"/>
                </a:solidFill>
                <a:latin typeface="ＭＳ Ｐ明朝" panose="02020600040205080304" pitchFamily="18" charset="-128"/>
                <a:ea typeface="ＭＳ Ｐ明朝" panose="02020600040205080304" pitchFamily="18" charset="-128"/>
              </a:rPr>
              <a:t>根拠式：</a:t>
            </a:r>
            <a:r>
              <a:rPr kumimoji="1" lang="en-US" altLang="ja-JP" sz="1100" b="1">
                <a:solidFill>
                  <a:srgbClr val="FF0000"/>
                </a:solidFill>
                <a:latin typeface="ＭＳ Ｐ明朝" panose="02020600040205080304" pitchFamily="18" charset="-128"/>
                <a:ea typeface="ＭＳ Ｐ明朝" panose="02020600040205080304" pitchFamily="18" charset="-128"/>
              </a:rPr>
              <a:t>1</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91.04</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=8.96</a:t>
            </a:r>
            <a:r>
              <a:rPr kumimoji="1" lang="ja-JP" altLang="en-US" sz="1100" b="1">
                <a:solidFill>
                  <a:srgbClr val="FF0000"/>
                </a:solidFill>
                <a:latin typeface="ＭＳ Ｐ明朝" panose="02020600040205080304" pitchFamily="18" charset="-128"/>
                <a:ea typeface="ＭＳ Ｐ明朝" panose="02020600040205080304" pitchFamily="18" charset="-128"/>
              </a:rPr>
              <a:t>％</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100" b="1">
                <a:solidFill>
                  <a:srgbClr val="FF0000"/>
                </a:solidFill>
                <a:latin typeface="ＭＳ Ｐ明朝" panose="02020600040205080304" pitchFamily="18" charset="-128"/>
                <a:ea typeface="ＭＳ Ｐ明朝" panose="02020600040205080304" pitchFamily="18" charset="-128"/>
              </a:rPr>
              <a:t>損失率：</a:t>
            </a:r>
            <a:r>
              <a:rPr kumimoji="1" lang="en-US" altLang="ja-JP" sz="1100" b="1">
                <a:solidFill>
                  <a:srgbClr val="FF0000"/>
                </a:solidFill>
                <a:latin typeface="ＭＳ Ｐ明朝" panose="02020600040205080304" pitchFamily="18" charset="-128"/>
                <a:ea typeface="ＭＳ Ｐ明朝" panose="02020600040205080304" pitchFamily="18" charset="-128"/>
              </a:rPr>
              <a:t>9.0</a:t>
            </a:r>
            <a:r>
              <a:rPr kumimoji="1" lang="ja-JP" altLang="en-US" sz="1100" b="1">
                <a:solidFill>
                  <a:srgbClr val="FF0000"/>
                </a:solidFill>
                <a:latin typeface="ＭＳ Ｐ明朝" panose="02020600040205080304" pitchFamily="18" charset="-128"/>
                <a:ea typeface="ＭＳ Ｐ明朝" panose="02020600040205080304" pitchFamily="18" charset="-128"/>
              </a:rPr>
              <a:t>％となる。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grpSp>
    <xdr:clientData/>
  </xdr:twoCellAnchor>
  <xdr:twoCellAnchor>
    <xdr:from>
      <xdr:col>7</xdr:col>
      <xdr:colOff>1066799</xdr:colOff>
      <xdr:row>17</xdr:row>
      <xdr:rowOff>333375</xdr:rowOff>
    </xdr:from>
    <xdr:to>
      <xdr:col>9</xdr:col>
      <xdr:colOff>1371599</xdr:colOff>
      <xdr:row>20</xdr:row>
      <xdr:rowOff>152400</xdr:rowOff>
    </xdr:to>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6315074" y="4876800"/>
          <a:ext cx="2276475" cy="7239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solidFill>
                <a:srgbClr val="FF0000"/>
              </a:solidFill>
              <a:latin typeface="ＭＳ Ｐ明朝" panose="02020600040205080304" pitchFamily="18" charset="-128"/>
              <a:ea typeface="ＭＳ Ｐ明朝" panose="02020600040205080304" pitchFamily="18" charset="-128"/>
            </a:rPr>
            <a:t>この場合、</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a:p>
          <a:pPr algn="l"/>
          <a:r>
            <a:rPr kumimoji="1" lang="ja-JP" altLang="en-US" sz="1100" b="1">
              <a:solidFill>
                <a:srgbClr val="FF0000"/>
              </a:solidFill>
              <a:latin typeface="ＭＳ Ｐ明朝" panose="02020600040205080304" pitchFamily="18" charset="-128"/>
              <a:ea typeface="ＭＳ Ｐ明朝" panose="02020600040205080304" pitchFamily="18" charset="-128"/>
            </a:rPr>
            <a:t>根拠式：</a:t>
          </a:r>
          <a:r>
            <a:rPr kumimoji="1" lang="en-US" altLang="ja-JP" sz="1100" b="1">
              <a:solidFill>
                <a:srgbClr val="FF0000"/>
              </a:solidFill>
              <a:latin typeface="ＭＳ Ｐ明朝" panose="02020600040205080304" pitchFamily="18" charset="-128"/>
              <a:ea typeface="ＭＳ Ｐ明朝" panose="02020600040205080304" pitchFamily="18" charset="-128"/>
            </a:rPr>
            <a:t>1</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98</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×93%×98</a:t>
          </a:r>
          <a:r>
            <a:rPr kumimoji="1" lang="ja-JP" altLang="en-US" sz="1100" b="1">
              <a:solidFill>
                <a:srgbClr val="FF0000"/>
              </a:solidFill>
              <a:latin typeface="ＭＳ Ｐ明朝" panose="02020600040205080304" pitchFamily="18" charset="-128"/>
              <a:ea typeface="ＭＳ Ｐ明朝" panose="02020600040205080304" pitchFamily="18" charset="-128"/>
            </a:rPr>
            <a:t>％）＝</a:t>
          </a:r>
          <a:r>
            <a:rPr kumimoji="1" lang="en-US" altLang="ja-JP" sz="1100" b="1">
              <a:solidFill>
                <a:srgbClr val="FF0000"/>
              </a:solidFill>
              <a:latin typeface="ＭＳ Ｐ明朝" panose="02020600040205080304" pitchFamily="18" charset="-128"/>
              <a:ea typeface="ＭＳ Ｐ明朝" panose="02020600040205080304" pitchFamily="18" charset="-128"/>
            </a:rPr>
            <a:t>10.68≒10.7</a:t>
          </a:r>
          <a:r>
            <a:rPr kumimoji="1" lang="ja-JP" altLang="en-US" sz="1100" b="1">
              <a:solidFill>
                <a:srgbClr val="FF0000"/>
              </a:solidFill>
              <a:latin typeface="ＭＳ Ｐ明朝" panose="02020600040205080304" pitchFamily="18" charset="-128"/>
              <a:ea typeface="ＭＳ Ｐ明朝" panose="02020600040205080304" pitchFamily="18" charset="-128"/>
            </a:rPr>
            <a:t>％となる。</a:t>
          </a:r>
          <a:endParaRPr kumimoji="1" lang="en-US" altLang="ja-JP" sz="1100" b="1">
            <a:solidFill>
              <a:srgbClr val="FF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6089</xdr:colOff>
      <xdr:row>23</xdr:row>
      <xdr:rowOff>70353</xdr:rowOff>
    </xdr:from>
    <xdr:to>
      <xdr:col>49</xdr:col>
      <xdr:colOff>34104</xdr:colOff>
      <xdr:row>39</xdr:row>
      <xdr:rowOff>82825</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3733263" y="2803614"/>
          <a:ext cx="2761276" cy="1602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負荷設備は，</a:t>
          </a:r>
          <a:r>
            <a:rPr kumimoji="1" lang="en-US" altLang="ja-JP" sz="2000"/>
            <a:t>【</a:t>
          </a:r>
          <a:r>
            <a:rPr kumimoji="1" lang="ja-JP" altLang="en-US" sz="2000"/>
            <a:t>指定様式①ーｂ</a:t>
          </a:r>
          <a:r>
            <a:rPr kumimoji="1" lang="en-US" altLang="ja-JP" sz="2000"/>
            <a:t>】</a:t>
          </a:r>
          <a:r>
            <a:rPr kumimoji="1" lang="ja-JP" altLang="en-US" sz="2000"/>
            <a:t>契約設備内訳表（２）（負荷）シートに記入ください。</a:t>
          </a:r>
        </a:p>
      </xdr:txBody>
    </xdr:sp>
    <xdr:clientData/>
  </xdr:twoCellAnchor>
  <mc:AlternateContent xmlns:mc="http://schemas.openxmlformats.org/markup-compatibility/2006">
    <mc:Choice xmlns:a14="http://schemas.microsoft.com/office/drawing/2010/main" Requires="a14">
      <xdr:twoCellAnchor editAs="oneCell">
        <xdr:from>
          <xdr:col>21</xdr:col>
          <xdr:colOff>108964</xdr:colOff>
          <xdr:row>67</xdr:row>
          <xdr:rowOff>22411</xdr:rowOff>
        </xdr:from>
        <xdr:to>
          <xdr:col>56</xdr:col>
          <xdr:colOff>23239</xdr:colOff>
          <xdr:row>106</xdr:row>
          <xdr:rowOff>25724</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a:extLst>
                <a:ext uri="{84589F7E-364E-4C9E-8A38-B11213B215E9}">
                  <a14:cameraTool cellRange="'計算書（非表示）'!$AS$4:$AX$26" spid="_x0000_s40114"/>
                </a:ext>
              </a:extLst>
            </xdr:cNvPicPr>
          </xdr:nvPicPr>
          <xdr:blipFill>
            <a:blip xmlns:r="http://schemas.openxmlformats.org/officeDocument/2006/relationships" r:embed="rId1"/>
            <a:srcRect/>
            <a:stretch>
              <a:fillRect/>
            </a:stretch>
          </xdr:blipFill>
          <xdr:spPr bwMode="auto">
            <a:xfrm>
              <a:off x="3090703" y="7128889"/>
              <a:ext cx="3914775" cy="39624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24848</xdr:colOff>
      <xdr:row>0</xdr:row>
      <xdr:rowOff>33131</xdr:rowOff>
    </xdr:from>
    <xdr:to>
      <xdr:col>16</xdr:col>
      <xdr:colOff>16565</xdr:colOff>
      <xdr:row>1</xdr:row>
      <xdr:rowOff>132522</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24848" y="33131"/>
          <a:ext cx="2178326" cy="248478"/>
        </a:xfrm>
        <a:prstGeom prst="rect">
          <a:avLst/>
        </a:prstGeom>
        <a:solidFill>
          <a:srgbClr val="CC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a:t>黄色セルの箇所に入力ください。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47625</xdr:colOff>
      <xdr:row>0</xdr:row>
      <xdr:rowOff>57150</xdr:rowOff>
    </xdr:from>
    <xdr:to>
      <xdr:col>17</xdr:col>
      <xdr:colOff>83241</xdr:colOff>
      <xdr:row>1</xdr:row>
      <xdr:rowOff>219489</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981200" y="57150"/>
          <a:ext cx="2302566" cy="314739"/>
        </a:xfrm>
        <a:prstGeom prst="rect">
          <a:avLst/>
        </a:prstGeom>
        <a:solidFill>
          <a:srgbClr val="CC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黄色セルの箇所に入力ください。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800100</xdr:colOff>
      <xdr:row>35</xdr:row>
      <xdr:rowOff>104775</xdr:rowOff>
    </xdr:from>
    <xdr:to>
      <xdr:col>9</xdr:col>
      <xdr:colOff>133350</xdr:colOff>
      <xdr:row>39</xdr:row>
      <xdr:rowOff>76200</xdr:rowOff>
    </xdr:to>
    <xdr:sp macro="" textlink="">
      <xdr:nvSpPr>
        <xdr:cNvPr id="2" name="Line 3">
          <a:extLst>
            <a:ext uri="{FF2B5EF4-FFF2-40B4-BE49-F238E27FC236}">
              <a16:creationId xmlns:a16="http://schemas.microsoft.com/office/drawing/2014/main" id="{00000000-0008-0000-0A00-000002000000}"/>
            </a:ext>
          </a:extLst>
        </xdr:cNvPr>
        <xdr:cNvSpPr>
          <a:spLocks noChangeShapeType="1"/>
        </xdr:cNvSpPr>
      </xdr:nvSpPr>
      <xdr:spPr bwMode="auto">
        <a:xfrm flipH="1">
          <a:off x="1219200" y="6105525"/>
          <a:ext cx="4686300" cy="657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809625</xdr:colOff>
      <xdr:row>40</xdr:row>
      <xdr:rowOff>95250</xdr:rowOff>
    </xdr:from>
    <xdr:to>
      <xdr:col>9</xdr:col>
      <xdr:colOff>190500</xdr:colOff>
      <xdr:row>43</xdr:row>
      <xdr:rowOff>104775</xdr:rowOff>
    </xdr:to>
    <xdr:sp macro="" textlink="">
      <xdr:nvSpPr>
        <xdr:cNvPr id="3" name="Line 4">
          <a:extLst>
            <a:ext uri="{FF2B5EF4-FFF2-40B4-BE49-F238E27FC236}">
              <a16:creationId xmlns:a16="http://schemas.microsoft.com/office/drawing/2014/main" id="{00000000-0008-0000-0A00-000003000000}"/>
            </a:ext>
          </a:extLst>
        </xdr:cNvPr>
        <xdr:cNvSpPr>
          <a:spLocks noChangeShapeType="1"/>
        </xdr:cNvSpPr>
      </xdr:nvSpPr>
      <xdr:spPr bwMode="auto">
        <a:xfrm flipH="1" flipV="1">
          <a:off x="1228725" y="6953250"/>
          <a:ext cx="4733925" cy="523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1086351</xdr:colOff>
      <xdr:row>24</xdr:row>
      <xdr:rowOff>133350</xdr:rowOff>
    </xdr:from>
    <xdr:to>
      <xdr:col>10</xdr:col>
      <xdr:colOff>10026</xdr:colOff>
      <xdr:row>24</xdr:row>
      <xdr:rowOff>133350</xdr:rowOff>
    </xdr:to>
    <xdr:sp macro="" textlink="">
      <xdr:nvSpPr>
        <xdr:cNvPr id="4" name="Line 5">
          <a:extLst>
            <a:ext uri="{FF2B5EF4-FFF2-40B4-BE49-F238E27FC236}">
              <a16:creationId xmlns:a16="http://schemas.microsoft.com/office/drawing/2014/main" id="{00000000-0008-0000-0A00-000004000000}"/>
            </a:ext>
          </a:extLst>
        </xdr:cNvPr>
        <xdr:cNvSpPr>
          <a:spLocks noChangeShapeType="1"/>
        </xdr:cNvSpPr>
      </xdr:nvSpPr>
      <xdr:spPr bwMode="auto">
        <a:xfrm flipH="1">
          <a:off x="1505451" y="4248150"/>
          <a:ext cx="4476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104775</xdr:colOff>
      <xdr:row>13</xdr:row>
      <xdr:rowOff>47625</xdr:rowOff>
    </xdr:from>
    <xdr:to>
      <xdr:col>8</xdr:col>
      <xdr:colOff>276225</xdr:colOff>
      <xdr:row>16</xdr:row>
      <xdr:rowOff>161925</xdr:rowOff>
    </xdr:to>
    <xdr:sp macro="" textlink="">
      <xdr:nvSpPr>
        <xdr:cNvPr id="2" name="AutoShape 1">
          <a:extLst>
            <a:ext uri="{FF2B5EF4-FFF2-40B4-BE49-F238E27FC236}">
              <a16:creationId xmlns:a16="http://schemas.microsoft.com/office/drawing/2014/main" id="{00000000-0008-0000-0B00-000002000000}"/>
            </a:ext>
          </a:extLst>
        </xdr:cNvPr>
        <xdr:cNvSpPr>
          <a:spLocks noChangeArrowheads="1"/>
        </xdr:cNvSpPr>
      </xdr:nvSpPr>
      <xdr:spPr bwMode="auto">
        <a:xfrm>
          <a:off x="4610100" y="2847975"/>
          <a:ext cx="1790700" cy="628650"/>
        </a:xfrm>
        <a:prstGeom prst="downArrow">
          <a:avLst>
            <a:gd name="adj1" fmla="val 50000"/>
            <a:gd name="adj2" fmla="val 51514"/>
          </a:avLst>
        </a:prstGeom>
        <a:solidFill>
          <a:srgbClr xmlns:mc="http://schemas.openxmlformats.org/markup-compatibility/2006" xmlns:a14="http://schemas.microsoft.com/office/drawing/2010/main" val="C0C0C0" mc:Ignorable="a14" a14:legacySpreadsheetColorIndex="22"/>
        </a:solidFill>
        <a:ln w="25400">
          <a:solidFill>
            <a:srgbClr xmlns:mc="http://schemas.openxmlformats.org/markup-compatibility/2006" xmlns:a14="http://schemas.microsoft.com/office/drawing/2010/main" val="808080" mc:Ignorable="a14" a14:legacySpreadsheetColorIndex="23"/>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247650</xdr:colOff>
      <xdr:row>12</xdr:row>
      <xdr:rowOff>76200</xdr:rowOff>
    </xdr:from>
    <xdr:to>
      <xdr:col>1</xdr:col>
      <xdr:colOff>247650</xdr:colOff>
      <xdr:row>12</xdr:row>
      <xdr:rowOff>85725</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323850</xdr:colOff>
      <xdr:row>4</xdr:row>
      <xdr:rowOff>28575</xdr:rowOff>
    </xdr:from>
    <xdr:to>
      <xdr:col>18</xdr:col>
      <xdr:colOff>333375</xdr:colOff>
      <xdr:row>54</xdr:row>
      <xdr:rowOff>123825</xdr:rowOff>
    </xdr:to>
    <xdr:graphicFrame macro="">
      <xdr:nvGraphicFramePr>
        <xdr:cNvPr id="3" name="グラフ 3">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4</xdr:row>
      <xdr:rowOff>28575</xdr:rowOff>
    </xdr:from>
    <xdr:to>
      <xdr:col>18</xdr:col>
      <xdr:colOff>314325</xdr:colOff>
      <xdr:row>54</xdr:row>
      <xdr:rowOff>95250</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0.22398</cdr:x>
      <cdr:y>0.02207</cdr:y>
    </cdr:from>
    <cdr:to>
      <cdr:x>0.81222</cdr:x>
      <cdr:y>0.05174</cdr:y>
    </cdr:to>
    <cdr:sp macro="" textlink="">
      <cdr:nvSpPr>
        <cdr:cNvPr id="3074" name="テキスト 2"/>
        <cdr:cNvSpPr txBox="1">
          <a:spLocks xmlns:a="http://schemas.openxmlformats.org/drawingml/2006/main" noChangeArrowheads="1"/>
        </cdr:cNvSpPr>
      </cdr:nvSpPr>
      <cdr:spPr bwMode="auto">
        <a:xfrm xmlns:a="http://schemas.openxmlformats.org/drawingml/2006/main">
          <a:off x="1417607" y="194070"/>
          <a:ext cx="3714790" cy="25660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ja-JP" altLang="en-US" sz="1400" b="0" i="0" u="none" strike="noStrike" baseline="0">
              <a:solidFill>
                <a:srgbClr val="000000"/>
              </a:solidFill>
              <a:latin typeface="ＭＳ 明朝"/>
              <a:ea typeface="ＭＳ 明朝"/>
            </a:rPr>
            <a:t>〇受電開始後１年間の予想負荷曲線図(日)</a:t>
          </a:r>
        </a:p>
      </cdr:txBody>
    </cdr:sp>
  </cdr:relSizeAnchor>
  <cdr:relSizeAnchor xmlns:cdr="http://schemas.openxmlformats.org/drawingml/2006/chartDrawing">
    <cdr:from>
      <cdr:x>0.01911</cdr:x>
      <cdr:y>0.051</cdr:y>
    </cdr:from>
    <cdr:to>
      <cdr:x>0.19246</cdr:x>
      <cdr:y>0.11479</cdr:y>
    </cdr:to>
    <cdr:sp macro="" textlink="">
      <cdr:nvSpPr>
        <cdr:cNvPr id="3075" name="テキスト 3"/>
        <cdr:cNvSpPr txBox="1">
          <a:spLocks xmlns:a="http://schemas.openxmlformats.org/drawingml/2006/main" noChangeArrowheads="1"/>
        </cdr:cNvSpPr>
      </cdr:nvSpPr>
      <cdr:spPr bwMode="auto">
        <a:xfrm xmlns:a="http://schemas.openxmlformats.org/drawingml/2006/main">
          <a:off x="123883" y="444259"/>
          <a:ext cx="1094689" cy="5516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ja-JP" altLang="en-US" sz="1100" b="0" i="0" u="none" strike="noStrike" baseline="0">
              <a:solidFill>
                <a:srgbClr val="000000"/>
              </a:solidFill>
              <a:latin typeface="ＭＳ 明朝"/>
              <a:ea typeface="ＭＳ 明朝"/>
            </a:rPr>
            <a:t>予想最大</a:t>
          </a:r>
        </a:p>
        <a:p xmlns:a="http://schemas.openxmlformats.org/drawingml/2006/main">
          <a:pPr algn="l" rtl="0">
            <a:defRPr sz="1000"/>
          </a:pPr>
          <a:r>
            <a:rPr lang="ja-JP" altLang="en-US" sz="1100" b="0" i="0" u="none" strike="noStrike" baseline="0">
              <a:solidFill>
                <a:srgbClr val="000000"/>
              </a:solidFill>
              <a:latin typeface="ＭＳ 明朝"/>
              <a:ea typeface="ＭＳ 明朝"/>
            </a:rPr>
            <a:t>需要電力(kW)</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zafsctl1\zf60006\Users\ZA93071\Documents\oshima\NSC\&#9675;&#35895;&#24029;&#12373;&#12435;&#24341;&#32153;&#12366;\&#12469;&#12531;&#12503;&#12523;&#39640;&#35519;&#27874;&#27969;&#20986;&#38651;&#27969;&#35336;&#31639;&#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onten9\NSC\Users\Public\Documents\&#20849;&#26377;&#12489;&#12461;&#12517;&#12513;&#12531;&#12488;\A0184_&#30003;&#36796;&#20869;&#23481;&#29031;&#20250;&#21462;&#24471;&#12484;&#12540;&#12523;_Ver.1.0.0\01_&#35201;&#20214;&#23450;&#32681;&#26360;\&#12471;&#12473;&#12486;&#12512;&#35201;&#20214;&#23450;&#32681;\A0184_&#35201;&#20214;&#23450;&#32681;&#26360;_20210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使い方"/>
      <sheetName val="計算書その１(作成)"/>
      <sheetName val="計算書その２(進相ｺﾝﾃﾞﾝｻ ﾘｱｸﾄﾙ付)"/>
      <sheetName val="図面"/>
      <sheetName val="計算書その２(低圧進相ｺﾝﾃﾞﾝｻ ﾘｱｸﾄﾙ付)"/>
      <sheetName val="図面 (2)"/>
      <sheetName val="計算書その２(進相ｺﾝﾃﾞﾝｻ一部ﾘｱｸﾄﾙあり)"/>
      <sheetName val="図面 (3)"/>
      <sheetName val="計算書その２(進相ｺﾝﾃﾞﾝｻ ﾘｱｸﾄﾙなし)"/>
      <sheetName val="計算書その１【雛型】"/>
      <sheetName val="計算書その２【雛型】"/>
      <sheetName val="申請書【雛型】"/>
    </sheetNames>
    <sheetDataSet>
      <sheetData sheetId="0"/>
      <sheetData sheetId="1"/>
      <sheetData sheetId="2"/>
      <sheetData sheetId="3">
        <row r="169">
          <cell r="B169">
            <v>1</v>
          </cell>
          <cell r="C169">
            <v>1</v>
          </cell>
          <cell r="D169">
            <v>0</v>
          </cell>
          <cell r="F169">
            <v>1</v>
          </cell>
        </row>
        <row r="200">
          <cell r="K200">
            <v>3</v>
          </cell>
        </row>
      </sheetData>
      <sheetData sheetId="4">
        <row r="1">
          <cell r="A1" t="str">
            <v>自動での図面作成が出来ませんでした。
別シートの計算書その２【雛型】を利用して
作成をお願いします。</v>
          </cell>
        </row>
      </sheetData>
      <sheetData sheetId="5">
        <row r="171">
          <cell r="B171">
            <v>0</v>
          </cell>
          <cell r="C171">
            <v>0</v>
          </cell>
          <cell r="D171">
            <v>0</v>
          </cell>
          <cell r="E171">
            <v>0</v>
          </cell>
          <cell r="F171">
            <v>0</v>
          </cell>
        </row>
        <row r="190">
          <cell r="K190">
            <v>1</v>
          </cell>
        </row>
      </sheetData>
      <sheetData sheetId="6">
        <row r="1">
          <cell r="A1" t="str">
            <v>自動での図面作成が出来ませんでした。
別シートの計算書その２【雛型】を利用して
作成をお願いします。</v>
          </cell>
        </row>
      </sheetData>
      <sheetData sheetId="7">
        <row r="174">
          <cell r="B174">
            <v>0</v>
          </cell>
          <cell r="C174">
            <v>0</v>
          </cell>
          <cell r="D174">
            <v>0</v>
          </cell>
          <cell r="F174">
            <v>0</v>
          </cell>
          <cell r="G174">
            <v>0</v>
          </cell>
        </row>
        <row r="204">
          <cell r="L204">
            <v>1</v>
          </cell>
        </row>
      </sheetData>
      <sheetData sheetId="8">
        <row r="1">
          <cell r="A1" t="str">
            <v>自動での図面作成が出来ませんでした。
別シートの計算書その２【雛型】を利用して
作成をお願いします。</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仕様（設定）"/>
      <sheetName val="実行"/>
      <sheetName val="仕様（実行）"/>
      <sheetName val="入力規則マスタ"/>
      <sheetName val="ヘッダーマスタ"/>
      <sheetName val="ヘッダー組合せ表"/>
      <sheetName val="情報取得フロー判定表"/>
      <sheetName val="old_設定"/>
      <sheetName val="old_実行"/>
      <sheetName val="old_工程状況マスタ"/>
      <sheetName val="old_ヘッダーマスタ"/>
    </sheetNames>
    <sheetDataSet>
      <sheetData sheetId="0"/>
      <sheetData sheetId="1"/>
      <sheetData sheetId="2"/>
      <sheetData sheetId="3"/>
      <sheetData sheetId="4">
        <row r="2">
          <cell r="E2" t="str">
            <v>一覧検索</v>
          </cell>
          <cell r="F2" t="str">
            <v>一覧</v>
          </cell>
          <cell r="J2" t="str">
            <v>有り</v>
          </cell>
          <cell r="K2" t="str">
            <v>全部</v>
          </cell>
        </row>
        <row r="3">
          <cell r="E3" t="str">
            <v>内容照会</v>
          </cell>
          <cell r="F3" t="str">
            <v>申込番号</v>
          </cell>
          <cell r="J3" t="str">
            <v>無し</v>
          </cell>
          <cell r="K3" t="str">
            <v>最新更新日</v>
          </cell>
        </row>
      </sheetData>
      <sheetData sheetId="5"/>
      <sheetData sheetId="6"/>
      <sheetData sheetId="7"/>
      <sheetData sheetId="8"/>
      <sheetData sheetId="9"/>
      <sheetData sheetId="10">
        <row r="2">
          <cell r="A2" t="str">
            <v>託送発電</v>
          </cell>
        </row>
        <row r="3">
          <cell r="A3" t="str">
            <v>卸</v>
          </cell>
        </row>
        <row r="4">
          <cell r="A4" t="str">
            <v>受給</v>
          </cell>
        </row>
      </sheetData>
      <sheetData sheetId="1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rikuden.co.jp/nw_soden/yakkan.html" TargetMode="External"/><Relationship Id="rId7" Type="http://schemas.openxmlformats.org/officeDocument/2006/relationships/printerSettings" Target="../printerSettings/printerSettings1.bin"/><Relationship Id="rId2" Type="http://schemas.openxmlformats.org/officeDocument/2006/relationships/hyperlink" Target="https://www.rikuden.co.jp/nw_kojin/pulse.html" TargetMode="External"/><Relationship Id="rId1" Type="http://schemas.openxmlformats.org/officeDocument/2006/relationships/hyperlink" Target="http://www.rikuden.co.jp/nw_soden/setsuzokukaisinagare.html" TargetMode="External"/><Relationship Id="rId6" Type="http://schemas.openxmlformats.org/officeDocument/2006/relationships/hyperlink" Target="https://www.rikuden.co.jp/nw_shokouryou/" TargetMode="External"/><Relationship Id="rId5" Type="http://schemas.openxmlformats.org/officeDocument/2006/relationships/hyperlink" Target="https://www.rikuden.co.jp/nw_soden/attach/denryokuyudu20260106.xlsx" TargetMode="External"/><Relationship Id="rId4" Type="http://schemas.openxmlformats.org/officeDocument/2006/relationships/hyperlink" Target="https://www.rikuden.co.jp/nw_soden/attach/tokureikuiki20260106.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5.xml"/><Relationship Id="rId1" Type="http://schemas.openxmlformats.org/officeDocument/2006/relationships/printerSettings" Target="../printerSettings/printerSettings2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6.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18.xml"/><Relationship Id="rId1" Type="http://schemas.openxmlformats.org/officeDocument/2006/relationships/printerSettings" Target="../printerSettings/printerSettings27.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FF00"/>
    <pageSetUpPr fitToPage="1"/>
  </sheetPr>
  <dimension ref="B2:P32"/>
  <sheetViews>
    <sheetView tabSelected="1" topLeftCell="B22" zoomScale="120" zoomScaleNormal="120" workbookViewId="0">
      <selection activeCell="G38" sqref="G38"/>
    </sheetView>
  </sheetViews>
  <sheetFormatPr defaultRowHeight="13.5"/>
  <cols>
    <col min="1" max="1" width="3" customWidth="1"/>
    <col min="2" max="2" width="9.5" style="532" bestFit="1" customWidth="1"/>
    <col min="3" max="3" width="24.5" customWidth="1"/>
    <col min="4" max="4" width="8.125" customWidth="1"/>
    <col min="5" max="8" width="8" customWidth="1"/>
    <col min="9" max="10" width="11" customWidth="1"/>
    <col min="11" max="11" width="18.25" customWidth="1"/>
    <col min="12" max="13" width="7.375" customWidth="1"/>
    <col min="14" max="14" width="17.875" customWidth="1"/>
    <col min="15" max="15" width="9" style="363" customWidth="1"/>
    <col min="16" max="16" width="36.125" customWidth="1"/>
  </cols>
  <sheetData>
    <row r="2" spans="2:16" ht="28.5">
      <c r="B2" s="531"/>
      <c r="C2" s="1" t="s">
        <v>228</v>
      </c>
    </row>
    <row r="4" spans="2:16">
      <c r="C4" t="s">
        <v>3</v>
      </c>
    </row>
    <row r="5" spans="2:16">
      <c r="C5" s="671" t="s">
        <v>647</v>
      </c>
    </row>
    <row r="6" spans="2:16">
      <c r="D6" t="s">
        <v>173</v>
      </c>
    </row>
    <row r="7" spans="2:16" ht="54" customHeight="1">
      <c r="B7" s="993" t="s">
        <v>0</v>
      </c>
      <c r="C7" s="994"/>
      <c r="D7" s="1009" t="s">
        <v>1</v>
      </c>
      <c r="E7" s="1010"/>
      <c r="F7" s="1010"/>
      <c r="G7" s="1010"/>
      <c r="H7" s="1010"/>
      <c r="I7" s="1010"/>
      <c r="J7" s="1010"/>
      <c r="K7" s="1010"/>
      <c r="L7" s="1010"/>
      <c r="M7" s="1010"/>
      <c r="N7" s="999" t="s">
        <v>25</v>
      </c>
      <c r="O7" s="999" t="s">
        <v>686</v>
      </c>
      <c r="P7" s="1002" t="s">
        <v>6</v>
      </c>
    </row>
    <row r="8" spans="2:16" ht="27.2" customHeight="1">
      <c r="B8" s="995"/>
      <c r="C8" s="996"/>
      <c r="D8" s="1002" t="s">
        <v>2</v>
      </c>
      <c r="E8" s="1009" t="s">
        <v>8</v>
      </c>
      <c r="F8" s="1011"/>
      <c r="G8" s="1009" t="s">
        <v>7</v>
      </c>
      <c r="H8" s="1011"/>
      <c r="I8" s="1007" t="s">
        <v>22</v>
      </c>
      <c r="J8" s="1007" t="s">
        <v>218</v>
      </c>
      <c r="K8" s="1007" t="s">
        <v>679</v>
      </c>
      <c r="L8" s="999" t="s">
        <v>23</v>
      </c>
      <c r="M8" s="1005" t="s">
        <v>24</v>
      </c>
      <c r="N8" s="1000"/>
      <c r="O8" s="1000"/>
      <c r="P8" s="1003"/>
    </row>
    <row r="9" spans="2:16" ht="18" customHeight="1">
      <c r="B9" s="997"/>
      <c r="C9" s="998"/>
      <c r="D9" s="1004"/>
      <c r="E9" s="635" t="s">
        <v>20</v>
      </c>
      <c r="F9" s="635" t="s">
        <v>21</v>
      </c>
      <c r="G9" s="635" t="s">
        <v>20</v>
      </c>
      <c r="H9" s="635" t="s">
        <v>21</v>
      </c>
      <c r="I9" s="1012"/>
      <c r="J9" s="1012"/>
      <c r="K9" s="1008"/>
      <c r="L9" s="1001"/>
      <c r="M9" s="1006"/>
      <c r="N9" s="1001"/>
      <c r="O9" s="1001"/>
      <c r="P9" s="1004"/>
    </row>
    <row r="10" spans="2:16" ht="63" customHeight="1">
      <c r="B10" s="635" t="s">
        <v>607</v>
      </c>
      <c r="C10" s="636" t="s">
        <v>4</v>
      </c>
      <c r="D10" s="635" t="s">
        <v>5</v>
      </c>
      <c r="E10" s="635" t="s">
        <v>5</v>
      </c>
      <c r="F10" s="635" t="s">
        <v>5</v>
      </c>
      <c r="G10" s="635" t="s">
        <v>5</v>
      </c>
      <c r="H10" s="635" t="s">
        <v>5</v>
      </c>
      <c r="I10" s="635" t="s">
        <v>5</v>
      </c>
      <c r="J10" s="635" t="s">
        <v>5</v>
      </c>
      <c r="K10" s="637" t="s">
        <v>678</v>
      </c>
      <c r="L10" s="635" t="s">
        <v>11</v>
      </c>
      <c r="M10" s="908" t="s">
        <v>11</v>
      </c>
      <c r="N10" s="638" t="s">
        <v>227</v>
      </c>
      <c r="O10" s="666" t="s">
        <v>687</v>
      </c>
      <c r="P10" s="639" t="s">
        <v>226</v>
      </c>
    </row>
    <row r="11" spans="2:16" s="364" customFormat="1" ht="48">
      <c r="B11" s="991" t="s">
        <v>651</v>
      </c>
      <c r="C11" s="640" t="s">
        <v>628</v>
      </c>
      <c r="D11" s="628" t="s">
        <v>5</v>
      </c>
      <c r="E11" s="628" t="s">
        <v>9</v>
      </c>
      <c r="F11" s="628" t="s">
        <v>9</v>
      </c>
      <c r="G11" s="628" t="s">
        <v>9</v>
      </c>
      <c r="H11" s="628" t="s">
        <v>9</v>
      </c>
      <c r="I11" s="628" t="s">
        <v>11</v>
      </c>
      <c r="J11" s="628" t="s">
        <v>9</v>
      </c>
      <c r="K11" s="629" t="s">
        <v>288</v>
      </c>
      <c r="L11" s="641" t="s">
        <v>11</v>
      </c>
      <c r="M11" s="908" t="s">
        <v>11</v>
      </c>
      <c r="N11" s="986" t="s">
        <v>630</v>
      </c>
      <c r="O11" s="642" t="s">
        <v>688</v>
      </c>
      <c r="P11" s="630" t="s">
        <v>652</v>
      </c>
    </row>
    <row r="12" spans="2:16" ht="36">
      <c r="B12" s="992"/>
      <c r="C12" s="643" t="s">
        <v>629</v>
      </c>
      <c r="D12" s="629" t="s">
        <v>676</v>
      </c>
      <c r="E12" s="628" t="s">
        <v>9</v>
      </c>
      <c r="F12" s="628" t="s">
        <v>9</v>
      </c>
      <c r="G12" s="628" t="s">
        <v>9</v>
      </c>
      <c r="H12" s="628" t="s">
        <v>9</v>
      </c>
      <c r="I12" s="628" t="s">
        <v>289</v>
      </c>
      <c r="J12" s="628" t="s">
        <v>9</v>
      </c>
      <c r="K12" s="628" t="s">
        <v>11</v>
      </c>
      <c r="L12" s="641" t="s">
        <v>11</v>
      </c>
      <c r="M12" s="908" t="s">
        <v>11</v>
      </c>
      <c r="N12" s="985" t="s">
        <v>648</v>
      </c>
      <c r="O12" s="644" t="s">
        <v>688</v>
      </c>
      <c r="P12" s="630" t="s">
        <v>689</v>
      </c>
    </row>
    <row r="13" spans="2:16" s="363" customFormat="1" ht="30" customHeight="1">
      <c r="B13" s="629" t="s">
        <v>590</v>
      </c>
      <c r="C13" s="643" t="s">
        <v>589</v>
      </c>
      <c r="D13" s="628" t="s">
        <v>903</v>
      </c>
      <c r="E13" s="628" t="s">
        <v>5</v>
      </c>
      <c r="F13" s="628" t="s">
        <v>9</v>
      </c>
      <c r="G13" s="628" t="s">
        <v>5</v>
      </c>
      <c r="H13" s="628" t="s">
        <v>9</v>
      </c>
      <c r="I13" s="628" t="s">
        <v>289</v>
      </c>
      <c r="J13" s="629" t="s">
        <v>219</v>
      </c>
      <c r="K13" s="628" t="s">
        <v>289</v>
      </c>
      <c r="L13" s="641" t="s">
        <v>289</v>
      </c>
      <c r="M13" s="908" t="s">
        <v>289</v>
      </c>
      <c r="N13" s="984" t="s">
        <v>500</v>
      </c>
      <c r="O13" s="669" t="s">
        <v>289</v>
      </c>
      <c r="P13" s="630" t="s">
        <v>655</v>
      </c>
    </row>
    <row r="14" spans="2:16" s="364" customFormat="1" ht="55.7" customHeight="1">
      <c r="B14" s="629" t="s">
        <v>592</v>
      </c>
      <c r="C14" s="643" t="s">
        <v>591</v>
      </c>
      <c r="D14" s="641" t="s">
        <v>5</v>
      </c>
      <c r="E14" s="641" t="s">
        <v>9</v>
      </c>
      <c r="F14" s="641" t="s">
        <v>9</v>
      </c>
      <c r="G14" s="641" t="s">
        <v>9</v>
      </c>
      <c r="H14" s="641" t="s">
        <v>9</v>
      </c>
      <c r="I14" s="641" t="s">
        <v>11</v>
      </c>
      <c r="J14" s="641" t="s">
        <v>9</v>
      </c>
      <c r="K14" s="641" t="s">
        <v>11</v>
      </c>
      <c r="L14" s="641" t="s">
        <v>11</v>
      </c>
      <c r="M14" s="908" t="s">
        <v>11</v>
      </c>
      <c r="N14" s="645" t="s">
        <v>19</v>
      </c>
      <c r="O14" s="645" t="s">
        <v>687</v>
      </c>
      <c r="P14" s="630" t="s">
        <v>575</v>
      </c>
    </row>
    <row r="15" spans="2:16" s="364" customFormat="1" ht="45.2" customHeight="1">
      <c r="B15" s="628" t="s">
        <v>593</v>
      </c>
      <c r="C15" s="640" t="s">
        <v>608</v>
      </c>
      <c r="D15" s="641" t="s">
        <v>5</v>
      </c>
      <c r="E15" s="641" t="s">
        <v>9</v>
      </c>
      <c r="F15" s="641" t="s">
        <v>9</v>
      </c>
      <c r="G15" s="641" t="s">
        <v>9</v>
      </c>
      <c r="H15" s="641" t="s">
        <v>9</v>
      </c>
      <c r="I15" s="641" t="s">
        <v>11</v>
      </c>
      <c r="J15" s="641" t="s">
        <v>11</v>
      </c>
      <c r="K15" s="641" t="s">
        <v>11</v>
      </c>
      <c r="L15" s="641" t="s">
        <v>11</v>
      </c>
      <c r="M15" s="908" t="s">
        <v>11</v>
      </c>
      <c r="N15" s="645" t="s">
        <v>19</v>
      </c>
      <c r="O15" s="645" t="s">
        <v>687</v>
      </c>
      <c r="P15" s="631" t="s">
        <v>572</v>
      </c>
    </row>
    <row r="16" spans="2:16" s="364" customFormat="1" ht="30" customHeight="1">
      <c r="B16" s="628" t="s">
        <v>594</v>
      </c>
      <c r="C16" s="640" t="s">
        <v>609</v>
      </c>
      <c r="D16" s="641" t="s">
        <v>5</v>
      </c>
      <c r="E16" s="641" t="s">
        <v>9</v>
      </c>
      <c r="F16" s="641" t="s">
        <v>9</v>
      </c>
      <c r="G16" s="641" t="s">
        <v>12</v>
      </c>
      <c r="H16" s="641" t="s">
        <v>12</v>
      </c>
      <c r="I16" s="641" t="s">
        <v>11</v>
      </c>
      <c r="J16" s="641" t="s">
        <v>11</v>
      </c>
      <c r="K16" s="641" t="s">
        <v>11</v>
      </c>
      <c r="L16" s="641" t="s">
        <v>11</v>
      </c>
      <c r="M16" s="908" t="s">
        <v>11</v>
      </c>
      <c r="N16" s="645" t="s">
        <v>19</v>
      </c>
      <c r="O16" s="665" t="s">
        <v>687</v>
      </c>
      <c r="P16" s="632" t="s">
        <v>573</v>
      </c>
    </row>
    <row r="17" spans="2:16" ht="30" customHeight="1">
      <c r="B17" s="646" t="s">
        <v>595</v>
      </c>
      <c r="C17" s="647" t="s">
        <v>621</v>
      </c>
      <c r="D17" s="635" t="s">
        <v>5</v>
      </c>
      <c r="E17" s="635" t="s">
        <v>10</v>
      </c>
      <c r="F17" s="635" t="s">
        <v>9</v>
      </c>
      <c r="G17" s="635" t="s">
        <v>13</v>
      </c>
      <c r="H17" s="635" t="s">
        <v>12</v>
      </c>
      <c r="I17" s="635" t="s">
        <v>11</v>
      </c>
      <c r="J17" s="635" t="s">
        <v>11</v>
      </c>
      <c r="K17" s="635" t="s">
        <v>220</v>
      </c>
      <c r="L17" s="635" t="s">
        <v>11</v>
      </c>
      <c r="M17" s="908" t="s">
        <v>11</v>
      </c>
      <c r="N17" s="648" t="s">
        <v>19</v>
      </c>
      <c r="O17" s="648" t="s">
        <v>687</v>
      </c>
      <c r="P17" s="633" t="s">
        <v>571</v>
      </c>
    </row>
    <row r="18" spans="2:16" ht="30" customHeight="1">
      <c r="B18" s="649" t="s">
        <v>596</v>
      </c>
      <c r="C18" s="650" t="s">
        <v>610</v>
      </c>
      <c r="D18" s="635" t="s">
        <v>5</v>
      </c>
      <c r="E18" s="635" t="s">
        <v>5</v>
      </c>
      <c r="F18" s="635" t="s">
        <v>5</v>
      </c>
      <c r="G18" s="635" t="s">
        <v>11</v>
      </c>
      <c r="H18" s="635" t="s">
        <v>11</v>
      </c>
      <c r="I18" s="635" t="s">
        <v>11</v>
      </c>
      <c r="J18" s="635" t="s">
        <v>11</v>
      </c>
      <c r="K18" s="635" t="s">
        <v>11</v>
      </c>
      <c r="L18" s="635" t="s">
        <v>11</v>
      </c>
      <c r="M18" s="908" t="s">
        <v>11</v>
      </c>
      <c r="N18" s="983" t="s">
        <v>506</v>
      </c>
      <c r="O18" s="667" t="s">
        <v>687</v>
      </c>
      <c r="P18" s="639" t="s">
        <v>221</v>
      </c>
    </row>
    <row r="19" spans="2:16" s="365" customFormat="1" ht="51" customHeight="1">
      <c r="B19" s="651" t="s">
        <v>597</v>
      </c>
      <c r="C19" s="652" t="s">
        <v>611</v>
      </c>
      <c r="D19" s="628" t="s">
        <v>11</v>
      </c>
      <c r="E19" s="628" t="s">
        <v>9</v>
      </c>
      <c r="F19" s="628" t="s">
        <v>9</v>
      </c>
      <c r="G19" s="628" t="s">
        <v>9</v>
      </c>
      <c r="H19" s="628" t="s">
        <v>9</v>
      </c>
      <c r="I19" s="628" t="s">
        <v>289</v>
      </c>
      <c r="J19" s="628" t="s">
        <v>9</v>
      </c>
      <c r="K19" s="628"/>
      <c r="L19" s="628"/>
      <c r="M19" s="908"/>
      <c r="N19" s="634" t="s">
        <v>19</v>
      </c>
      <c r="O19" s="665" t="s">
        <v>687</v>
      </c>
      <c r="P19" s="630" t="s">
        <v>653</v>
      </c>
    </row>
    <row r="20" spans="2:16" ht="30" customHeight="1">
      <c r="B20" s="653" t="s">
        <v>598</v>
      </c>
      <c r="C20" s="654" t="s">
        <v>599</v>
      </c>
      <c r="D20" s="635" t="s">
        <v>12</v>
      </c>
      <c r="E20" s="635" t="s">
        <v>14</v>
      </c>
      <c r="F20" s="635" t="s">
        <v>12</v>
      </c>
      <c r="G20" s="635" t="s">
        <v>11</v>
      </c>
      <c r="H20" s="635" t="s">
        <v>11</v>
      </c>
      <c r="I20" s="635" t="s">
        <v>11</v>
      </c>
      <c r="J20" s="635" t="s">
        <v>11</v>
      </c>
      <c r="K20" s="635" t="s">
        <v>11</v>
      </c>
      <c r="L20" s="635" t="s">
        <v>11</v>
      </c>
      <c r="M20" s="908" t="s">
        <v>11</v>
      </c>
      <c r="N20" s="648" t="s">
        <v>19</v>
      </c>
      <c r="O20" s="665" t="s">
        <v>687</v>
      </c>
      <c r="P20" s="655" t="s">
        <v>17</v>
      </c>
    </row>
    <row r="21" spans="2:16" ht="30" customHeight="1">
      <c r="B21" s="653" t="s">
        <v>600</v>
      </c>
      <c r="C21" s="654" t="s">
        <v>601</v>
      </c>
      <c r="D21" s="635" t="s">
        <v>16</v>
      </c>
      <c r="E21" s="635" t="s">
        <v>9</v>
      </c>
      <c r="F21" s="635" t="s">
        <v>9</v>
      </c>
      <c r="G21" s="635" t="s">
        <v>11</v>
      </c>
      <c r="H21" s="635" t="s">
        <v>11</v>
      </c>
      <c r="I21" s="635" t="s">
        <v>11</v>
      </c>
      <c r="J21" s="635" t="s">
        <v>11</v>
      </c>
      <c r="K21" s="635" t="s">
        <v>11</v>
      </c>
      <c r="L21" s="635" t="s">
        <v>11</v>
      </c>
      <c r="M21" s="908" t="s">
        <v>11</v>
      </c>
      <c r="N21" s="648" t="s">
        <v>19</v>
      </c>
      <c r="O21" s="665" t="s">
        <v>687</v>
      </c>
      <c r="P21" s="656" t="s">
        <v>18</v>
      </c>
    </row>
    <row r="22" spans="2:16" ht="40.5">
      <c r="B22" s="653" t="s">
        <v>602</v>
      </c>
      <c r="C22" s="654" t="s">
        <v>934</v>
      </c>
      <c r="D22" s="635" t="s">
        <v>11</v>
      </c>
      <c r="E22" s="635" t="s">
        <v>11</v>
      </c>
      <c r="F22" s="635" t="s">
        <v>11</v>
      </c>
      <c r="G22" s="635" t="s">
        <v>11</v>
      </c>
      <c r="H22" s="635" t="s">
        <v>11</v>
      </c>
      <c r="I22" s="635" t="s">
        <v>11</v>
      </c>
      <c r="J22" s="635" t="s">
        <v>11</v>
      </c>
      <c r="K22" s="635" t="s">
        <v>11</v>
      </c>
      <c r="L22" s="635" t="s">
        <v>11</v>
      </c>
      <c r="M22" s="908" t="s">
        <v>11</v>
      </c>
      <c r="N22" s="917" t="s">
        <v>933</v>
      </c>
      <c r="O22" s="665" t="s">
        <v>687</v>
      </c>
      <c r="P22" s="658" t="s">
        <v>935</v>
      </c>
    </row>
    <row r="23" spans="2:16" s="291" customFormat="1" ht="40.5">
      <c r="B23" s="659" t="s">
        <v>603</v>
      </c>
      <c r="C23" s="660" t="s">
        <v>604</v>
      </c>
      <c r="D23" s="661" t="s">
        <v>9</v>
      </c>
      <c r="E23" s="661" t="s">
        <v>11</v>
      </c>
      <c r="F23" s="661" t="s">
        <v>11</v>
      </c>
      <c r="G23" s="661" t="s">
        <v>11</v>
      </c>
      <c r="H23" s="661" t="s">
        <v>9</v>
      </c>
      <c r="I23" s="661" t="s">
        <v>11</v>
      </c>
      <c r="J23" s="662" t="s">
        <v>677</v>
      </c>
      <c r="K23" s="661" t="s">
        <v>11</v>
      </c>
      <c r="L23" s="661" t="s">
        <v>11</v>
      </c>
      <c r="M23" s="909" t="s">
        <v>11</v>
      </c>
      <c r="N23" s="988" t="s">
        <v>631</v>
      </c>
      <c r="O23" s="989" t="s">
        <v>289</v>
      </c>
      <c r="P23" s="660" t="s">
        <v>680</v>
      </c>
    </row>
    <row r="24" spans="2:16" s="291" customFormat="1" ht="40.5">
      <c r="B24" s="653" t="s">
        <v>605</v>
      </c>
      <c r="C24" s="654" t="s">
        <v>606</v>
      </c>
      <c r="D24" s="635" t="s">
        <v>5</v>
      </c>
      <c r="E24" s="635" t="s">
        <v>9</v>
      </c>
      <c r="F24" s="635" t="s">
        <v>9</v>
      </c>
      <c r="G24" s="635" t="s">
        <v>9</v>
      </c>
      <c r="H24" s="635" t="s">
        <v>9</v>
      </c>
      <c r="I24" s="635" t="s">
        <v>11</v>
      </c>
      <c r="J24" s="635" t="s">
        <v>11</v>
      </c>
      <c r="K24" s="635" t="s">
        <v>11</v>
      </c>
      <c r="L24" s="635" t="s">
        <v>11</v>
      </c>
      <c r="M24" s="908" t="s">
        <v>11</v>
      </c>
      <c r="N24" s="982" t="s">
        <v>577</v>
      </c>
      <c r="O24" s="668" t="s">
        <v>289</v>
      </c>
      <c r="P24" s="664" t="s">
        <v>1042</v>
      </c>
    </row>
    <row r="25" spans="2:16" s="291" customFormat="1" ht="54">
      <c r="B25" s="653" t="s">
        <v>619</v>
      </c>
      <c r="C25" s="654" t="s">
        <v>911</v>
      </c>
      <c r="D25" s="661" t="s">
        <v>9</v>
      </c>
      <c r="E25" s="635" t="s">
        <v>11</v>
      </c>
      <c r="F25" s="635" t="s">
        <v>11</v>
      </c>
      <c r="G25" s="635" t="s">
        <v>11</v>
      </c>
      <c r="H25" s="635" t="s">
        <v>11</v>
      </c>
      <c r="I25" s="635" t="s">
        <v>11</v>
      </c>
      <c r="J25" s="635" t="s">
        <v>11</v>
      </c>
      <c r="K25" s="635" t="s">
        <v>11</v>
      </c>
      <c r="L25" s="635" t="s">
        <v>11</v>
      </c>
      <c r="M25" s="908" t="s">
        <v>11</v>
      </c>
      <c r="N25" s="657" t="s">
        <v>909</v>
      </c>
      <c r="O25" s="665" t="s">
        <v>687</v>
      </c>
      <c r="P25" s="656" t="s">
        <v>285</v>
      </c>
    </row>
    <row r="26" spans="2:16" ht="43.5" customHeight="1">
      <c r="B26" s="910" t="s">
        <v>904</v>
      </c>
      <c r="C26" s="654" t="s">
        <v>15</v>
      </c>
      <c r="D26" s="635" t="s">
        <v>11</v>
      </c>
      <c r="E26" s="635" t="s">
        <v>11</v>
      </c>
      <c r="F26" s="635" t="s">
        <v>11</v>
      </c>
      <c r="G26" s="635" t="s">
        <v>11</v>
      </c>
      <c r="H26" s="635" t="s">
        <v>11</v>
      </c>
      <c r="I26" s="635" t="s">
        <v>11</v>
      </c>
      <c r="J26" s="635" t="s">
        <v>11</v>
      </c>
      <c r="K26" s="635" t="s">
        <v>11</v>
      </c>
      <c r="L26" s="911" t="s">
        <v>906</v>
      </c>
      <c r="M26" s="908" t="s">
        <v>11</v>
      </c>
      <c r="N26" s="663" t="s">
        <v>576</v>
      </c>
      <c r="O26" s="665" t="s">
        <v>687</v>
      </c>
      <c r="P26" s="664" t="s">
        <v>905</v>
      </c>
    </row>
    <row r="27" spans="2:16" s="291" customFormat="1" ht="67.5">
      <c r="B27" s="637" t="s">
        <v>913</v>
      </c>
      <c r="C27" s="664" t="s">
        <v>912</v>
      </c>
      <c r="D27" s="635" t="s">
        <v>9</v>
      </c>
      <c r="E27" s="635" t="s">
        <v>11</v>
      </c>
      <c r="F27" s="635" t="s">
        <v>11</v>
      </c>
      <c r="G27" s="635" t="s">
        <v>11</v>
      </c>
      <c r="H27" s="635" t="s">
        <v>11</v>
      </c>
      <c r="I27" s="635" t="s">
        <v>11</v>
      </c>
      <c r="J27" s="635" t="s">
        <v>11</v>
      </c>
      <c r="K27" s="635" t="s">
        <v>11</v>
      </c>
      <c r="L27" s="635" t="s">
        <v>11</v>
      </c>
      <c r="M27" s="908" t="s">
        <v>11</v>
      </c>
      <c r="N27" s="657" t="s">
        <v>910</v>
      </c>
      <c r="O27" s="665" t="s">
        <v>687</v>
      </c>
      <c r="P27" s="664" t="s">
        <v>286</v>
      </c>
    </row>
    <row r="28" spans="2:16" s="336" customFormat="1" ht="40.5">
      <c r="B28" s="637" t="s">
        <v>914</v>
      </c>
      <c r="C28" s="664" t="s">
        <v>287</v>
      </c>
      <c r="D28" s="635" t="s">
        <v>9</v>
      </c>
      <c r="E28" s="635" t="s">
        <v>11</v>
      </c>
      <c r="F28" s="635" t="s">
        <v>11</v>
      </c>
      <c r="G28" s="635" t="s">
        <v>11</v>
      </c>
      <c r="H28" s="635" t="s">
        <v>11</v>
      </c>
      <c r="I28" s="635" t="s">
        <v>11</v>
      </c>
      <c r="J28" s="635" t="s">
        <v>11</v>
      </c>
      <c r="K28" s="635" t="s">
        <v>11</v>
      </c>
      <c r="L28" s="635" t="s">
        <v>11</v>
      </c>
      <c r="M28" s="908" t="s">
        <v>11</v>
      </c>
      <c r="N28" s="657" t="s">
        <v>649</v>
      </c>
      <c r="O28" s="665" t="s">
        <v>687</v>
      </c>
      <c r="P28" s="664" t="s">
        <v>939</v>
      </c>
    </row>
    <row r="29" spans="2:16" ht="54">
      <c r="B29" s="635" t="s">
        <v>937</v>
      </c>
      <c r="C29" s="664" t="s">
        <v>942</v>
      </c>
      <c r="D29" s="635" t="s">
        <v>903</v>
      </c>
      <c r="E29" s="635" t="s">
        <v>11</v>
      </c>
      <c r="F29" s="635" t="s">
        <v>11</v>
      </c>
      <c r="G29" s="635" t="s">
        <v>11</v>
      </c>
      <c r="H29" s="635" t="s">
        <v>11</v>
      </c>
      <c r="I29" s="635" t="s">
        <v>11</v>
      </c>
      <c r="J29" s="635" t="s">
        <v>11</v>
      </c>
      <c r="K29" s="635" t="s">
        <v>11</v>
      </c>
      <c r="L29" s="635" t="s">
        <v>11</v>
      </c>
      <c r="M29" s="2651" t="s">
        <v>11</v>
      </c>
      <c r="N29" s="987" t="s">
        <v>941</v>
      </c>
      <c r="O29" s="665" t="s">
        <v>11</v>
      </c>
      <c r="P29" s="656" t="s">
        <v>938</v>
      </c>
    </row>
    <row r="30" spans="2:16">
      <c r="B30" s="533"/>
    </row>
    <row r="32" spans="2:16">
      <c r="C32" s="670" t="s">
        <v>290</v>
      </c>
    </row>
  </sheetData>
  <mergeCells count="14">
    <mergeCell ref="B11:B12"/>
    <mergeCell ref="B7:C9"/>
    <mergeCell ref="N7:N9"/>
    <mergeCell ref="P7:P9"/>
    <mergeCell ref="L8:L9"/>
    <mergeCell ref="M8:M9"/>
    <mergeCell ref="K8:K9"/>
    <mergeCell ref="D7:M7"/>
    <mergeCell ref="E8:F8"/>
    <mergeCell ref="G8:H8"/>
    <mergeCell ref="D8:D9"/>
    <mergeCell ref="I8:I9"/>
    <mergeCell ref="J8:J9"/>
    <mergeCell ref="O7:O9"/>
  </mergeCells>
  <phoneticPr fontId="5"/>
  <hyperlinks>
    <hyperlink ref="N11" location="'【指定様式①-a】使用設備カード 様式（１）'!A1" display="指定様式①-a" xr:uid="{8699FE10-7A69-495A-A52D-2B79835509C0}"/>
    <hyperlink ref="N13" location="【サンプル②】年間負荷想定入力リスト!A1" display="サンプル②" xr:uid="{9B343FB8-FCB4-45F4-A01D-10514161F75F}"/>
    <hyperlink ref="N18" location="'【サンプル⑦】高調波流出計算書（その１）'!A1" display="サンプル⑦" xr:uid="{0CC97E22-AB34-423D-8F54-EF8D72F01EA8}"/>
    <hyperlink ref="N12" location="'【指定様式i①ーｂ】契約設備内訳表（１）'!A1" display="指定様式①-b" xr:uid="{868C8098-BCFA-4CBB-9EAA-D1B4E42973F4}"/>
    <hyperlink ref="N23" location="【指定様式⑫】契約電力５０ｋＷ未満高圧受電願い書!Print_Area" display="指定様式⑫" xr:uid="{1F1A66B0-3BA5-4440-A1E4-D73F86FE91B4}"/>
    <hyperlink ref="N24" location="【指定様式⑬】自家用電気工作物の検査結果通知書!Print_Area" display="指定様式⑬" xr:uid="{68655324-BB09-4430-926E-CE4BB60508A7}"/>
    <hyperlink ref="N10" r:id="rId1" xr:uid="{50154E7C-C640-41FA-8B38-819DE8C04B97}"/>
    <hyperlink ref="N26" r:id="rId2" xr:uid="{57351332-C3F6-47C3-8425-455BF4222E7C}"/>
    <hyperlink ref="N28" r:id="rId3" xr:uid="{F90101A4-D394-4E92-877B-525450A88FD7}"/>
    <hyperlink ref="N25" r:id="rId4" xr:uid="{580D7421-16AC-49A6-B3AB-A50D1702F5CE}"/>
    <hyperlink ref="N27" r:id="rId5" xr:uid="{28742BD3-9EFF-4193-8D96-5E4946F16984}"/>
    <hyperlink ref="N22" r:id="rId6" xr:uid="{DB1E76D3-0A9E-44F4-8430-B5A3097ED61A}"/>
    <hyperlink ref="N29" location="【指定様式⑱】蓄電池設備の特別措置に関する確認書!A1" display="指定様式⑱" xr:uid="{BF63BD30-10A1-43B9-AE94-AC1909137BA1}"/>
  </hyperlinks>
  <pageMargins left="0.7" right="0.7" top="0.75" bottom="0.75" header="0.3" footer="0.3"/>
  <pageSetup paperSize="9" scale="54" orientation="landscape"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8B64E-4B78-4A4C-9596-2A1D03AB9A12}">
  <dimension ref="B1:BG438"/>
  <sheetViews>
    <sheetView showGridLines="0" zoomScaleNormal="100" workbookViewId="0">
      <selection activeCell="BT7" sqref="BT7"/>
    </sheetView>
  </sheetViews>
  <sheetFormatPr defaultColWidth="8.625" defaultRowHeight="13.5"/>
  <cols>
    <col min="1" max="1" width="2.25" style="707" customWidth="1"/>
    <col min="2" max="2" width="3.75" style="707" customWidth="1"/>
    <col min="3" max="3" width="8.625" style="708" customWidth="1"/>
    <col min="4" max="4" width="9.125" style="707" bestFit="1" customWidth="1"/>
    <col min="5" max="5" width="5.625" style="707" customWidth="1"/>
    <col min="6" max="6" width="14.375" style="707" customWidth="1"/>
    <col min="7" max="7" width="8.5" style="707" customWidth="1"/>
    <col min="8" max="8" width="5.625" style="707" customWidth="1"/>
    <col min="9" max="9" width="9.125" style="707" bestFit="1" customWidth="1"/>
    <col min="10" max="11" width="2" style="707" customWidth="1"/>
    <col min="12" max="12" width="3.75" style="707" customWidth="1"/>
    <col min="13" max="13" width="6.125" style="708" customWidth="1"/>
    <col min="14" max="14" width="9" style="707" customWidth="1"/>
    <col min="15" max="15" width="5.625" style="707" customWidth="1"/>
    <col min="16" max="16" width="14.375" style="707" customWidth="1"/>
    <col min="17" max="17" width="8.5" style="707" customWidth="1"/>
    <col min="18" max="18" width="5.625" style="707" customWidth="1"/>
    <col min="19" max="19" width="9.125" style="707" bestFit="1" customWidth="1"/>
    <col min="20" max="20" width="8.625" style="707" customWidth="1"/>
    <col min="21" max="23" width="11.25" style="707" customWidth="1"/>
    <col min="24" max="46" width="8.625" style="707" customWidth="1"/>
    <col min="47" max="47" width="4.875" style="707" customWidth="1"/>
    <col min="48" max="48" width="10.625" style="707" customWidth="1"/>
    <col min="49" max="49" width="8.625" style="707" customWidth="1"/>
    <col min="50" max="50" width="10" style="707" customWidth="1"/>
    <col min="51" max="54" width="7.75" style="707" customWidth="1"/>
    <col min="55" max="56" width="8.875" style="707" customWidth="1"/>
    <col min="57" max="57" width="7.75" style="707" customWidth="1"/>
    <col min="58" max="59" width="8.875" style="707" customWidth="1"/>
    <col min="60" max="60" width="8.625" style="707" customWidth="1"/>
    <col min="61" max="16384" width="8.625" style="707"/>
  </cols>
  <sheetData>
    <row r="1" spans="2:59" ht="14.25" customHeight="1" thickBot="1">
      <c r="L1" s="709"/>
      <c r="M1" s="709"/>
      <c r="N1" s="709"/>
      <c r="O1" s="709"/>
      <c r="P1" s="709"/>
      <c r="Q1" s="709"/>
      <c r="R1" s="709"/>
      <c r="S1" s="709"/>
    </row>
    <row r="2" spans="2:59" ht="20.25" customHeight="1" thickTop="1" thickBot="1">
      <c r="B2" s="2267" t="s">
        <v>723</v>
      </c>
      <c r="C2" s="2267"/>
      <c r="D2" s="2267"/>
      <c r="E2" s="709"/>
      <c r="F2" s="710"/>
      <c r="H2" s="709"/>
      <c r="I2" s="711"/>
      <c r="K2" s="709"/>
      <c r="L2" s="709"/>
      <c r="M2" s="709"/>
      <c r="N2" s="709"/>
      <c r="O2" s="709"/>
      <c r="P2" s="709"/>
      <c r="Q2" s="709"/>
      <c r="R2" s="709"/>
      <c r="S2" s="709"/>
      <c r="AZ2" s="2268" t="s">
        <v>724</v>
      </c>
      <c r="BA2" s="2269"/>
      <c r="BC2" s="2268" t="s">
        <v>725</v>
      </c>
      <c r="BD2" s="2269"/>
      <c r="BF2" s="2268" t="s">
        <v>366</v>
      </c>
      <c r="BG2" s="2269"/>
    </row>
    <row r="3" spans="2:59" ht="14.25" customHeight="1" thickTop="1" thickBot="1">
      <c r="E3" s="709"/>
      <c r="K3" s="709"/>
      <c r="L3" s="712"/>
      <c r="M3" s="712"/>
      <c r="N3" s="712"/>
      <c r="O3" s="712"/>
      <c r="P3" s="712"/>
      <c r="Q3" s="712"/>
      <c r="R3" s="712"/>
      <c r="S3" s="712"/>
      <c r="AZ3" s="713" t="s">
        <v>726</v>
      </c>
      <c r="BA3" s="713" t="s">
        <v>727</v>
      </c>
      <c r="BC3" s="713" t="s">
        <v>726</v>
      </c>
      <c r="BD3" s="713" t="s">
        <v>727</v>
      </c>
      <c r="BF3" s="713" t="s">
        <v>726</v>
      </c>
      <c r="BG3" s="713" t="s">
        <v>727</v>
      </c>
    </row>
    <row r="4" spans="2:59">
      <c r="B4" s="714"/>
      <c r="C4" s="715" t="s">
        <v>728</v>
      </c>
      <c r="D4" s="715" t="s">
        <v>729</v>
      </c>
      <c r="E4" s="2270" t="s">
        <v>730</v>
      </c>
      <c r="F4" s="2270" t="s">
        <v>731</v>
      </c>
      <c r="G4" s="715" t="s">
        <v>732</v>
      </c>
      <c r="H4" s="2270" t="s">
        <v>730</v>
      </c>
      <c r="I4" s="2270" t="s">
        <v>733</v>
      </c>
      <c r="L4" s="714"/>
      <c r="M4" s="715" t="s">
        <v>728</v>
      </c>
      <c r="N4" s="715" t="s">
        <v>729</v>
      </c>
      <c r="O4" s="2270" t="s">
        <v>730</v>
      </c>
      <c r="P4" s="2270" t="s">
        <v>731</v>
      </c>
      <c r="Q4" s="715" t="s">
        <v>732</v>
      </c>
      <c r="R4" s="2270" t="s">
        <v>730</v>
      </c>
      <c r="S4" s="2270" t="s">
        <v>733</v>
      </c>
      <c r="U4" s="716" t="s">
        <v>734</v>
      </c>
      <c r="V4" s="716" t="s">
        <v>735</v>
      </c>
      <c r="W4" s="716" t="s">
        <v>736</v>
      </c>
      <c r="X4" s="717" t="s">
        <v>737</v>
      </c>
      <c r="Y4" s="717" t="s">
        <v>738</v>
      </c>
      <c r="Z4" s="717" t="s">
        <v>739</v>
      </c>
      <c r="AA4" s="717" t="s">
        <v>740</v>
      </c>
      <c r="AB4" s="717" t="s">
        <v>741</v>
      </c>
      <c r="AC4" s="717" t="s">
        <v>742</v>
      </c>
      <c r="AD4" s="717" t="s">
        <v>743</v>
      </c>
      <c r="AE4" s="717" t="s">
        <v>744</v>
      </c>
      <c r="AF4" s="717" t="s">
        <v>745</v>
      </c>
      <c r="AG4" s="717" t="s">
        <v>746</v>
      </c>
      <c r="AH4" s="717" t="s">
        <v>747</v>
      </c>
      <c r="AI4" s="717" t="s">
        <v>748</v>
      </c>
      <c r="AJ4" s="717" t="s">
        <v>749</v>
      </c>
      <c r="AK4" s="717" t="s">
        <v>750</v>
      </c>
      <c r="AL4" s="717" t="s">
        <v>751</v>
      </c>
      <c r="AM4" s="717" t="s">
        <v>752</v>
      </c>
      <c r="AN4" s="717" t="s">
        <v>753</v>
      </c>
      <c r="AO4" s="717" t="s">
        <v>754</v>
      </c>
      <c r="AP4" s="717" t="s">
        <v>755</v>
      </c>
      <c r="AQ4" s="717" t="s">
        <v>756</v>
      </c>
      <c r="AS4" s="718"/>
      <c r="AT4" s="719" t="s">
        <v>757</v>
      </c>
      <c r="AU4" s="720"/>
      <c r="AV4" s="721"/>
      <c r="AW4" s="721" t="s">
        <v>669</v>
      </c>
      <c r="AX4" s="722"/>
      <c r="AZ4" s="723">
        <v>1</v>
      </c>
      <c r="BA4" s="723">
        <v>30</v>
      </c>
      <c r="BC4" s="723">
        <v>1</v>
      </c>
      <c r="BD4" s="723">
        <v>50</v>
      </c>
      <c r="BF4" s="723">
        <v>1</v>
      </c>
      <c r="BG4" s="723">
        <v>60</v>
      </c>
    </row>
    <row r="5" spans="2:59" ht="14.25" thickBot="1">
      <c r="B5" s="724"/>
      <c r="C5" s="725" t="s">
        <v>758</v>
      </c>
      <c r="D5" s="726" t="s">
        <v>759</v>
      </c>
      <c r="E5" s="2271"/>
      <c r="F5" s="2272"/>
      <c r="G5" s="727" t="s">
        <v>760</v>
      </c>
      <c r="H5" s="2273"/>
      <c r="I5" s="2272"/>
      <c r="L5" s="724"/>
      <c r="M5" s="725" t="s">
        <v>758</v>
      </c>
      <c r="N5" s="728" t="s">
        <v>761</v>
      </c>
      <c r="O5" s="2271"/>
      <c r="P5" s="2272"/>
      <c r="Q5" s="727" t="s">
        <v>760</v>
      </c>
      <c r="R5" s="2273"/>
      <c r="S5" s="2272"/>
      <c r="U5" s="729">
        <f>SUM(U6:U255)</f>
        <v>0</v>
      </c>
      <c r="V5" s="729">
        <f>SUM(V6:V255)</f>
        <v>0</v>
      </c>
      <c r="W5" s="729">
        <f>SUM(W6:W255)</f>
        <v>0</v>
      </c>
      <c r="X5" s="730">
        <f>I256</f>
        <v>0</v>
      </c>
      <c r="Y5" s="723"/>
      <c r="Z5" s="723"/>
      <c r="AA5" s="723"/>
      <c r="AB5" s="723"/>
      <c r="AC5" s="723"/>
      <c r="AD5" s="723"/>
      <c r="AE5" s="723"/>
      <c r="AF5" s="723"/>
      <c r="AG5" s="723"/>
      <c r="AH5" s="723"/>
      <c r="AI5" s="723"/>
      <c r="AJ5" s="723"/>
      <c r="AK5" s="723"/>
      <c r="AL5" s="723"/>
      <c r="AM5" s="723"/>
      <c r="AN5" s="723"/>
      <c r="AO5" s="723"/>
      <c r="AP5" s="723"/>
      <c r="AQ5" s="723"/>
      <c r="AS5" s="731" t="s">
        <v>762</v>
      </c>
      <c r="AT5" s="732" t="s">
        <v>763</v>
      </c>
      <c r="AU5" s="733"/>
      <c r="AV5" s="734" t="s">
        <v>764</v>
      </c>
      <c r="AW5" s="734" t="s">
        <v>428</v>
      </c>
      <c r="AX5" s="735" t="s">
        <v>429</v>
      </c>
      <c r="AZ5" s="723">
        <v>4</v>
      </c>
      <c r="BA5" s="723">
        <v>60</v>
      </c>
      <c r="BC5" s="723">
        <v>41</v>
      </c>
      <c r="BD5" s="723">
        <v>70</v>
      </c>
      <c r="BF5" s="723">
        <v>41</v>
      </c>
      <c r="BG5" s="723">
        <v>85</v>
      </c>
    </row>
    <row r="6" spans="2:59" ht="13.5" customHeight="1">
      <c r="B6" s="736" t="s">
        <v>765</v>
      </c>
      <c r="C6" s="737" t="str">
        <f>'【指定様式①ーｂ】契約設備内訳表（２）（負荷）'!D10</f>
        <v/>
      </c>
      <c r="D6" s="738">
        <f>'【指定様式①ーｂ】契約設備内訳表（２）（負荷）'!V10</f>
        <v>0</v>
      </c>
      <c r="E6" s="739">
        <f>'【指定様式①ーｂ】契約設備内訳表（２）（負荷）'!X10</f>
        <v>0</v>
      </c>
      <c r="F6" s="740" t="str">
        <f>IF(C6="","",IF(ISERROR(VLOOKUP(C6,'機器ｺｰﾄﾞ（非表示）'!$A$2:$H$80,3,FALSE)),"",VLOOKUP(C6,'機器ｺｰﾄﾞ（非表示）'!$A$2:$H$80,3,FALSE)))</f>
        <v/>
      </c>
      <c r="G6" s="741" t="str">
        <f>IF(ISBLANK(D6),"",IF(C6=103,(VLOOKUP(D6,$BC$3:$BD$14,2,1))/1000,IF(C6=106,(VLOOKUP(D6,$BF$3:$BG$12,2,1))/1000,IF(C6=104,(VLOOKUP(D6,$AZ$3:$BA$8,2,1))/1000,IF(ISERROR(VLOOKUP(C6,'機器ｺｰﾄﾞ（非表示）'!$A$2:$H$80,5,FALSE)),"",ROUND(VLOOKUP(C6,'機器ｺｰﾄﾞ（非表示）'!$A$2:$H$80,5,FALSE)*D6*VLOOKUP(C6,'機器ｺｰﾄﾞ（非表示）'!$A$2:$H$80,6,FALSE),3))))))</f>
        <v/>
      </c>
      <c r="H6" s="742">
        <f>IF(E6=0,0,E6)</f>
        <v>0</v>
      </c>
      <c r="I6" s="743" t="str">
        <f t="shared" ref="I6:I69" si="0">IF(D6=0,"",G6*H6)</f>
        <v/>
      </c>
      <c r="L6" s="736" t="s">
        <v>765</v>
      </c>
      <c r="M6" s="744" t="str">
        <f>'【指定様式①ーｂ】契約設備内訳表（２）（負荷）'!AG10</f>
        <v/>
      </c>
      <c r="N6" s="745">
        <f>'【指定様式①ーｂ】契約設備内訳表（２）（負荷）'!AY10</f>
        <v>0</v>
      </c>
      <c r="O6" s="746">
        <f>'【指定様式①ーｂ】契約設備内訳表（２）（負荷）'!BA10</f>
        <v>0</v>
      </c>
      <c r="P6" s="740" t="str">
        <f>IF(M6="","",IF(ISERROR(VLOOKUP(M6,'機器ｺｰﾄﾞ（非表示）'!$A$2:$H$80,3,FALSE)),"",VLOOKUP(M6,'機器ｺｰﾄﾞ（非表示）'!$A$2:$H$80,3,FALSE)))</f>
        <v/>
      </c>
      <c r="Q6" s="747" t="str">
        <f>IF(N6=0,"",ROUND(IF(ISERROR(VLOOKUP(M6,'機器ｺｰﾄﾞ（非表示）'!$A$2:$H$80,5,FALSE)),"",VLOOKUP(M6,'機器ｺｰﾄﾞ（非表示）'!$A$2:$H$80,5,FALSE))*N6*VLOOKUP(M6,'機器ｺｰﾄﾞ（非表示）'!$A$2:$H$80,6,FALSE),3))</f>
        <v/>
      </c>
      <c r="R6" s="742">
        <f>IF(O6=0,0,O6)</f>
        <v>0</v>
      </c>
      <c r="S6" s="743" t="str">
        <f t="shared" ref="S6:S69" si="1">IF(N6=0,"",Q6*R6)</f>
        <v/>
      </c>
      <c r="U6" s="723">
        <f>IF(ISBLANK(C6),"",IF(AND(C6&gt;=101,C6&lt;=109),I6,0))</f>
        <v>0</v>
      </c>
      <c r="V6" s="723">
        <f>IF(ISBLANK(C6),"",IF(AND(C6&gt;=201,C6&lt;=399),I6,0))</f>
        <v>0</v>
      </c>
      <c r="W6" s="723">
        <f>IF(ISBLANK(C6),"",IF(AND(C6&gt;=401,C6&lt;=402),I6,0))</f>
        <v>0</v>
      </c>
      <c r="X6" s="748" t="str">
        <f>Q6</f>
        <v/>
      </c>
      <c r="Y6" s="723">
        <f>IF(R6&gt;1,Q6,0)</f>
        <v>0</v>
      </c>
      <c r="Z6" s="723">
        <f>IF(R6&gt;2,Q6,0)</f>
        <v>0</v>
      </c>
      <c r="AA6" s="723">
        <f>IF(R6&gt;3,Q6,0)</f>
        <v>0</v>
      </c>
      <c r="AB6" s="723">
        <f>IF(R6&gt;4,Q6,0)</f>
        <v>0</v>
      </c>
      <c r="AC6" s="723">
        <f>IF(R6&gt;5,Q6,0)</f>
        <v>0</v>
      </c>
      <c r="AD6" s="723">
        <f>IF(R6&gt;6,Q6,0)</f>
        <v>0</v>
      </c>
      <c r="AE6" s="723">
        <f>IF(R6&gt;7,Q6,0)</f>
        <v>0</v>
      </c>
      <c r="AF6" s="723">
        <f>IF(R6&gt;8,Q6,0)</f>
        <v>0</v>
      </c>
      <c r="AG6" s="723">
        <f>IF(R6&gt;9,Q6,0)</f>
        <v>0</v>
      </c>
      <c r="AH6" s="723">
        <f>IF(R6&gt;10,Q6,0)</f>
        <v>0</v>
      </c>
      <c r="AI6" s="723">
        <f>IF(R6&gt;11,Q6,0)</f>
        <v>0</v>
      </c>
      <c r="AJ6" s="723">
        <f>IF(R6&gt;12,Q6,0)</f>
        <v>0</v>
      </c>
      <c r="AK6" s="723">
        <f>IF(R6&gt;13,Q6,0)</f>
        <v>0</v>
      </c>
      <c r="AL6" s="723">
        <f>IF(R6&gt;14,Q6,0)</f>
        <v>0</v>
      </c>
      <c r="AM6" s="723">
        <f>IF(R6&gt;15,Q6,0)</f>
        <v>0</v>
      </c>
      <c r="AN6" s="723">
        <f>IF(R6&gt;16,Q6,0)</f>
        <v>0</v>
      </c>
      <c r="AO6" s="723">
        <f>IF(R6&gt;17,Q6,0)</f>
        <v>0</v>
      </c>
      <c r="AP6" s="723">
        <f>IF(R6&gt;18,Q6,0)</f>
        <v>0</v>
      </c>
      <c r="AQ6" s="723">
        <f>IF(R6&gt;19,Q6,0)</f>
        <v>0</v>
      </c>
      <c r="AS6" s="731"/>
      <c r="AT6" s="749" t="s">
        <v>766</v>
      </c>
      <c r="AU6" s="750"/>
      <c r="AV6" s="748">
        <f>LARGE($X$5:$AQ$255,1)</f>
        <v>0</v>
      </c>
      <c r="AW6" s="748">
        <v>1</v>
      </c>
      <c r="AX6" s="751">
        <f>ROUND(AV6*AW6,3)</f>
        <v>0</v>
      </c>
      <c r="AZ6" s="723">
        <v>7</v>
      </c>
      <c r="BA6" s="723">
        <v>100</v>
      </c>
      <c r="BC6" s="723">
        <v>61</v>
      </c>
      <c r="BD6" s="723">
        <v>90</v>
      </c>
      <c r="BF6" s="723">
        <v>61</v>
      </c>
      <c r="BG6" s="723">
        <v>130</v>
      </c>
    </row>
    <row r="7" spans="2:59">
      <c r="B7" s="736"/>
      <c r="C7" s="752" t="str">
        <f>'【指定様式①ーｂ】契約設備内訳表（２）（負荷）'!D11</f>
        <v/>
      </c>
      <c r="D7" s="742">
        <f>'【指定様式①ーｂ】契約設備内訳表（２）（負荷）'!V11</f>
        <v>0</v>
      </c>
      <c r="E7" s="753">
        <f>'【指定様式①ーｂ】契約設備内訳表（２）（負荷）'!X11</f>
        <v>0</v>
      </c>
      <c r="F7" s="754" t="str">
        <f>IF(C7="","",IF(ISERROR(VLOOKUP(C7,'機器ｺｰﾄﾞ（非表示）'!$A$2:$H$80,3,FALSE)),"",VLOOKUP(C7,'機器ｺｰﾄﾞ（非表示）'!$A$2:$H$80,3,FALSE)))</f>
        <v/>
      </c>
      <c r="G7" s="747" t="str">
        <f>IF(ISBLANK(D7),"",IF(C7=103,(VLOOKUP(D7,$BC$3:$BD$14,2,1))/1000,IF(C7=106,(VLOOKUP(D7,$BF$3:$BG$12,2,1))/1000,IF(C7=104,(VLOOKUP(D7,$AZ$3:$BA$8,2,1))/1000,IF(ISERROR(VLOOKUP(C7,'機器ｺｰﾄﾞ（非表示）'!$A$2:$H$80,5,FALSE)),"",ROUND(VLOOKUP(C7,'機器ｺｰﾄﾞ（非表示）'!$A$2:$H$80,5,FALSE)*D7*VLOOKUP(C7,'機器ｺｰﾄﾞ（非表示）'!$A$2:$H$80,6,FALSE),3))))))</f>
        <v/>
      </c>
      <c r="H7" s="742">
        <f t="shared" ref="H7:H70" si="2">IF(E7=0,0,E7)</f>
        <v>0</v>
      </c>
      <c r="I7" s="743" t="str">
        <f t="shared" si="0"/>
        <v/>
      </c>
      <c r="L7" s="736"/>
      <c r="M7" s="752" t="str">
        <f>'【指定様式①ーｂ】契約設備内訳表（２）（負荷）'!AG11</f>
        <v/>
      </c>
      <c r="N7" s="742">
        <f>'【指定様式①ーｂ】契約設備内訳表（２）（負荷）'!AY11</f>
        <v>0</v>
      </c>
      <c r="O7" s="753">
        <f>'【指定様式①ーｂ】契約設備内訳表（２）（負荷）'!BA11</f>
        <v>0</v>
      </c>
      <c r="P7" s="754" t="str">
        <f>IF(M7="","",IF(ISERROR(VLOOKUP(M7,'機器ｺｰﾄﾞ（非表示）'!$A$2:$H$80,3,FALSE)),"",VLOOKUP(M7,'機器ｺｰﾄﾞ（非表示）'!$A$2:$H$80,3,FALSE)))</f>
        <v/>
      </c>
      <c r="Q7" s="747" t="str">
        <f>IF(N7=0,"",ROUND(IF(ISERROR(VLOOKUP(M7,'機器ｺｰﾄﾞ（非表示）'!$A$2:$H$80,5,FALSE)),"",VLOOKUP(M7,'機器ｺｰﾄﾞ（非表示）'!$A$2:$H$80,5,FALSE))*N7*VLOOKUP(M7,'機器ｺｰﾄﾞ（非表示）'!$A$2:$H$80,6,FALSE),3))</f>
        <v/>
      </c>
      <c r="R7" s="742">
        <f t="shared" ref="R7:R70" si="3">IF(O7=0,0,O7)</f>
        <v>0</v>
      </c>
      <c r="S7" s="743" t="str">
        <f t="shared" si="1"/>
        <v/>
      </c>
      <c r="U7" s="723">
        <f t="shared" ref="U7:U70" si="4">IF(ISBLANK(C7),"",IF(AND(C7&gt;=101,C7&lt;=109),I7,0))</f>
        <v>0</v>
      </c>
      <c r="V7" s="723">
        <f t="shared" ref="V7:V70" si="5">IF(ISBLANK(C7),"",IF(AND(C7&gt;=201,C7&lt;=399),I7,0))</f>
        <v>0</v>
      </c>
      <c r="W7" s="723">
        <f t="shared" ref="W7:W70" si="6">IF(ISBLANK(C7),"",IF(AND(C7&gt;=401,C7&lt;=402),I7,0))</f>
        <v>0</v>
      </c>
      <c r="X7" s="723" t="str">
        <f t="shared" ref="X7:X70" si="7">Q7</f>
        <v/>
      </c>
      <c r="Y7" s="723">
        <f t="shared" ref="Y7:Y70" si="8">IF(R7&gt;1,Q7,0)</f>
        <v>0</v>
      </c>
      <c r="Z7" s="723">
        <f t="shared" ref="Z7:Z70" si="9">IF(R7&gt;2,Q7,0)</f>
        <v>0</v>
      </c>
      <c r="AA7" s="723">
        <f t="shared" ref="AA7:AA70" si="10">IF(R7&gt;3,Q7,0)</f>
        <v>0</v>
      </c>
      <c r="AB7" s="723">
        <f t="shared" ref="AB7:AB70" si="11">IF(R7&gt;4,Q7,0)</f>
        <v>0</v>
      </c>
      <c r="AC7" s="723">
        <f t="shared" ref="AC7:AC70" si="12">IF(R7&gt;5,Q7,0)</f>
        <v>0</v>
      </c>
      <c r="AD7" s="723">
        <f t="shared" ref="AD7:AD70" si="13">IF(R7&gt;6,Q7,0)</f>
        <v>0</v>
      </c>
      <c r="AE7" s="723">
        <f t="shared" ref="AE7:AE70" si="14">IF(R7&gt;7,Q7,0)</f>
        <v>0</v>
      </c>
      <c r="AF7" s="723">
        <f t="shared" ref="AF7:AF70" si="15">IF(R7&gt;8,Q7,0)</f>
        <v>0</v>
      </c>
      <c r="AG7" s="723">
        <f t="shared" ref="AG7:AG70" si="16">IF(R7&gt;9,Q7,0)</f>
        <v>0</v>
      </c>
      <c r="AH7" s="723">
        <f t="shared" ref="AH7:AH70" si="17">IF(R7&gt;10,Q7,0)</f>
        <v>0</v>
      </c>
      <c r="AI7" s="723">
        <f t="shared" ref="AI7:AI70" si="18">IF(R7&gt;11,Q7,0)</f>
        <v>0</v>
      </c>
      <c r="AJ7" s="723">
        <f t="shared" ref="AJ7:AJ70" si="19">IF(R7&gt;12,Q7,0)</f>
        <v>0</v>
      </c>
      <c r="AK7" s="723">
        <f t="shared" ref="AK7:AK70" si="20">IF(R7&gt;13,Q7,0)</f>
        <v>0</v>
      </c>
      <c r="AL7" s="723">
        <f t="shared" ref="AL7:AL70" si="21">IF(R7&gt;14,Q7,0)</f>
        <v>0</v>
      </c>
      <c r="AM7" s="723">
        <f t="shared" ref="AM7:AM70" si="22">IF(R7&gt;15,Q7,0)</f>
        <v>0</v>
      </c>
      <c r="AN7" s="723">
        <f t="shared" ref="AN7:AN70" si="23">IF(R7&gt;16,Q7,0)</f>
        <v>0</v>
      </c>
      <c r="AO7" s="723">
        <f t="shared" ref="AO7:AO70" si="24">IF(R7&gt;17,Q7,0)</f>
        <v>0</v>
      </c>
      <c r="AP7" s="723">
        <f t="shared" ref="AP7:AP70" si="25">IF(R7&gt;18,Q7,0)</f>
        <v>0</v>
      </c>
      <c r="AQ7" s="723">
        <f t="shared" ref="AQ7:AQ70" si="26">IF(R7&gt;19,Q7,0)</f>
        <v>0</v>
      </c>
      <c r="AS7" s="731" t="s">
        <v>767</v>
      </c>
      <c r="AT7" s="755" t="s">
        <v>768</v>
      </c>
      <c r="AU7" s="756"/>
      <c r="AV7" s="748">
        <f>LARGE($X$5:$AQ$255,2)</f>
        <v>0</v>
      </c>
      <c r="AW7" s="748">
        <v>1</v>
      </c>
      <c r="AX7" s="751">
        <f>ROUND(AV7*AW7,3)</f>
        <v>0</v>
      </c>
      <c r="AZ7" s="723">
        <v>10</v>
      </c>
      <c r="BA7" s="723">
        <v>140</v>
      </c>
      <c r="BC7" s="723">
        <v>81</v>
      </c>
      <c r="BD7" s="723">
        <v>130</v>
      </c>
      <c r="BF7" s="723">
        <v>101</v>
      </c>
      <c r="BG7" s="723">
        <v>175</v>
      </c>
    </row>
    <row r="8" spans="2:59">
      <c r="B8" s="736" t="s">
        <v>769</v>
      </c>
      <c r="C8" s="752" t="str">
        <f>'【指定様式①ーｂ】契約設備内訳表（２）（負荷）'!D12</f>
        <v/>
      </c>
      <c r="D8" s="742">
        <f>'【指定様式①ーｂ】契約設備内訳表（２）（負荷）'!V12</f>
        <v>0</v>
      </c>
      <c r="E8" s="753">
        <f>'【指定様式①ーｂ】契約設備内訳表（２）（負荷）'!X12</f>
        <v>0</v>
      </c>
      <c r="F8" s="754" t="str">
        <f>IF(C8="","",IF(ISERROR(VLOOKUP(C8,'機器ｺｰﾄﾞ（非表示）'!$A$2:$H$80,3,FALSE)),"",VLOOKUP(C8,'機器ｺｰﾄﾞ（非表示）'!$A$2:$H$80,3,FALSE)))</f>
        <v/>
      </c>
      <c r="G8" s="747" t="str">
        <f>IF(ISBLANK(D8),"",IF(C8=103,(VLOOKUP(D8,$BC$3:$BD$14,2,1))/1000,IF(C8=106,(VLOOKUP(D8,$BF$3:$BG$12,2,1))/1000,IF(C8=104,(VLOOKUP(D8,$AZ$3:$BA$8,2,1))/1000,IF(ISERROR(VLOOKUP(C8,'機器ｺｰﾄﾞ（非表示）'!$A$2:$H$80,5,FALSE)),"",ROUND(VLOOKUP(C8,'機器ｺｰﾄﾞ（非表示）'!$A$2:$H$80,5,FALSE)*D8*VLOOKUP(C8,'機器ｺｰﾄﾞ（非表示）'!$A$2:$H$80,6,FALSE),3))))))</f>
        <v/>
      </c>
      <c r="H8" s="742">
        <f t="shared" si="2"/>
        <v>0</v>
      </c>
      <c r="I8" s="743" t="str">
        <f t="shared" si="0"/>
        <v/>
      </c>
      <c r="L8" s="736" t="s">
        <v>770</v>
      </c>
      <c r="M8" s="752" t="str">
        <f>'【指定様式①ーｂ】契約設備内訳表（２）（負荷）'!AG12</f>
        <v/>
      </c>
      <c r="N8" s="742">
        <f>'【指定様式①ーｂ】契約設備内訳表（２）（負荷）'!AY12</f>
        <v>0</v>
      </c>
      <c r="O8" s="753">
        <f>'【指定様式①ーｂ】契約設備内訳表（２）（負荷）'!BA12</f>
        <v>0</v>
      </c>
      <c r="P8" s="754" t="str">
        <f>IF(M8="","",IF(ISERROR(VLOOKUP(M8,'機器ｺｰﾄﾞ（非表示）'!$A$2:$H$80,3,FALSE)),"",VLOOKUP(M8,'機器ｺｰﾄﾞ（非表示）'!$A$2:$H$80,3,FALSE)))</f>
        <v/>
      </c>
      <c r="Q8" s="747" t="str">
        <f>IF(N8=0,"",ROUND(IF(ISERROR(VLOOKUP(M8,'機器ｺｰﾄﾞ（非表示）'!$A$2:$H$80,5,FALSE)),"",VLOOKUP(M8,'機器ｺｰﾄﾞ（非表示）'!$A$2:$H$80,5,FALSE))*N8*VLOOKUP(M8,'機器ｺｰﾄﾞ（非表示）'!$A$2:$H$80,6,FALSE),3))</f>
        <v/>
      </c>
      <c r="R8" s="742">
        <f t="shared" si="3"/>
        <v>0</v>
      </c>
      <c r="S8" s="743" t="str">
        <f t="shared" si="1"/>
        <v/>
      </c>
      <c r="U8" s="723">
        <f t="shared" si="4"/>
        <v>0</v>
      </c>
      <c r="V8" s="723">
        <f t="shared" si="5"/>
        <v>0</v>
      </c>
      <c r="W8" s="723">
        <f t="shared" si="6"/>
        <v>0</v>
      </c>
      <c r="X8" s="748" t="str">
        <f>Q8</f>
        <v/>
      </c>
      <c r="Y8" s="723">
        <f t="shared" si="8"/>
        <v>0</v>
      </c>
      <c r="Z8" s="723">
        <f t="shared" si="9"/>
        <v>0</v>
      </c>
      <c r="AA8" s="723">
        <f t="shared" si="10"/>
        <v>0</v>
      </c>
      <c r="AB8" s="723">
        <f t="shared" si="11"/>
        <v>0</v>
      </c>
      <c r="AC8" s="723">
        <f t="shared" si="12"/>
        <v>0</v>
      </c>
      <c r="AD8" s="723">
        <f t="shared" si="13"/>
        <v>0</v>
      </c>
      <c r="AE8" s="723">
        <f t="shared" si="14"/>
        <v>0</v>
      </c>
      <c r="AF8" s="723">
        <f t="shared" si="15"/>
        <v>0</v>
      </c>
      <c r="AG8" s="723">
        <f t="shared" si="16"/>
        <v>0</v>
      </c>
      <c r="AH8" s="723">
        <f t="shared" si="17"/>
        <v>0</v>
      </c>
      <c r="AI8" s="723">
        <f t="shared" si="18"/>
        <v>0</v>
      </c>
      <c r="AJ8" s="723">
        <f t="shared" si="19"/>
        <v>0</v>
      </c>
      <c r="AK8" s="723">
        <f t="shared" si="20"/>
        <v>0</v>
      </c>
      <c r="AL8" s="723">
        <f t="shared" si="21"/>
        <v>0</v>
      </c>
      <c r="AM8" s="723">
        <f t="shared" si="22"/>
        <v>0</v>
      </c>
      <c r="AN8" s="723">
        <f t="shared" si="23"/>
        <v>0</v>
      </c>
      <c r="AO8" s="723">
        <f t="shared" si="24"/>
        <v>0</v>
      </c>
      <c r="AP8" s="723">
        <f t="shared" si="25"/>
        <v>0</v>
      </c>
      <c r="AQ8" s="723">
        <f t="shared" si="26"/>
        <v>0</v>
      </c>
      <c r="AS8" s="731"/>
      <c r="AT8" s="749" t="s">
        <v>771</v>
      </c>
      <c r="AU8" s="750"/>
      <c r="AV8" s="748">
        <f>LARGE($X$5:$AQ$255,3)</f>
        <v>0</v>
      </c>
      <c r="AW8" s="748">
        <v>0.95</v>
      </c>
      <c r="AX8" s="751">
        <f>ROUND(AV8*AW8,3)</f>
        <v>0</v>
      </c>
      <c r="AZ8" s="723">
        <v>15</v>
      </c>
      <c r="BA8" s="723">
        <v>180</v>
      </c>
      <c r="BC8" s="723">
        <v>101</v>
      </c>
      <c r="BD8" s="723">
        <v>145</v>
      </c>
      <c r="BF8" s="723">
        <v>151</v>
      </c>
      <c r="BG8" s="723">
        <v>230</v>
      </c>
    </row>
    <row r="9" spans="2:59">
      <c r="B9" s="736"/>
      <c r="C9" s="752" t="str">
        <f>'【指定様式①ーｂ】契約設備内訳表（２）（負荷）'!D13</f>
        <v/>
      </c>
      <c r="D9" s="742">
        <f>'【指定様式①ーｂ】契約設備内訳表（２）（負荷）'!V13</f>
        <v>0</v>
      </c>
      <c r="E9" s="753">
        <f>'【指定様式①ーｂ】契約設備内訳表（２）（負荷）'!X13</f>
        <v>0</v>
      </c>
      <c r="F9" s="754" t="str">
        <f>IF(C9="","",IF(ISERROR(VLOOKUP(C9,'機器ｺｰﾄﾞ（非表示）'!$A$2:$H$80,3,FALSE)),"",VLOOKUP(C9,'機器ｺｰﾄﾞ（非表示）'!$A$2:$H$80,3,FALSE)))</f>
        <v/>
      </c>
      <c r="G9" s="747" t="str">
        <f>IF(ISBLANK(D9),"",IF(C9=103,(VLOOKUP(D9,$BC$3:$BD$14,2,1))/1000,IF(C9=106,(VLOOKUP(D9,$BF$3:$BG$12,2,1))/1000,IF(C9=104,(VLOOKUP(D9,$AZ$3:$BA$8,2,1))/1000,IF(ISERROR(VLOOKUP(C9,'機器ｺｰﾄﾞ（非表示）'!$A$2:$H$80,5,FALSE)),"",ROUND(VLOOKUP(C9,'機器ｺｰﾄﾞ（非表示）'!$A$2:$H$80,5,FALSE)*D9*VLOOKUP(C9,'機器ｺｰﾄﾞ（非表示）'!$A$2:$H$80,6,FALSE),3))))))</f>
        <v/>
      </c>
      <c r="H9" s="742">
        <f t="shared" si="2"/>
        <v>0</v>
      </c>
      <c r="I9" s="743" t="str">
        <f t="shared" si="0"/>
        <v/>
      </c>
      <c r="L9" s="736"/>
      <c r="M9" s="752" t="str">
        <f>'【指定様式①ーｂ】契約設備内訳表（２）（負荷）'!AG13</f>
        <v/>
      </c>
      <c r="N9" s="742">
        <f>'【指定様式①ーｂ】契約設備内訳表（２）（負荷）'!AY13</f>
        <v>0</v>
      </c>
      <c r="O9" s="753">
        <f>'【指定様式①ーｂ】契約設備内訳表（２）（負荷）'!BA13</f>
        <v>0</v>
      </c>
      <c r="P9" s="754" t="str">
        <f>IF(M9="","",IF(ISERROR(VLOOKUP(M9,'機器ｺｰﾄﾞ（非表示）'!$A$2:$H$80,3,FALSE)),"",VLOOKUP(M9,'機器ｺｰﾄﾞ（非表示）'!$A$2:$H$80,3,FALSE)))</f>
        <v/>
      </c>
      <c r="Q9" s="747" t="str">
        <f>IF(N9=0,"",ROUND(IF(ISERROR(VLOOKUP(M9,'機器ｺｰﾄﾞ（非表示）'!$A$2:$H$80,5,FALSE)),"",VLOOKUP(M9,'機器ｺｰﾄﾞ（非表示）'!$A$2:$H$80,5,FALSE))*N9*VLOOKUP(M9,'機器ｺｰﾄﾞ（非表示）'!$A$2:$H$80,6,FALSE),3))</f>
        <v/>
      </c>
      <c r="R9" s="742">
        <f t="shared" si="3"/>
        <v>0</v>
      </c>
      <c r="S9" s="743" t="str">
        <f t="shared" si="1"/>
        <v/>
      </c>
      <c r="U9" s="723">
        <f t="shared" si="4"/>
        <v>0</v>
      </c>
      <c r="V9" s="723">
        <f t="shared" si="5"/>
        <v>0</v>
      </c>
      <c r="W9" s="723">
        <f t="shared" si="6"/>
        <v>0</v>
      </c>
      <c r="X9" s="748" t="str">
        <f>Q9</f>
        <v/>
      </c>
      <c r="Y9" s="723">
        <f t="shared" si="8"/>
        <v>0</v>
      </c>
      <c r="Z9" s="723">
        <f t="shared" si="9"/>
        <v>0</v>
      </c>
      <c r="AA9" s="723">
        <f t="shared" si="10"/>
        <v>0</v>
      </c>
      <c r="AB9" s="723">
        <f t="shared" si="11"/>
        <v>0</v>
      </c>
      <c r="AC9" s="723">
        <f t="shared" si="12"/>
        <v>0</v>
      </c>
      <c r="AD9" s="723">
        <f t="shared" si="13"/>
        <v>0</v>
      </c>
      <c r="AE9" s="723">
        <f t="shared" si="14"/>
        <v>0</v>
      </c>
      <c r="AF9" s="723">
        <f t="shared" si="15"/>
        <v>0</v>
      </c>
      <c r="AG9" s="723">
        <f t="shared" si="16"/>
        <v>0</v>
      </c>
      <c r="AH9" s="723">
        <f t="shared" si="17"/>
        <v>0</v>
      </c>
      <c r="AI9" s="723">
        <f t="shared" si="18"/>
        <v>0</v>
      </c>
      <c r="AJ9" s="723">
        <f t="shared" si="19"/>
        <v>0</v>
      </c>
      <c r="AK9" s="723">
        <f t="shared" si="20"/>
        <v>0</v>
      </c>
      <c r="AL9" s="723">
        <f t="shared" si="21"/>
        <v>0</v>
      </c>
      <c r="AM9" s="723">
        <f t="shared" si="22"/>
        <v>0</v>
      </c>
      <c r="AN9" s="723">
        <f t="shared" si="23"/>
        <v>0</v>
      </c>
      <c r="AO9" s="723">
        <f t="shared" si="24"/>
        <v>0</v>
      </c>
      <c r="AP9" s="723">
        <f t="shared" si="25"/>
        <v>0</v>
      </c>
      <c r="AQ9" s="723">
        <f t="shared" si="26"/>
        <v>0</v>
      </c>
      <c r="AS9" s="731" t="s">
        <v>430</v>
      </c>
      <c r="AT9" s="755" t="s">
        <v>768</v>
      </c>
      <c r="AU9" s="756"/>
      <c r="AV9" s="748">
        <f>LARGE($X$5:$AQ$255,4)</f>
        <v>0</v>
      </c>
      <c r="AW9" s="748">
        <v>0.95</v>
      </c>
      <c r="AX9" s="751">
        <f>ROUND(AV9*AW9,3)</f>
        <v>0</v>
      </c>
      <c r="BC9" s="723">
        <v>126</v>
      </c>
      <c r="BD9" s="723">
        <v>230</v>
      </c>
      <c r="BF9" s="723">
        <v>201</v>
      </c>
      <c r="BG9" s="723">
        <v>280</v>
      </c>
    </row>
    <row r="10" spans="2:59">
      <c r="B10" s="736" t="s">
        <v>772</v>
      </c>
      <c r="C10" s="752" t="str">
        <f>'【指定様式①ーｂ】契約設備内訳表（２）（負荷）'!D14</f>
        <v/>
      </c>
      <c r="D10" s="742">
        <f>'【指定様式①ーｂ】契約設備内訳表（２）（負荷）'!V14</f>
        <v>0</v>
      </c>
      <c r="E10" s="753">
        <f>'【指定様式①ーｂ】契約設備内訳表（２）（負荷）'!X14</f>
        <v>0</v>
      </c>
      <c r="F10" s="754" t="str">
        <f>IF(C10="","",IF(ISERROR(VLOOKUP(C10,'機器ｺｰﾄﾞ（非表示）'!$A$2:$H$80,3,FALSE)),"",VLOOKUP(C10,'機器ｺｰﾄﾞ（非表示）'!$A$2:$H$80,3,FALSE)))</f>
        <v/>
      </c>
      <c r="G10" s="747" t="str">
        <f>IF(ISBLANK(D10),"",IF(C10=103,(VLOOKUP(D10,$BC$3:$BD$14,2,1))/1000,IF(C10=106,(VLOOKUP(D10,$BF$3:$BG$12,2,1))/1000,IF(C10=104,(VLOOKUP(D10,$AZ$3:$BA$8,2,1))/1000,IF(ISERROR(VLOOKUP(C10,'機器ｺｰﾄﾞ（非表示）'!$A$2:$H$80,5,FALSE)),"",ROUND(VLOOKUP(C10,'機器ｺｰﾄﾞ（非表示）'!$A$2:$H$80,5,FALSE)*D10*VLOOKUP(C10,'機器ｺｰﾄﾞ（非表示）'!$A$2:$H$80,6,FALSE),3))))))</f>
        <v/>
      </c>
      <c r="H10" s="742">
        <f t="shared" si="2"/>
        <v>0</v>
      </c>
      <c r="I10" s="743" t="str">
        <f t="shared" si="0"/>
        <v/>
      </c>
      <c r="L10" s="736" t="s">
        <v>772</v>
      </c>
      <c r="M10" s="752" t="str">
        <f>'【指定様式①ーｂ】契約設備内訳表（２）（負荷）'!AG14</f>
        <v/>
      </c>
      <c r="N10" s="742">
        <f>'【指定様式①ーｂ】契約設備内訳表（２）（負荷）'!AY14</f>
        <v>0</v>
      </c>
      <c r="O10" s="753">
        <f>'【指定様式①ーｂ】契約設備内訳表（２）（負荷）'!BA14</f>
        <v>0</v>
      </c>
      <c r="P10" s="754" t="str">
        <f>IF(M10="","",IF(ISERROR(VLOOKUP(M10,'機器ｺｰﾄﾞ（非表示）'!$A$2:$H$80,3,FALSE)),"",VLOOKUP(M10,'機器ｺｰﾄﾞ（非表示）'!$A$2:$H$80,3,FALSE)))</f>
        <v/>
      </c>
      <c r="Q10" s="747" t="str">
        <f>IF(N10=0,"",ROUND(IF(ISERROR(VLOOKUP(M10,'機器ｺｰﾄﾞ（非表示）'!$A$2:$H$80,5,FALSE)),"",VLOOKUP(M10,'機器ｺｰﾄﾞ（非表示）'!$A$2:$H$80,5,FALSE))*N10*VLOOKUP(M10,'機器ｺｰﾄﾞ（非表示）'!$A$2:$H$80,6,FALSE),3))</f>
        <v/>
      </c>
      <c r="R10" s="742">
        <f t="shared" si="3"/>
        <v>0</v>
      </c>
      <c r="S10" s="743" t="str">
        <f t="shared" si="1"/>
        <v/>
      </c>
      <c r="U10" s="723">
        <f t="shared" si="4"/>
        <v>0</v>
      </c>
      <c r="V10" s="723">
        <f t="shared" si="5"/>
        <v>0</v>
      </c>
      <c r="W10" s="723">
        <f t="shared" si="6"/>
        <v>0</v>
      </c>
      <c r="X10" s="723" t="str">
        <f t="shared" si="7"/>
        <v/>
      </c>
      <c r="Y10" s="723">
        <f t="shared" si="8"/>
        <v>0</v>
      </c>
      <c r="Z10" s="723">
        <f t="shared" si="9"/>
        <v>0</v>
      </c>
      <c r="AA10" s="723">
        <f t="shared" si="10"/>
        <v>0</v>
      </c>
      <c r="AB10" s="723">
        <f t="shared" si="11"/>
        <v>0</v>
      </c>
      <c r="AC10" s="723">
        <f t="shared" si="12"/>
        <v>0</v>
      </c>
      <c r="AD10" s="723">
        <f t="shared" si="13"/>
        <v>0</v>
      </c>
      <c r="AE10" s="723">
        <f t="shared" si="14"/>
        <v>0</v>
      </c>
      <c r="AF10" s="723">
        <f t="shared" si="15"/>
        <v>0</v>
      </c>
      <c r="AG10" s="723">
        <f t="shared" si="16"/>
        <v>0</v>
      </c>
      <c r="AH10" s="723">
        <f t="shared" si="17"/>
        <v>0</v>
      </c>
      <c r="AI10" s="723">
        <f t="shared" si="18"/>
        <v>0</v>
      </c>
      <c r="AJ10" s="723">
        <f t="shared" si="19"/>
        <v>0</v>
      </c>
      <c r="AK10" s="723">
        <f t="shared" si="20"/>
        <v>0</v>
      </c>
      <c r="AL10" s="723">
        <f t="shared" si="21"/>
        <v>0</v>
      </c>
      <c r="AM10" s="723">
        <f t="shared" si="22"/>
        <v>0</v>
      </c>
      <c r="AN10" s="723">
        <f t="shared" si="23"/>
        <v>0</v>
      </c>
      <c r="AO10" s="723">
        <f t="shared" si="24"/>
        <v>0</v>
      </c>
      <c r="AP10" s="723">
        <f t="shared" si="25"/>
        <v>0</v>
      </c>
      <c r="AQ10" s="723">
        <f t="shared" si="26"/>
        <v>0</v>
      </c>
      <c r="AS10" s="731"/>
      <c r="AT10" s="757" t="s">
        <v>773</v>
      </c>
      <c r="AU10" s="758"/>
      <c r="AV10" s="759"/>
      <c r="AW10" s="759"/>
      <c r="AX10" s="760"/>
      <c r="BC10" s="723">
        <v>201</v>
      </c>
      <c r="BD10" s="723">
        <v>270</v>
      </c>
      <c r="BF10" s="723">
        <v>251</v>
      </c>
      <c r="BG10" s="723">
        <v>445</v>
      </c>
    </row>
    <row r="11" spans="2:59">
      <c r="B11" s="736"/>
      <c r="C11" s="752" t="str">
        <f>'【指定様式①ーｂ】契約設備内訳表（２）（負荷）'!D15</f>
        <v/>
      </c>
      <c r="D11" s="742">
        <f>'【指定様式①ーｂ】契約設備内訳表（２）（負荷）'!V15</f>
        <v>0</v>
      </c>
      <c r="E11" s="753">
        <f>'【指定様式①ーｂ】契約設備内訳表（２）（負荷）'!X15</f>
        <v>0</v>
      </c>
      <c r="F11" s="754" t="str">
        <f>IF(C11="","",IF(ISERROR(VLOOKUP(C11,'機器ｺｰﾄﾞ（非表示）'!$A$2:$H$80,3,FALSE)),"",VLOOKUP(C11,'機器ｺｰﾄﾞ（非表示）'!$A$2:$H$80,3,FALSE)))</f>
        <v/>
      </c>
      <c r="G11" s="747" t="str">
        <f>IF(ISBLANK(D11),"",IF(C11=103,(VLOOKUP(D11,$BC$3:$BD$14,2,1))/1000,IF(C11=106,(VLOOKUP(D11,$BF$3:$BG$12,2,1))/1000,IF(C11=104,(VLOOKUP(D11,$AZ$3:$BA$8,2,1))/1000,IF(ISERROR(VLOOKUP(C11,'機器ｺｰﾄﾞ（非表示）'!$A$2:$H$80,5,FALSE)),"",ROUND(VLOOKUP(C11,'機器ｺｰﾄﾞ（非表示）'!$A$2:$H$80,5,FALSE)*D11*VLOOKUP(C11,'機器ｺｰﾄﾞ（非表示）'!$A$2:$H$80,6,FALSE),3))))))</f>
        <v/>
      </c>
      <c r="H11" s="742">
        <f t="shared" si="2"/>
        <v>0</v>
      </c>
      <c r="I11" s="743" t="str">
        <f t="shared" si="0"/>
        <v/>
      </c>
      <c r="J11" s="761"/>
      <c r="L11" s="736"/>
      <c r="M11" s="752" t="str">
        <f>'【指定様式①ーｂ】契約設備内訳表（２）（負荷）'!AG15</f>
        <v/>
      </c>
      <c r="N11" s="742">
        <f>'【指定様式①ーｂ】契約設備内訳表（２）（負荷）'!AY15</f>
        <v>0</v>
      </c>
      <c r="O11" s="753">
        <f>'【指定様式①ーｂ】契約設備内訳表（２）（負荷）'!BA15</f>
        <v>0</v>
      </c>
      <c r="P11" s="754" t="str">
        <f>IF(M11="","",IF(ISERROR(VLOOKUP(M11,'機器ｺｰﾄﾞ（非表示）'!$A$2:$H$80,3,FALSE)),"",VLOOKUP(M11,'機器ｺｰﾄﾞ（非表示）'!$A$2:$H$80,3,FALSE)))</f>
        <v/>
      </c>
      <c r="Q11" s="747" t="str">
        <f>IF(N11=0,"",ROUND(IF(ISERROR(VLOOKUP(M11,'機器ｺｰﾄﾞ（非表示）'!$A$2:$H$80,5,FALSE)),"",VLOOKUP(M11,'機器ｺｰﾄﾞ（非表示）'!$A$2:$H$80,5,FALSE))*N11*VLOOKUP(M11,'機器ｺｰﾄﾞ（非表示）'!$A$2:$H$80,6,FALSE),3))</f>
        <v/>
      </c>
      <c r="R11" s="742">
        <f t="shared" si="3"/>
        <v>0</v>
      </c>
      <c r="S11" s="743" t="str">
        <f t="shared" si="1"/>
        <v/>
      </c>
      <c r="U11" s="723">
        <f t="shared" si="4"/>
        <v>0</v>
      </c>
      <c r="V11" s="723">
        <f t="shared" si="5"/>
        <v>0</v>
      </c>
      <c r="W11" s="723">
        <f t="shared" si="6"/>
        <v>0</v>
      </c>
      <c r="X11" s="723" t="str">
        <f t="shared" si="7"/>
        <v/>
      </c>
      <c r="Y11" s="723">
        <f t="shared" si="8"/>
        <v>0</v>
      </c>
      <c r="Z11" s="723">
        <f t="shared" si="9"/>
        <v>0</v>
      </c>
      <c r="AA11" s="723">
        <f t="shared" si="10"/>
        <v>0</v>
      </c>
      <c r="AB11" s="723">
        <f t="shared" si="11"/>
        <v>0</v>
      </c>
      <c r="AC11" s="723">
        <f t="shared" si="12"/>
        <v>0</v>
      </c>
      <c r="AD11" s="723">
        <f t="shared" si="13"/>
        <v>0</v>
      </c>
      <c r="AE11" s="723">
        <f t="shared" si="14"/>
        <v>0</v>
      </c>
      <c r="AF11" s="723">
        <f t="shared" si="15"/>
        <v>0</v>
      </c>
      <c r="AG11" s="723">
        <f t="shared" si="16"/>
        <v>0</v>
      </c>
      <c r="AH11" s="723">
        <f t="shared" si="17"/>
        <v>0</v>
      </c>
      <c r="AI11" s="723">
        <f t="shared" si="18"/>
        <v>0</v>
      </c>
      <c r="AJ11" s="723">
        <f t="shared" si="19"/>
        <v>0</v>
      </c>
      <c r="AK11" s="723">
        <f t="shared" si="20"/>
        <v>0</v>
      </c>
      <c r="AL11" s="723">
        <f t="shared" si="21"/>
        <v>0</v>
      </c>
      <c r="AM11" s="723">
        <f t="shared" si="22"/>
        <v>0</v>
      </c>
      <c r="AN11" s="723">
        <f t="shared" si="23"/>
        <v>0</v>
      </c>
      <c r="AO11" s="723">
        <f t="shared" si="24"/>
        <v>0</v>
      </c>
      <c r="AP11" s="723">
        <f t="shared" si="25"/>
        <v>0</v>
      </c>
      <c r="AQ11" s="723">
        <f t="shared" si="26"/>
        <v>0</v>
      </c>
      <c r="AS11" s="731" t="s">
        <v>433</v>
      </c>
      <c r="AT11" s="755" t="s">
        <v>774</v>
      </c>
      <c r="AU11" s="756"/>
      <c r="AV11" s="762">
        <f>IF(AV12=AV6+AV7+AV8+AV9,0,AV12-AV6-AV7-AV8-AV9)</f>
        <v>0</v>
      </c>
      <c r="AW11" s="762">
        <v>0.9</v>
      </c>
      <c r="AX11" s="763">
        <f>ROUND(AV11*AW11,3)</f>
        <v>0</v>
      </c>
      <c r="BC11" s="723">
        <v>251</v>
      </c>
      <c r="BD11" s="723">
        <v>325</v>
      </c>
      <c r="BF11" s="723">
        <v>401</v>
      </c>
      <c r="BG11" s="723">
        <v>760</v>
      </c>
    </row>
    <row r="12" spans="2:59">
      <c r="B12" s="736" t="s">
        <v>775</v>
      </c>
      <c r="C12" s="752" t="str">
        <f>'【指定様式①ーｂ】契約設備内訳表（２）（負荷）'!D16</f>
        <v/>
      </c>
      <c r="D12" s="742">
        <f>'【指定様式①ーｂ】契約設備内訳表（２）（負荷）'!V16</f>
        <v>0</v>
      </c>
      <c r="E12" s="753">
        <f>'【指定様式①ーｂ】契約設備内訳表（２）（負荷）'!X16</f>
        <v>0</v>
      </c>
      <c r="F12" s="754" t="str">
        <f>IF(C12="","",IF(ISERROR(VLOOKUP(C12,'機器ｺｰﾄﾞ（非表示）'!$A$2:$H$80,3,FALSE)),"",VLOOKUP(C12,'機器ｺｰﾄﾞ（非表示）'!$A$2:$H$80,3,FALSE)))</f>
        <v/>
      </c>
      <c r="G12" s="747" t="str">
        <f>IF(ISBLANK(D12),"",IF(C12=103,(VLOOKUP(D12,$BC$3:$BD$14,2,1))/1000,IF(C12=106,(VLOOKUP(D12,$BF$3:$BG$12,2,1))/1000,IF(C12=104,(VLOOKUP(D12,$AZ$3:$BA$8,2,1))/1000,IF(ISERROR(VLOOKUP(C12,'機器ｺｰﾄﾞ（非表示）'!$A$2:$H$80,5,FALSE)),"",ROUND(VLOOKUP(C12,'機器ｺｰﾄﾞ（非表示）'!$A$2:$H$80,5,FALSE)*D12*VLOOKUP(C12,'機器ｺｰﾄﾞ（非表示）'!$A$2:$H$80,6,FALSE),3))))))</f>
        <v/>
      </c>
      <c r="H12" s="742">
        <f t="shared" si="2"/>
        <v>0</v>
      </c>
      <c r="I12" s="743" t="str">
        <f t="shared" si="0"/>
        <v/>
      </c>
      <c r="J12" s="761"/>
      <c r="L12" s="736" t="s">
        <v>775</v>
      </c>
      <c r="M12" s="752" t="str">
        <f>'【指定様式①ーｂ】契約設備内訳表（２）（負荷）'!AG16</f>
        <v/>
      </c>
      <c r="N12" s="742">
        <f>'【指定様式①ーｂ】契約設備内訳表（２）（負荷）'!AY16</f>
        <v>0</v>
      </c>
      <c r="O12" s="753">
        <f>'【指定様式①ーｂ】契約設備内訳表（２）（負荷）'!BA16</f>
        <v>0</v>
      </c>
      <c r="P12" s="754" t="str">
        <f>IF(M12="","",IF(ISERROR(VLOOKUP(M12,'機器ｺｰﾄﾞ（非表示）'!$A$2:$H$80,3,FALSE)),"",VLOOKUP(M12,'機器ｺｰﾄﾞ（非表示）'!$A$2:$H$80,3,FALSE)))</f>
        <v/>
      </c>
      <c r="Q12" s="747" t="str">
        <f>IF(N12=0,"",ROUND(IF(ISERROR(VLOOKUP(M12,'機器ｺｰﾄﾞ（非表示）'!$A$2:$H$80,5,FALSE)),"",VLOOKUP(M12,'機器ｺｰﾄﾞ（非表示）'!$A$2:$H$80,5,FALSE))*N12*VLOOKUP(M12,'機器ｺｰﾄﾞ（非表示）'!$A$2:$H$80,6,FALSE),3))</f>
        <v/>
      </c>
      <c r="R12" s="742">
        <f t="shared" si="3"/>
        <v>0</v>
      </c>
      <c r="S12" s="743" t="str">
        <f t="shared" si="1"/>
        <v/>
      </c>
      <c r="U12" s="723">
        <f t="shared" si="4"/>
        <v>0</v>
      </c>
      <c r="V12" s="723">
        <f t="shared" si="5"/>
        <v>0</v>
      </c>
      <c r="W12" s="723">
        <f t="shared" si="6"/>
        <v>0</v>
      </c>
      <c r="X12" s="723" t="str">
        <f t="shared" si="7"/>
        <v/>
      </c>
      <c r="Y12" s="723">
        <f t="shared" si="8"/>
        <v>0</v>
      </c>
      <c r="Z12" s="723">
        <f t="shared" si="9"/>
        <v>0</v>
      </c>
      <c r="AA12" s="723">
        <f t="shared" si="10"/>
        <v>0</v>
      </c>
      <c r="AB12" s="723">
        <f t="shared" si="11"/>
        <v>0</v>
      </c>
      <c r="AC12" s="723">
        <f t="shared" si="12"/>
        <v>0</v>
      </c>
      <c r="AD12" s="723">
        <f t="shared" si="13"/>
        <v>0</v>
      </c>
      <c r="AE12" s="723">
        <f t="shared" si="14"/>
        <v>0</v>
      </c>
      <c r="AF12" s="723">
        <f t="shared" si="15"/>
        <v>0</v>
      </c>
      <c r="AG12" s="723">
        <f t="shared" si="16"/>
        <v>0</v>
      </c>
      <c r="AH12" s="723">
        <f t="shared" si="17"/>
        <v>0</v>
      </c>
      <c r="AI12" s="723">
        <f t="shared" si="18"/>
        <v>0</v>
      </c>
      <c r="AJ12" s="723">
        <f t="shared" si="19"/>
        <v>0</v>
      </c>
      <c r="AK12" s="723">
        <f t="shared" si="20"/>
        <v>0</v>
      </c>
      <c r="AL12" s="723">
        <f t="shared" si="21"/>
        <v>0</v>
      </c>
      <c r="AM12" s="723">
        <f t="shared" si="22"/>
        <v>0</v>
      </c>
      <c r="AN12" s="723">
        <f t="shared" si="23"/>
        <v>0</v>
      </c>
      <c r="AO12" s="723">
        <f t="shared" si="24"/>
        <v>0</v>
      </c>
      <c r="AP12" s="723">
        <f t="shared" si="25"/>
        <v>0</v>
      </c>
      <c r="AQ12" s="723">
        <f t="shared" si="26"/>
        <v>0</v>
      </c>
      <c r="AS12" s="764"/>
      <c r="AT12" s="765" t="s">
        <v>436</v>
      </c>
      <c r="AU12" s="766"/>
      <c r="AV12" s="767">
        <f>I256+S256</f>
        <v>0</v>
      </c>
      <c r="AW12" s="747"/>
      <c r="AX12" s="768">
        <f>SUM(AX6:AX11)</f>
        <v>0</v>
      </c>
      <c r="BC12" s="723">
        <v>301</v>
      </c>
      <c r="BD12" s="723">
        <v>435</v>
      </c>
      <c r="BF12" s="723">
        <v>700</v>
      </c>
      <c r="BG12" s="723">
        <v>760</v>
      </c>
    </row>
    <row r="13" spans="2:59">
      <c r="B13" s="736"/>
      <c r="C13" s="752" t="str">
        <f>'【指定様式①ーｂ】契約設備内訳表（２）（負荷）'!D17</f>
        <v/>
      </c>
      <c r="D13" s="742">
        <f>'【指定様式①ーｂ】契約設備内訳表（２）（負荷）'!V17</f>
        <v>0</v>
      </c>
      <c r="E13" s="753">
        <f>'【指定様式①ーｂ】契約設備内訳表（２）（負荷）'!X17</f>
        <v>0</v>
      </c>
      <c r="F13" s="754" t="str">
        <f>IF(C13="","",IF(ISERROR(VLOOKUP(C13,'機器ｺｰﾄﾞ（非表示）'!$A$2:$H$80,3,FALSE)),"",VLOOKUP(C13,'機器ｺｰﾄﾞ（非表示）'!$A$2:$H$80,3,FALSE)))</f>
        <v/>
      </c>
      <c r="G13" s="747" t="str">
        <f>IF(ISBLANK(D13),"",IF(C13=103,(VLOOKUP(D13,$BC$3:$BD$14,2,1))/1000,IF(C13=106,(VLOOKUP(D13,$BF$3:$BG$12,2,1))/1000,IF(C13=104,(VLOOKUP(D13,$AZ$3:$BA$8,2,1))/1000,IF(ISERROR(VLOOKUP(C13,'機器ｺｰﾄﾞ（非表示）'!$A$2:$H$80,5,FALSE)),"",ROUND(VLOOKUP(C13,'機器ｺｰﾄﾞ（非表示）'!$A$2:$H$80,5,FALSE)*D13*VLOOKUP(C13,'機器ｺｰﾄﾞ（非表示）'!$A$2:$H$80,6,FALSE),3))))))</f>
        <v/>
      </c>
      <c r="H13" s="742">
        <f t="shared" si="2"/>
        <v>0</v>
      </c>
      <c r="I13" s="743" t="str">
        <f t="shared" si="0"/>
        <v/>
      </c>
      <c r="J13" s="761"/>
      <c r="L13" s="736"/>
      <c r="M13" s="752" t="str">
        <f>'【指定様式①ーｂ】契約設備内訳表（２）（負荷）'!AG17</f>
        <v/>
      </c>
      <c r="N13" s="742">
        <f>'【指定様式①ーｂ】契約設備内訳表（２）（負荷）'!AY17</f>
        <v>0</v>
      </c>
      <c r="O13" s="753">
        <f>'【指定様式①ーｂ】契約設備内訳表（２）（負荷）'!BA17</f>
        <v>0</v>
      </c>
      <c r="P13" s="754" t="str">
        <f>IF(M13="","",IF(ISERROR(VLOOKUP(M13,'機器ｺｰﾄﾞ（非表示）'!$A$2:$H$80,3,FALSE)),"",VLOOKUP(M13,'機器ｺｰﾄﾞ（非表示）'!$A$2:$H$80,3,FALSE)))</f>
        <v/>
      </c>
      <c r="Q13" s="747" t="str">
        <f>IF(N13=0,"",ROUND(IF(ISERROR(VLOOKUP(M13,'機器ｺｰﾄﾞ（非表示）'!$A$2:$H$80,5,FALSE)),"",VLOOKUP(M13,'機器ｺｰﾄﾞ（非表示）'!$A$2:$H$80,5,FALSE))*N13*VLOOKUP(M13,'機器ｺｰﾄﾞ（非表示）'!$A$2:$H$80,6,FALSE),3))</f>
        <v/>
      </c>
      <c r="R13" s="742">
        <f t="shared" si="3"/>
        <v>0</v>
      </c>
      <c r="S13" s="743" t="str">
        <f t="shared" si="1"/>
        <v/>
      </c>
      <c r="U13" s="723">
        <f t="shared" si="4"/>
        <v>0</v>
      </c>
      <c r="V13" s="723">
        <f t="shared" si="5"/>
        <v>0</v>
      </c>
      <c r="W13" s="723">
        <f t="shared" si="6"/>
        <v>0</v>
      </c>
      <c r="X13" s="723" t="str">
        <f t="shared" si="7"/>
        <v/>
      </c>
      <c r="Y13" s="723">
        <f t="shared" si="8"/>
        <v>0</v>
      </c>
      <c r="Z13" s="723">
        <f t="shared" si="9"/>
        <v>0</v>
      </c>
      <c r="AA13" s="723">
        <f t="shared" si="10"/>
        <v>0</v>
      </c>
      <c r="AB13" s="723">
        <f t="shared" si="11"/>
        <v>0</v>
      </c>
      <c r="AC13" s="723">
        <f t="shared" si="12"/>
        <v>0</v>
      </c>
      <c r="AD13" s="723">
        <f t="shared" si="13"/>
        <v>0</v>
      </c>
      <c r="AE13" s="723">
        <f t="shared" si="14"/>
        <v>0</v>
      </c>
      <c r="AF13" s="723">
        <f t="shared" si="15"/>
        <v>0</v>
      </c>
      <c r="AG13" s="723">
        <f t="shared" si="16"/>
        <v>0</v>
      </c>
      <c r="AH13" s="723">
        <f t="shared" si="17"/>
        <v>0</v>
      </c>
      <c r="AI13" s="723">
        <f t="shared" si="18"/>
        <v>0</v>
      </c>
      <c r="AJ13" s="723">
        <f t="shared" si="19"/>
        <v>0</v>
      </c>
      <c r="AK13" s="723">
        <f t="shared" si="20"/>
        <v>0</v>
      </c>
      <c r="AL13" s="723">
        <f t="shared" si="21"/>
        <v>0</v>
      </c>
      <c r="AM13" s="723">
        <f t="shared" si="22"/>
        <v>0</v>
      </c>
      <c r="AN13" s="723">
        <f t="shared" si="23"/>
        <v>0</v>
      </c>
      <c r="AO13" s="723">
        <f t="shared" si="24"/>
        <v>0</v>
      </c>
      <c r="AP13" s="723">
        <f t="shared" si="25"/>
        <v>0</v>
      </c>
      <c r="AQ13" s="723">
        <f t="shared" si="26"/>
        <v>0</v>
      </c>
      <c r="AS13" s="769"/>
      <c r="AT13" s="770"/>
      <c r="AU13" s="770"/>
      <c r="AV13" s="770"/>
      <c r="AW13" s="770"/>
      <c r="AX13" s="771"/>
      <c r="BC13" s="723">
        <v>401</v>
      </c>
      <c r="BD13" s="723">
        <v>735</v>
      </c>
    </row>
    <row r="14" spans="2:59">
      <c r="B14" s="736" t="s">
        <v>776</v>
      </c>
      <c r="C14" s="752" t="str">
        <f>'【指定様式①ーｂ】契約設備内訳表（２）（負荷）'!D18</f>
        <v/>
      </c>
      <c r="D14" s="742">
        <f>'【指定様式①ーｂ】契約設備内訳表（２）（負荷）'!V18</f>
        <v>0</v>
      </c>
      <c r="E14" s="753">
        <f>'【指定様式①ーｂ】契約設備内訳表（２）（負荷）'!X18</f>
        <v>0</v>
      </c>
      <c r="F14" s="754" t="str">
        <f>IF(C14="","",IF(ISERROR(VLOOKUP(C14,'機器ｺｰﾄﾞ（非表示）'!$A$2:$H$80,3,FALSE)),"",VLOOKUP(C14,'機器ｺｰﾄﾞ（非表示）'!$A$2:$H$80,3,FALSE)))</f>
        <v/>
      </c>
      <c r="G14" s="747" t="str">
        <f>IF(ISBLANK(D14),"",IF(C14=103,(VLOOKUP(D14,$BC$3:$BD$14,2,1))/1000,IF(C14=106,(VLOOKUP(D14,$BF$3:$BG$12,2,1))/1000,IF(C14=104,(VLOOKUP(D14,$AZ$3:$BA$8,2,1))/1000,IF(ISERROR(VLOOKUP(C14,'機器ｺｰﾄﾞ（非表示）'!$A$2:$H$80,5,FALSE)),"",ROUND(VLOOKUP(C14,'機器ｺｰﾄﾞ（非表示）'!$A$2:$H$80,5,FALSE)*D14*VLOOKUP(C14,'機器ｺｰﾄﾞ（非表示）'!$A$2:$H$80,6,FALSE),3))))))</f>
        <v/>
      </c>
      <c r="H14" s="742">
        <f t="shared" si="2"/>
        <v>0</v>
      </c>
      <c r="I14" s="743" t="str">
        <f t="shared" si="0"/>
        <v/>
      </c>
      <c r="L14" s="736" t="s">
        <v>776</v>
      </c>
      <c r="M14" s="752" t="str">
        <f>'【指定様式①ーｂ】契約設備内訳表（２）（負荷）'!AG18</f>
        <v/>
      </c>
      <c r="N14" s="742">
        <f>'【指定様式①ーｂ】契約設備内訳表（２）（負荷）'!AY18</f>
        <v>0</v>
      </c>
      <c r="O14" s="753">
        <f>'【指定様式①ーｂ】契約設備内訳表（２）（負荷）'!BA18</f>
        <v>0</v>
      </c>
      <c r="P14" s="754" t="str">
        <f>IF(M14="","",IF(ISERROR(VLOOKUP(M14,'機器ｺｰﾄﾞ（非表示）'!$A$2:$H$80,3,FALSE)),"",VLOOKUP(M14,'機器ｺｰﾄﾞ（非表示）'!$A$2:$H$80,3,FALSE)))</f>
        <v/>
      </c>
      <c r="Q14" s="747" t="str">
        <f>IF(N14=0,"",ROUND(IF(ISERROR(VLOOKUP(M14,'機器ｺｰﾄﾞ（非表示）'!$A$2:$H$80,5,FALSE)),"",VLOOKUP(M14,'機器ｺｰﾄﾞ（非表示）'!$A$2:$H$80,5,FALSE))*N14*VLOOKUP(M14,'機器ｺｰﾄﾞ（非表示）'!$A$2:$H$80,6,FALSE),3))</f>
        <v/>
      </c>
      <c r="R14" s="742">
        <f t="shared" si="3"/>
        <v>0</v>
      </c>
      <c r="S14" s="743" t="str">
        <f t="shared" si="1"/>
        <v/>
      </c>
      <c r="U14" s="723">
        <f t="shared" si="4"/>
        <v>0</v>
      </c>
      <c r="V14" s="723">
        <f t="shared" si="5"/>
        <v>0</v>
      </c>
      <c r="W14" s="723">
        <f t="shared" si="6"/>
        <v>0</v>
      </c>
      <c r="X14" s="723" t="str">
        <f t="shared" si="7"/>
        <v/>
      </c>
      <c r="Y14" s="723">
        <f t="shared" si="8"/>
        <v>0</v>
      </c>
      <c r="Z14" s="723">
        <f t="shared" si="9"/>
        <v>0</v>
      </c>
      <c r="AA14" s="723">
        <f t="shared" si="10"/>
        <v>0</v>
      </c>
      <c r="AB14" s="723">
        <f t="shared" si="11"/>
        <v>0</v>
      </c>
      <c r="AC14" s="723">
        <f t="shared" si="12"/>
        <v>0</v>
      </c>
      <c r="AD14" s="723">
        <f t="shared" si="13"/>
        <v>0</v>
      </c>
      <c r="AE14" s="723">
        <f t="shared" si="14"/>
        <v>0</v>
      </c>
      <c r="AF14" s="723">
        <f t="shared" si="15"/>
        <v>0</v>
      </c>
      <c r="AG14" s="723">
        <f t="shared" si="16"/>
        <v>0</v>
      </c>
      <c r="AH14" s="723">
        <f t="shared" si="17"/>
        <v>0</v>
      </c>
      <c r="AI14" s="723">
        <f t="shared" si="18"/>
        <v>0</v>
      </c>
      <c r="AJ14" s="723">
        <f t="shared" si="19"/>
        <v>0</v>
      </c>
      <c r="AK14" s="723">
        <f t="shared" si="20"/>
        <v>0</v>
      </c>
      <c r="AL14" s="723">
        <f t="shared" si="21"/>
        <v>0</v>
      </c>
      <c r="AM14" s="723">
        <f t="shared" si="22"/>
        <v>0</v>
      </c>
      <c r="AN14" s="723">
        <f t="shared" si="23"/>
        <v>0</v>
      </c>
      <c r="AO14" s="723">
        <f t="shared" si="24"/>
        <v>0</v>
      </c>
      <c r="AP14" s="723">
        <f t="shared" si="25"/>
        <v>0</v>
      </c>
      <c r="AQ14" s="723">
        <f t="shared" si="26"/>
        <v>0</v>
      </c>
      <c r="AS14" s="772"/>
      <c r="AT14" s="773"/>
      <c r="AU14" s="774"/>
      <c r="AV14" s="714"/>
      <c r="AW14" s="714" t="s">
        <v>669</v>
      </c>
      <c r="AX14" s="775"/>
      <c r="BC14" s="723">
        <v>701</v>
      </c>
      <c r="BD14" s="723">
        <v>1005</v>
      </c>
    </row>
    <row r="15" spans="2:59">
      <c r="B15" s="736"/>
      <c r="C15" s="752" t="str">
        <f>'【指定様式①ーｂ】契約設備内訳表（２）（負荷）'!D19</f>
        <v/>
      </c>
      <c r="D15" s="742">
        <f>'【指定様式①ーｂ】契約設備内訳表（２）（負荷）'!V19</f>
        <v>0</v>
      </c>
      <c r="E15" s="753">
        <f>'【指定様式①ーｂ】契約設備内訳表（２）（負荷）'!X19</f>
        <v>0</v>
      </c>
      <c r="F15" s="754" t="str">
        <f>IF(C15="","",IF(ISERROR(VLOOKUP(C15,'機器ｺｰﾄﾞ（非表示）'!$A$2:$H$80,3,FALSE)),"",VLOOKUP(C15,'機器ｺｰﾄﾞ（非表示）'!$A$2:$H$80,3,FALSE)))</f>
        <v/>
      </c>
      <c r="G15" s="747" t="str">
        <f>IF(ISBLANK(D15),"",IF(C15=103,(VLOOKUP(D15,$BC$3:$BD$14,2,1))/1000,IF(C15=106,(VLOOKUP(D15,$BF$3:$BG$12,2,1))/1000,IF(C15=104,(VLOOKUP(D15,$AZ$3:$BA$8,2,1))/1000,IF(ISERROR(VLOOKUP(C15,'機器ｺｰﾄﾞ（非表示）'!$A$2:$H$80,5,FALSE)),"",ROUND(VLOOKUP(C15,'機器ｺｰﾄﾞ（非表示）'!$A$2:$H$80,5,FALSE)*D15*VLOOKUP(C15,'機器ｺｰﾄﾞ（非表示）'!$A$2:$H$80,6,FALSE),3))))))</f>
        <v/>
      </c>
      <c r="H15" s="742">
        <f t="shared" si="2"/>
        <v>0</v>
      </c>
      <c r="I15" s="743" t="str">
        <f t="shared" si="0"/>
        <v/>
      </c>
      <c r="L15" s="736"/>
      <c r="M15" s="752" t="str">
        <f>'【指定様式①ーｂ】契約設備内訳表（２）（負荷）'!AG19</f>
        <v/>
      </c>
      <c r="N15" s="742">
        <f>'【指定様式①ーｂ】契約設備内訳表（２）（負荷）'!AY19</f>
        <v>0</v>
      </c>
      <c r="O15" s="753">
        <f>'【指定様式①ーｂ】契約設備内訳表（２）（負荷）'!BA19</f>
        <v>0</v>
      </c>
      <c r="P15" s="754" t="str">
        <f>IF(M15="","",IF(ISERROR(VLOOKUP(M15,'機器ｺｰﾄﾞ（非表示）'!$A$2:$H$80,3,FALSE)),"",VLOOKUP(M15,'機器ｺｰﾄﾞ（非表示）'!$A$2:$H$80,3,FALSE)))</f>
        <v/>
      </c>
      <c r="Q15" s="747" t="str">
        <f>IF(N15=0,"",ROUND(IF(ISERROR(VLOOKUP(M15,'機器ｺｰﾄﾞ（非表示）'!$A$2:$H$80,5,FALSE)),"",VLOOKUP(M15,'機器ｺｰﾄﾞ（非表示）'!$A$2:$H$80,5,FALSE))*N15*VLOOKUP(M15,'機器ｺｰﾄﾞ（非表示）'!$A$2:$H$80,6,FALSE),3))</f>
        <v/>
      </c>
      <c r="R15" s="742">
        <f t="shared" si="3"/>
        <v>0</v>
      </c>
      <c r="S15" s="743" t="str">
        <f t="shared" si="1"/>
        <v/>
      </c>
      <c r="U15" s="723">
        <f t="shared" si="4"/>
        <v>0</v>
      </c>
      <c r="V15" s="723">
        <f t="shared" si="5"/>
        <v>0</v>
      </c>
      <c r="W15" s="723">
        <f t="shared" si="6"/>
        <v>0</v>
      </c>
      <c r="X15" s="723" t="str">
        <f t="shared" si="7"/>
        <v/>
      </c>
      <c r="Y15" s="723">
        <f t="shared" si="8"/>
        <v>0</v>
      </c>
      <c r="Z15" s="723">
        <f t="shared" si="9"/>
        <v>0</v>
      </c>
      <c r="AA15" s="723">
        <f t="shared" si="10"/>
        <v>0</v>
      </c>
      <c r="AB15" s="723">
        <f t="shared" si="11"/>
        <v>0</v>
      </c>
      <c r="AC15" s="723">
        <f t="shared" si="12"/>
        <v>0</v>
      </c>
      <c r="AD15" s="723">
        <f t="shared" si="13"/>
        <v>0</v>
      </c>
      <c r="AE15" s="723">
        <f t="shared" si="14"/>
        <v>0</v>
      </c>
      <c r="AF15" s="723">
        <f t="shared" si="15"/>
        <v>0</v>
      </c>
      <c r="AG15" s="723">
        <f t="shared" si="16"/>
        <v>0</v>
      </c>
      <c r="AH15" s="723">
        <f t="shared" si="17"/>
        <v>0</v>
      </c>
      <c r="AI15" s="723">
        <f t="shared" si="18"/>
        <v>0</v>
      </c>
      <c r="AJ15" s="723">
        <f t="shared" si="19"/>
        <v>0</v>
      </c>
      <c r="AK15" s="723">
        <f t="shared" si="20"/>
        <v>0</v>
      </c>
      <c r="AL15" s="723">
        <f t="shared" si="21"/>
        <v>0</v>
      </c>
      <c r="AM15" s="723">
        <f t="shared" si="22"/>
        <v>0</v>
      </c>
      <c r="AN15" s="723">
        <f t="shared" si="23"/>
        <v>0</v>
      </c>
      <c r="AO15" s="723">
        <f t="shared" si="24"/>
        <v>0</v>
      </c>
      <c r="AP15" s="723">
        <f t="shared" si="25"/>
        <v>0</v>
      </c>
      <c r="AQ15" s="723">
        <f t="shared" si="26"/>
        <v>0</v>
      </c>
      <c r="AS15" s="731"/>
      <c r="AT15" s="776"/>
      <c r="AU15" s="777"/>
      <c r="AV15" s="734"/>
      <c r="AW15" s="734" t="s">
        <v>428</v>
      </c>
      <c r="AX15" s="735" t="s">
        <v>429</v>
      </c>
    </row>
    <row r="16" spans="2:59">
      <c r="B16" s="736" t="s">
        <v>777</v>
      </c>
      <c r="C16" s="752" t="str">
        <f>'【指定様式①ーｂ】契約設備内訳表（２）（負荷）'!D20</f>
        <v/>
      </c>
      <c r="D16" s="742">
        <f>'【指定様式①ーｂ】契約設備内訳表（２）（負荷）'!V20</f>
        <v>0</v>
      </c>
      <c r="E16" s="753">
        <f>'【指定様式①ーｂ】契約設備内訳表（２）（負荷）'!X20</f>
        <v>0</v>
      </c>
      <c r="F16" s="754" t="str">
        <f>IF(C16="","",IF(ISERROR(VLOOKUP(C16,'機器ｺｰﾄﾞ（非表示）'!$A$2:$H$80,3,FALSE)),"",VLOOKUP(C16,'機器ｺｰﾄﾞ（非表示）'!$A$2:$H$80,3,FALSE)))</f>
        <v/>
      </c>
      <c r="G16" s="747" t="str">
        <f>IF(ISBLANK(D16),"",IF(C16=103,(VLOOKUP(D16,$BC$3:$BD$14,2,1))/1000,IF(C16=106,(VLOOKUP(D16,$BF$3:$BG$12,2,1))/1000,IF(C16=104,(VLOOKUP(D16,$AZ$3:$BA$8,2,1))/1000,IF(ISERROR(VLOOKUP(C16,'機器ｺｰﾄﾞ（非表示）'!$A$2:$H$80,5,FALSE)),"",ROUND(VLOOKUP(C16,'機器ｺｰﾄﾞ（非表示）'!$A$2:$H$80,5,FALSE)*D16*VLOOKUP(C16,'機器ｺｰﾄﾞ（非表示）'!$A$2:$H$80,6,FALSE),3))))))</f>
        <v/>
      </c>
      <c r="H16" s="742">
        <f t="shared" si="2"/>
        <v>0</v>
      </c>
      <c r="I16" s="743" t="str">
        <f t="shared" si="0"/>
        <v/>
      </c>
      <c r="L16" s="736" t="s">
        <v>777</v>
      </c>
      <c r="M16" s="752" t="str">
        <f>'【指定様式①ーｂ】契約設備内訳表（２）（負荷）'!AG20</f>
        <v/>
      </c>
      <c r="N16" s="742">
        <f>'【指定様式①ーｂ】契約設備内訳表（２）（負荷）'!AY20</f>
        <v>0</v>
      </c>
      <c r="O16" s="753">
        <f>'【指定様式①ーｂ】契約設備内訳表（２）（負荷）'!BA20</f>
        <v>0</v>
      </c>
      <c r="P16" s="754" t="str">
        <f>IF(M16="","",IF(ISERROR(VLOOKUP(M16,'機器ｺｰﾄﾞ（非表示）'!$A$2:$H$80,3,FALSE)),"",VLOOKUP(M16,'機器ｺｰﾄﾞ（非表示）'!$A$2:$H$80,3,FALSE)))</f>
        <v/>
      </c>
      <c r="Q16" s="747" t="str">
        <f>IF(N16=0,"",ROUND(IF(ISERROR(VLOOKUP(M16,'機器ｺｰﾄﾞ（非表示）'!$A$2:$H$80,5,FALSE)),"",VLOOKUP(M16,'機器ｺｰﾄﾞ（非表示）'!$A$2:$H$80,5,FALSE))*N16*VLOOKUP(M16,'機器ｺｰﾄﾞ（非表示）'!$A$2:$H$80,6,FALSE),3))</f>
        <v/>
      </c>
      <c r="R16" s="742">
        <f t="shared" si="3"/>
        <v>0</v>
      </c>
      <c r="S16" s="743" t="str">
        <f t="shared" si="1"/>
        <v/>
      </c>
      <c r="U16" s="723">
        <f t="shared" si="4"/>
        <v>0</v>
      </c>
      <c r="V16" s="723">
        <f t="shared" si="5"/>
        <v>0</v>
      </c>
      <c r="W16" s="723">
        <f t="shared" si="6"/>
        <v>0</v>
      </c>
      <c r="X16" s="723" t="str">
        <f t="shared" si="7"/>
        <v/>
      </c>
      <c r="Y16" s="723">
        <f t="shared" si="8"/>
        <v>0</v>
      </c>
      <c r="Z16" s="723">
        <f t="shared" si="9"/>
        <v>0</v>
      </c>
      <c r="AA16" s="723">
        <f t="shared" si="10"/>
        <v>0</v>
      </c>
      <c r="AB16" s="723">
        <f t="shared" si="11"/>
        <v>0</v>
      </c>
      <c r="AC16" s="723">
        <f t="shared" si="12"/>
        <v>0</v>
      </c>
      <c r="AD16" s="723">
        <f t="shared" si="13"/>
        <v>0</v>
      </c>
      <c r="AE16" s="723">
        <f t="shared" si="14"/>
        <v>0</v>
      </c>
      <c r="AF16" s="723">
        <f t="shared" si="15"/>
        <v>0</v>
      </c>
      <c r="AG16" s="723">
        <f t="shared" si="16"/>
        <v>0</v>
      </c>
      <c r="AH16" s="723">
        <f t="shared" si="17"/>
        <v>0</v>
      </c>
      <c r="AI16" s="723">
        <f t="shared" si="18"/>
        <v>0</v>
      </c>
      <c r="AJ16" s="723">
        <f t="shared" si="19"/>
        <v>0</v>
      </c>
      <c r="AK16" s="723">
        <f t="shared" si="20"/>
        <v>0</v>
      </c>
      <c r="AL16" s="723">
        <f t="shared" si="21"/>
        <v>0</v>
      </c>
      <c r="AM16" s="723">
        <f t="shared" si="22"/>
        <v>0</v>
      </c>
      <c r="AN16" s="723">
        <f t="shared" si="23"/>
        <v>0</v>
      </c>
      <c r="AO16" s="723">
        <f t="shared" si="24"/>
        <v>0</v>
      </c>
      <c r="AP16" s="723">
        <f t="shared" si="25"/>
        <v>0</v>
      </c>
      <c r="AQ16" s="723">
        <f t="shared" si="26"/>
        <v>0</v>
      </c>
      <c r="AS16" s="731" t="s">
        <v>657</v>
      </c>
      <c r="AT16" s="778" t="s">
        <v>658</v>
      </c>
      <c r="AU16" s="779"/>
      <c r="AV16" s="748">
        <f>IF(AX12&gt;6,6,AX12)</f>
        <v>0</v>
      </c>
      <c r="AW16" s="748">
        <v>1</v>
      </c>
      <c r="AX16" s="751">
        <f t="shared" ref="AX16:AX21" si="27">ROUND(AV16*AW16,3)</f>
        <v>0</v>
      </c>
    </row>
    <row r="17" spans="2:53">
      <c r="B17" s="736"/>
      <c r="C17" s="752" t="str">
        <f>'【指定様式①ーｂ】契約設備内訳表（２）（負荷）'!D21</f>
        <v/>
      </c>
      <c r="D17" s="742">
        <f>'【指定様式①ーｂ】契約設備内訳表（２）（負荷）'!V21</f>
        <v>0</v>
      </c>
      <c r="E17" s="753">
        <f>'【指定様式①ーｂ】契約設備内訳表（２）（負荷）'!X21</f>
        <v>0</v>
      </c>
      <c r="F17" s="754" t="str">
        <f>IF(C17="","",IF(ISERROR(VLOOKUP(C17,'機器ｺｰﾄﾞ（非表示）'!$A$2:$H$80,3,FALSE)),"",VLOOKUP(C17,'機器ｺｰﾄﾞ（非表示）'!$A$2:$H$80,3,FALSE)))</f>
        <v/>
      </c>
      <c r="G17" s="747" t="str">
        <f>IF(ISBLANK(D17),"",IF(C17=103,(VLOOKUP(D17,$BC$3:$BD$14,2,1))/1000,IF(C17=106,(VLOOKUP(D17,$BF$3:$BG$12,2,1))/1000,IF(C17=104,(VLOOKUP(D17,$AZ$3:$BA$8,2,1))/1000,IF(ISERROR(VLOOKUP(C17,'機器ｺｰﾄﾞ（非表示）'!$A$2:$H$80,5,FALSE)),"",ROUND(VLOOKUP(C17,'機器ｺｰﾄﾞ（非表示）'!$A$2:$H$80,5,FALSE)*D17*VLOOKUP(C17,'機器ｺｰﾄﾞ（非表示）'!$A$2:$H$80,6,FALSE),3))))))</f>
        <v/>
      </c>
      <c r="H17" s="742">
        <f t="shared" si="2"/>
        <v>0</v>
      </c>
      <c r="I17" s="743" t="str">
        <f t="shared" si="0"/>
        <v/>
      </c>
      <c r="L17" s="736"/>
      <c r="M17" s="752" t="str">
        <f>'【指定様式①ーｂ】契約設備内訳表（２）（負荷）'!AG21</f>
        <v/>
      </c>
      <c r="N17" s="742">
        <f>'【指定様式①ーｂ】契約設備内訳表（２）（負荷）'!AY21</f>
        <v>0</v>
      </c>
      <c r="O17" s="753">
        <f>'【指定様式①ーｂ】契約設備内訳表（２）（負荷）'!BA21</f>
        <v>0</v>
      </c>
      <c r="P17" s="754" t="str">
        <f>IF(M17="","",IF(ISERROR(VLOOKUP(M17,'機器ｺｰﾄﾞ（非表示）'!$A$2:$H$80,3,FALSE)),"",VLOOKUP(M17,'機器ｺｰﾄﾞ（非表示）'!$A$2:$H$80,3,FALSE)))</f>
        <v/>
      </c>
      <c r="Q17" s="747" t="str">
        <f>IF(N17=0,"",ROUND(IF(ISERROR(VLOOKUP(M17,'機器ｺｰﾄﾞ（非表示）'!$A$2:$H$80,5,FALSE)),"",VLOOKUP(M17,'機器ｺｰﾄﾞ（非表示）'!$A$2:$H$80,5,FALSE))*N17*VLOOKUP(M17,'機器ｺｰﾄﾞ（非表示）'!$A$2:$H$80,6,FALSE),3))</f>
        <v/>
      </c>
      <c r="R17" s="742">
        <f t="shared" si="3"/>
        <v>0</v>
      </c>
      <c r="S17" s="743" t="str">
        <f t="shared" si="1"/>
        <v/>
      </c>
      <c r="U17" s="723">
        <f>IF(ISBLANK(C17),"",IF(AND(C17&gt;=101,C17&lt;=109),I17,0))</f>
        <v>0</v>
      </c>
      <c r="V17" s="723">
        <f>IF(ISBLANK(C17),"",IF(AND(C17&gt;=201,C17&lt;=399),I17,0))</f>
        <v>0</v>
      </c>
      <c r="W17" s="723">
        <f>IF(ISBLANK(C17),"",IF(AND(C17&gt;=401,C17&lt;=402),I17,0))</f>
        <v>0</v>
      </c>
      <c r="X17" s="723" t="str">
        <f t="shared" si="7"/>
        <v/>
      </c>
      <c r="Y17" s="723">
        <f t="shared" si="8"/>
        <v>0</v>
      </c>
      <c r="Z17" s="723">
        <f t="shared" si="9"/>
        <v>0</v>
      </c>
      <c r="AA17" s="723">
        <f t="shared" si="10"/>
        <v>0</v>
      </c>
      <c r="AB17" s="723">
        <f t="shared" si="11"/>
        <v>0</v>
      </c>
      <c r="AC17" s="723">
        <f t="shared" si="12"/>
        <v>0</v>
      </c>
      <c r="AD17" s="723">
        <f t="shared" si="13"/>
        <v>0</v>
      </c>
      <c r="AE17" s="723">
        <f t="shared" si="14"/>
        <v>0</v>
      </c>
      <c r="AF17" s="723">
        <f t="shared" si="15"/>
        <v>0</v>
      </c>
      <c r="AG17" s="723">
        <f t="shared" si="16"/>
        <v>0</v>
      </c>
      <c r="AH17" s="723">
        <f t="shared" si="17"/>
        <v>0</v>
      </c>
      <c r="AI17" s="723">
        <f t="shared" si="18"/>
        <v>0</v>
      </c>
      <c r="AJ17" s="723">
        <f t="shared" si="19"/>
        <v>0</v>
      </c>
      <c r="AK17" s="723">
        <f t="shared" si="20"/>
        <v>0</v>
      </c>
      <c r="AL17" s="723">
        <f t="shared" si="21"/>
        <v>0</v>
      </c>
      <c r="AM17" s="723">
        <f t="shared" si="22"/>
        <v>0</v>
      </c>
      <c r="AN17" s="723">
        <f t="shared" si="23"/>
        <v>0</v>
      </c>
      <c r="AO17" s="723">
        <f t="shared" si="24"/>
        <v>0</v>
      </c>
      <c r="AP17" s="723">
        <f t="shared" si="25"/>
        <v>0</v>
      </c>
      <c r="AQ17" s="723">
        <f t="shared" si="26"/>
        <v>0</v>
      </c>
      <c r="AS17" s="731"/>
      <c r="AT17" s="778" t="s">
        <v>659</v>
      </c>
      <c r="AU17" s="779"/>
      <c r="AV17" s="748">
        <f>IF(AX12&gt;20,14,AX12-AV16)</f>
        <v>0</v>
      </c>
      <c r="AW17" s="748">
        <v>0.9</v>
      </c>
      <c r="AX17" s="751">
        <f t="shared" si="27"/>
        <v>0</v>
      </c>
    </row>
    <row r="18" spans="2:53">
      <c r="B18" s="736"/>
      <c r="C18" s="752" t="str">
        <f>'【指定様式①ーｂ】契約設備内訳表（２）（負荷）'!D22</f>
        <v/>
      </c>
      <c r="D18" s="742">
        <f>'【指定様式①ーｂ】契約設備内訳表（２）（負荷）'!V22</f>
        <v>0</v>
      </c>
      <c r="E18" s="753">
        <f>'【指定様式①ーｂ】契約設備内訳表（２）（負荷）'!X22</f>
        <v>0</v>
      </c>
      <c r="F18" s="754" t="str">
        <f>IF(C18="","",IF(ISERROR(VLOOKUP(C18,'機器ｺｰﾄﾞ（非表示）'!$A$2:$H$80,3,FALSE)),"",VLOOKUP(C18,'機器ｺｰﾄﾞ（非表示）'!$A$2:$H$80,3,FALSE)))</f>
        <v/>
      </c>
      <c r="G18" s="747" t="str">
        <f>IF(ISBLANK(D18),"",IF(C18=103,(VLOOKUP(D18,$BC$3:$BD$14,2,1))/1000,IF(C18=106,(VLOOKUP(D18,$BF$3:$BG$12,2,1))/1000,IF(C18=104,(VLOOKUP(D18,$AZ$3:$BA$8,2,1))/1000,IF(ISERROR(VLOOKUP(C18,'機器ｺｰﾄﾞ（非表示）'!$A$2:$H$80,5,FALSE)),"",ROUND(VLOOKUP(C18,'機器ｺｰﾄﾞ（非表示）'!$A$2:$H$80,5,FALSE)*D18*VLOOKUP(C18,'機器ｺｰﾄﾞ（非表示）'!$A$2:$H$80,6,FALSE),3))))))</f>
        <v/>
      </c>
      <c r="H18" s="742">
        <f t="shared" si="2"/>
        <v>0</v>
      </c>
      <c r="I18" s="743" t="str">
        <f t="shared" si="0"/>
        <v/>
      </c>
      <c r="L18" s="736"/>
      <c r="M18" s="752" t="str">
        <f>'【指定様式①ーｂ】契約設備内訳表（２）（負荷）'!AG22</f>
        <v/>
      </c>
      <c r="N18" s="742">
        <f>'【指定様式①ーｂ】契約設備内訳表（２）（負荷）'!AY22</f>
        <v>0</v>
      </c>
      <c r="O18" s="753">
        <f>'【指定様式①ーｂ】契約設備内訳表（２）（負荷）'!BA22</f>
        <v>0</v>
      </c>
      <c r="P18" s="754" t="str">
        <f>IF(M18="","",IF(ISERROR(VLOOKUP(M18,'機器ｺｰﾄﾞ（非表示）'!$A$2:$H$80,3,FALSE)),"",VLOOKUP(M18,'機器ｺｰﾄﾞ（非表示）'!$A$2:$H$80,3,FALSE)))</f>
        <v/>
      </c>
      <c r="Q18" s="747" t="str">
        <f>IF(N18=0,"",ROUND(IF(ISERROR(VLOOKUP(M18,'機器ｺｰﾄﾞ（非表示）'!$A$2:$H$80,5,FALSE)),"",VLOOKUP(M18,'機器ｺｰﾄﾞ（非表示）'!$A$2:$H$80,5,FALSE))*N18*VLOOKUP(M18,'機器ｺｰﾄﾞ（非表示）'!$A$2:$H$80,6,FALSE),3))</f>
        <v/>
      </c>
      <c r="R18" s="742">
        <f t="shared" si="3"/>
        <v>0</v>
      </c>
      <c r="S18" s="743" t="str">
        <f t="shared" si="1"/>
        <v/>
      </c>
      <c r="U18" s="723">
        <f>IF(ISBLANK(C18),"",IF(AND(C18&gt;=101,C18&lt;=109),I18,0))</f>
        <v>0</v>
      </c>
      <c r="V18" s="723">
        <f>IF(ISBLANK(C18),"",IF(AND(C18&gt;=201,C18&lt;=399),I18,0))</f>
        <v>0</v>
      </c>
      <c r="W18" s="723">
        <f>IF(ISBLANK(C18),"",IF(AND(C18&gt;=401,C18&lt;=402),I18,0))</f>
        <v>0</v>
      </c>
      <c r="X18" s="723" t="str">
        <f t="shared" si="7"/>
        <v/>
      </c>
      <c r="Y18" s="723">
        <f t="shared" si="8"/>
        <v>0</v>
      </c>
      <c r="Z18" s="723">
        <f t="shared" si="9"/>
        <v>0</v>
      </c>
      <c r="AA18" s="723">
        <f t="shared" si="10"/>
        <v>0</v>
      </c>
      <c r="AB18" s="723">
        <f t="shared" si="11"/>
        <v>0</v>
      </c>
      <c r="AC18" s="723">
        <f t="shared" si="12"/>
        <v>0</v>
      </c>
      <c r="AD18" s="723">
        <f t="shared" si="13"/>
        <v>0</v>
      </c>
      <c r="AE18" s="723">
        <f t="shared" si="14"/>
        <v>0</v>
      </c>
      <c r="AF18" s="723">
        <f t="shared" si="15"/>
        <v>0</v>
      </c>
      <c r="AG18" s="723">
        <f t="shared" si="16"/>
        <v>0</v>
      </c>
      <c r="AH18" s="723">
        <f t="shared" si="17"/>
        <v>0</v>
      </c>
      <c r="AI18" s="723">
        <f t="shared" si="18"/>
        <v>0</v>
      </c>
      <c r="AJ18" s="723">
        <f t="shared" si="19"/>
        <v>0</v>
      </c>
      <c r="AK18" s="723">
        <f t="shared" si="20"/>
        <v>0</v>
      </c>
      <c r="AL18" s="723">
        <f t="shared" si="21"/>
        <v>0</v>
      </c>
      <c r="AM18" s="723">
        <f t="shared" si="22"/>
        <v>0</v>
      </c>
      <c r="AN18" s="723">
        <f t="shared" si="23"/>
        <v>0</v>
      </c>
      <c r="AO18" s="723">
        <f t="shared" si="24"/>
        <v>0</v>
      </c>
      <c r="AP18" s="723">
        <f t="shared" si="25"/>
        <v>0</v>
      </c>
      <c r="AQ18" s="723">
        <f t="shared" si="26"/>
        <v>0</v>
      </c>
      <c r="AS18" s="731" t="s">
        <v>660</v>
      </c>
      <c r="AT18" s="780" t="s">
        <v>661</v>
      </c>
      <c r="AU18" s="781"/>
      <c r="AV18" s="748">
        <f>IF(AX12&gt;50,30,AX12-AV17-AV16)</f>
        <v>0</v>
      </c>
      <c r="AW18" s="748">
        <v>0.8</v>
      </c>
      <c r="AX18" s="751">
        <f t="shared" si="27"/>
        <v>0</v>
      </c>
    </row>
    <row r="19" spans="2:53">
      <c r="B19" s="736"/>
      <c r="C19" s="752" t="str">
        <f>'【指定様式①ーｂ】契約設備内訳表（２）（負荷）'!D23</f>
        <v/>
      </c>
      <c r="D19" s="742">
        <f>'【指定様式①ーｂ】契約設備内訳表（２）（負荷）'!V23</f>
        <v>0</v>
      </c>
      <c r="E19" s="753">
        <f>'【指定様式①ーｂ】契約設備内訳表（２）（負荷）'!X23</f>
        <v>0</v>
      </c>
      <c r="F19" s="754" t="str">
        <f>IF(C19="","",IF(ISERROR(VLOOKUP(C19,'機器ｺｰﾄﾞ（非表示）'!$A$2:$H$80,3,FALSE)),"",VLOOKUP(C19,'機器ｺｰﾄﾞ（非表示）'!$A$2:$H$80,3,FALSE)))</f>
        <v/>
      </c>
      <c r="G19" s="747" t="str">
        <f>IF(ISBLANK(D19),"",IF(C19=103,(VLOOKUP(D19,$BC$3:$BD$14,2,1))/1000,IF(C19=106,(VLOOKUP(D19,$BF$3:$BG$12,2,1))/1000,IF(C19=104,(VLOOKUP(D19,$AZ$3:$BA$8,2,1))/1000,IF(ISERROR(VLOOKUP(C19,'機器ｺｰﾄﾞ（非表示）'!$A$2:$H$80,5,FALSE)),"",ROUND(VLOOKUP(C19,'機器ｺｰﾄﾞ（非表示）'!$A$2:$H$80,5,FALSE)*D19*VLOOKUP(C19,'機器ｺｰﾄﾞ（非表示）'!$A$2:$H$80,6,FALSE),3))))))</f>
        <v/>
      </c>
      <c r="H19" s="742">
        <f t="shared" si="2"/>
        <v>0</v>
      </c>
      <c r="I19" s="743" t="str">
        <f t="shared" si="0"/>
        <v/>
      </c>
      <c r="L19" s="736"/>
      <c r="M19" s="752" t="str">
        <f>'【指定様式①ーｂ】契約設備内訳表（２）（負荷）'!AG23</f>
        <v/>
      </c>
      <c r="N19" s="742">
        <f>'【指定様式①ーｂ】契約設備内訳表（２）（負荷）'!AY23</f>
        <v>0</v>
      </c>
      <c r="O19" s="753">
        <f>'【指定様式①ーｂ】契約設備内訳表（２）（負荷）'!BA23</f>
        <v>0</v>
      </c>
      <c r="P19" s="754" t="str">
        <f>IF(M19="","",IF(ISERROR(VLOOKUP(M19,'機器ｺｰﾄﾞ（非表示）'!$A$2:$H$80,3,FALSE)),"",VLOOKUP(M19,'機器ｺｰﾄﾞ（非表示）'!$A$2:$H$80,3,FALSE)))</f>
        <v/>
      </c>
      <c r="Q19" s="747" t="str">
        <f>IF(N19=0,"",ROUND(IF(ISERROR(VLOOKUP(M19,'機器ｺｰﾄﾞ（非表示）'!$A$2:$H$80,5,FALSE)),"",VLOOKUP(M19,'機器ｺｰﾄﾞ（非表示）'!$A$2:$H$80,5,FALSE))*N19*VLOOKUP(M19,'機器ｺｰﾄﾞ（非表示）'!$A$2:$H$80,6,FALSE),3))</f>
        <v/>
      </c>
      <c r="R19" s="742">
        <f t="shared" si="3"/>
        <v>0</v>
      </c>
      <c r="S19" s="743" t="str">
        <f t="shared" si="1"/>
        <v/>
      </c>
      <c r="U19" s="723">
        <f t="shared" si="4"/>
        <v>0</v>
      </c>
      <c r="V19" s="723">
        <f t="shared" si="5"/>
        <v>0</v>
      </c>
      <c r="W19" s="723">
        <f t="shared" si="6"/>
        <v>0</v>
      </c>
      <c r="X19" s="723" t="str">
        <f t="shared" si="7"/>
        <v/>
      </c>
      <c r="Y19" s="723">
        <f t="shared" si="8"/>
        <v>0</v>
      </c>
      <c r="Z19" s="723">
        <f t="shared" si="9"/>
        <v>0</v>
      </c>
      <c r="AA19" s="723">
        <f t="shared" si="10"/>
        <v>0</v>
      </c>
      <c r="AB19" s="723">
        <f t="shared" si="11"/>
        <v>0</v>
      </c>
      <c r="AC19" s="723">
        <f t="shared" si="12"/>
        <v>0</v>
      </c>
      <c r="AD19" s="723">
        <f t="shared" si="13"/>
        <v>0</v>
      </c>
      <c r="AE19" s="723">
        <f t="shared" si="14"/>
        <v>0</v>
      </c>
      <c r="AF19" s="723">
        <f t="shared" si="15"/>
        <v>0</v>
      </c>
      <c r="AG19" s="723">
        <f t="shared" si="16"/>
        <v>0</v>
      </c>
      <c r="AH19" s="723">
        <f t="shared" si="17"/>
        <v>0</v>
      </c>
      <c r="AI19" s="723">
        <f t="shared" si="18"/>
        <v>0</v>
      </c>
      <c r="AJ19" s="723">
        <f t="shared" si="19"/>
        <v>0</v>
      </c>
      <c r="AK19" s="723">
        <f t="shared" si="20"/>
        <v>0</v>
      </c>
      <c r="AL19" s="723">
        <f t="shared" si="21"/>
        <v>0</v>
      </c>
      <c r="AM19" s="723">
        <f t="shared" si="22"/>
        <v>0</v>
      </c>
      <c r="AN19" s="723">
        <f t="shared" si="23"/>
        <v>0</v>
      </c>
      <c r="AO19" s="723">
        <f t="shared" si="24"/>
        <v>0</v>
      </c>
      <c r="AP19" s="723">
        <f t="shared" si="25"/>
        <v>0</v>
      </c>
      <c r="AQ19" s="723">
        <f t="shared" si="26"/>
        <v>0</v>
      </c>
      <c r="AS19" s="731"/>
      <c r="AT19" s="780" t="s">
        <v>662</v>
      </c>
      <c r="AU19" s="781"/>
      <c r="AV19" s="748">
        <f>IF(AX12&gt;150,100,AX12-AV18-AV17-AV16)</f>
        <v>0</v>
      </c>
      <c r="AW19" s="748">
        <v>0.7</v>
      </c>
      <c r="AX19" s="751">
        <f t="shared" si="27"/>
        <v>0</v>
      </c>
    </row>
    <row r="20" spans="2:53">
      <c r="B20" s="736"/>
      <c r="C20" s="752" t="str">
        <f>'【指定様式①ーｂ】契約設備内訳表（２）（負荷）'!D24</f>
        <v/>
      </c>
      <c r="D20" s="742">
        <f>'【指定様式①ーｂ】契約設備内訳表（２）（負荷）'!V24</f>
        <v>0</v>
      </c>
      <c r="E20" s="753">
        <f>'【指定様式①ーｂ】契約設備内訳表（２）（負荷）'!X24</f>
        <v>0</v>
      </c>
      <c r="F20" s="754" t="str">
        <f>IF(C20="","",IF(ISERROR(VLOOKUP(C20,'機器ｺｰﾄﾞ（非表示）'!$A$2:$H$80,3,FALSE)),"",VLOOKUP(C20,'機器ｺｰﾄﾞ（非表示）'!$A$2:$H$80,3,FALSE)))</f>
        <v/>
      </c>
      <c r="G20" s="747" t="str">
        <f>IF(ISBLANK(D20),"",IF(C20=103,(VLOOKUP(D20,$BC$3:$BD$14,2,1))/1000,IF(C20=106,(VLOOKUP(D20,$BF$3:$BG$12,2,1))/1000,IF(C20=104,(VLOOKUP(D20,$AZ$3:$BA$8,2,1))/1000,IF(ISERROR(VLOOKUP(C20,'機器ｺｰﾄﾞ（非表示）'!$A$2:$H$80,5,FALSE)),"",ROUND(VLOOKUP(C20,'機器ｺｰﾄﾞ（非表示）'!$A$2:$H$80,5,FALSE)*D20*VLOOKUP(C20,'機器ｺｰﾄﾞ（非表示）'!$A$2:$H$80,6,FALSE),3))))))</f>
        <v/>
      </c>
      <c r="H20" s="742">
        <f t="shared" si="2"/>
        <v>0</v>
      </c>
      <c r="I20" s="743" t="str">
        <f t="shared" si="0"/>
        <v/>
      </c>
      <c r="L20" s="736"/>
      <c r="M20" s="752" t="str">
        <f>'【指定様式①ーｂ】契約設備内訳表（２）（負荷）'!AG24</f>
        <v/>
      </c>
      <c r="N20" s="742">
        <f>'【指定様式①ーｂ】契約設備内訳表（２）（負荷）'!AY24</f>
        <v>0</v>
      </c>
      <c r="O20" s="753">
        <f>'【指定様式①ーｂ】契約設備内訳表（２）（負荷）'!BA24</f>
        <v>0</v>
      </c>
      <c r="P20" s="754" t="str">
        <f>IF(M20="","",IF(ISERROR(VLOOKUP(M20,'機器ｺｰﾄﾞ（非表示）'!$A$2:$H$80,3,FALSE)),"",VLOOKUP(M20,'機器ｺｰﾄﾞ（非表示）'!$A$2:$H$80,3,FALSE)))</f>
        <v/>
      </c>
      <c r="Q20" s="747" t="str">
        <f>IF(N20=0,"",ROUND(IF(ISERROR(VLOOKUP(M20,'機器ｺｰﾄﾞ（非表示）'!$A$2:$H$80,5,FALSE)),"",VLOOKUP(M20,'機器ｺｰﾄﾞ（非表示）'!$A$2:$H$80,5,FALSE))*N20*VLOOKUP(M20,'機器ｺｰﾄﾞ（非表示）'!$A$2:$H$80,6,FALSE),3))</f>
        <v/>
      </c>
      <c r="R20" s="742">
        <f t="shared" si="3"/>
        <v>0</v>
      </c>
      <c r="S20" s="743" t="str">
        <f t="shared" si="1"/>
        <v/>
      </c>
      <c r="U20" s="723">
        <f t="shared" si="4"/>
        <v>0</v>
      </c>
      <c r="V20" s="723">
        <f t="shared" si="5"/>
        <v>0</v>
      </c>
      <c r="W20" s="723">
        <f t="shared" si="6"/>
        <v>0</v>
      </c>
      <c r="X20" s="723" t="str">
        <f t="shared" si="7"/>
        <v/>
      </c>
      <c r="Y20" s="723">
        <f t="shared" si="8"/>
        <v>0</v>
      </c>
      <c r="Z20" s="723">
        <f t="shared" si="9"/>
        <v>0</v>
      </c>
      <c r="AA20" s="723">
        <f t="shared" si="10"/>
        <v>0</v>
      </c>
      <c r="AB20" s="723">
        <f t="shared" si="11"/>
        <v>0</v>
      </c>
      <c r="AC20" s="723">
        <f t="shared" si="12"/>
        <v>0</v>
      </c>
      <c r="AD20" s="723">
        <f t="shared" si="13"/>
        <v>0</v>
      </c>
      <c r="AE20" s="723">
        <f t="shared" si="14"/>
        <v>0</v>
      </c>
      <c r="AF20" s="723">
        <f t="shared" si="15"/>
        <v>0</v>
      </c>
      <c r="AG20" s="723">
        <f t="shared" si="16"/>
        <v>0</v>
      </c>
      <c r="AH20" s="723">
        <f t="shared" si="17"/>
        <v>0</v>
      </c>
      <c r="AI20" s="723">
        <f t="shared" si="18"/>
        <v>0</v>
      </c>
      <c r="AJ20" s="723">
        <f t="shared" si="19"/>
        <v>0</v>
      </c>
      <c r="AK20" s="723">
        <f t="shared" si="20"/>
        <v>0</v>
      </c>
      <c r="AL20" s="723">
        <f t="shared" si="21"/>
        <v>0</v>
      </c>
      <c r="AM20" s="723">
        <f t="shared" si="22"/>
        <v>0</v>
      </c>
      <c r="AN20" s="723">
        <f t="shared" si="23"/>
        <v>0</v>
      </c>
      <c r="AO20" s="723">
        <f t="shared" si="24"/>
        <v>0</v>
      </c>
      <c r="AP20" s="723">
        <f t="shared" si="25"/>
        <v>0</v>
      </c>
      <c r="AQ20" s="723">
        <f t="shared" si="26"/>
        <v>0</v>
      </c>
      <c r="AS20" s="731" t="s">
        <v>430</v>
      </c>
      <c r="AT20" s="780" t="s">
        <v>663</v>
      </c>
      <c r="AU20" s="781"/>
      <c r="AV20" s="748">
        <f>IF(AX12&gt;300,150,AX12-AV19-AV18-AV17-AV16)</f>
        <v>0</v>
      </c>
      <c r="AW20" s="748">
        <v>0.6</v>
      </c>
      <c r="AX20" s="751">
        <f t="shared" si="27"/>
        <v>0</v>
      </c>
    </row>
    <row r="21" spans="2:53">
      <c r="B21" s="782"/>
      <c r="C21" s="752" t="str">
        <f>'【指定様式①ーｂ】契約設備内訳表（２）（負荷）'!D25</f>
        <v/>
      </c>
      <c r="D21" s="742">
        <f>'【指定様式①ーｂ】契約設備内訳表（２）（負荷）'!V25</f>
        <v>0</v>
      </c>
      <c r="E21" s="753">
        <f>'【指定様式①ーｂ】契約設備内訳表（２）（負荷）'!X25</f>
        <v>0</v>
      </c>
      <c r="F21" s="754" t="str">
        <f>IF(C21="","",IF(ISERROR(VLOOKUP(C21,'機器ｺｰﾄﾞ（非表示）'!$A$2:$H$80,3,FALSE)),"",VLOOKUP(C21,'機器ｺｰﾄﾞ（非表示）'!$A$2:$H$80,3,FALSE)))</f>
        <v/>
      </c>
      <c r="G21" s="747" t="str">
        <f>IF(ISBLANK(D21),"",IF(C21=103,(VLOOKUP(D21,$BC$3:$BD$14,2,1))/1000,IF(C21=106,(VLOOKUP(D21,$BF$3:$BG$12,2,1))/1000,IF(C21=104,(VLOOKUP(D21,$AZ$3:$BA$8,2,1))/1000,IF(ISERROR(VLOOKUP(C21,'機器ｺｰﾄﾞ（非表示）'!$A$2:$H$80,5,FALSE)),"",ROUND(VLOOKUP(C21,'機器ｺｰﾄﾞ（非表示）'!$A$2:$H$80,5,FALSE)*D21*VLOOKUP(C21,'機器ｺｰﾄﾞ（非表示）'!$A$2:$H$80,6,FALSE),3))))))</f>
        <v/>
      </c>
      <c r="H21" s="742">
        <f t="shared" si="2"/>
        <v>0</v>
      </c>
      <c r="I21" s="743" t="str">
        <f t="shared" si="0"/>
        <v/>
      </c>
      <c r="L21" s="782"/>
      <c r="M21" s="752" t="str">
        <f>'【指定様式①ーｂ】契約設備内訳表（２）（負荷）'!AG25</f>
        <v/>
      </c>
      <c r="N21" s="742">
        <f>'【指定様式①ーｂ】契約設備内訳表（２）（負荷）'!AY25</f>
        <v>0</v>
      </c>
      <c r="O21" s="753">
        <f>'【指定様式①ーｂ】契約設備内訳表（２）（負荷）'!BA25</f>
        <v>0</v>
      </c>
      <c r="P21" s="754" t="str">
        <f>IF(M21="","",IF(ISERROR(VLOOKUP(M21,'機器ｺｰﾄﾞ（非表示）'!$A$2:$H$80,3,FALSE)),"",VLOOKUP(M21,'機器ｺｰﾄﾞ（非表示）'!$A$2:$H$80,3,FALSE)))</f>
        <v/>
      </c>
      <c r="Q21" s="747" t="str">
        <f>IF(N21=0,"",ROUND(IF(ISERROR(VLOOKUP(M21,'機器ｺｰﾄﾞ（非表示）'!$A$2:$H$80,5,FALSE)),"",VLOOKUP(M21,'機器ｺｰﾄﾞ（非表示）'!$A$2:$H$80,5,FALSE))*N21*VLOOKUP(M21,'機器ｺｰﾄﾞ（非表示）'!$A$2:$H$80,6,FALSE),3))</f>
        <v/>
      </c>
      <c r="R21" s="742">
        <f t="shared" si="3"/>
        <v>0</v>
      </c>
      <c r="S21" s="743" t="str">
        <f t="shared" si="1"/>
        <v/>
      </c>
      <c r="U21" s="723">
        <f t="shared" si="4"/>
        <v>0</v>
      </c>
      <c r="V21" s="723">
        <f t="shared" si="5"/>
        <v>0</v>
      </c>
      <c r="W21" s="723">
        <f t="shared" si="6"/>
        <v>0</v>
      </c>
      <c r="X21" s="723" t="str">
        <f t="shared" si="7"/>
        <v/>
      </c>
      <c r="Y21" s="723">
        <f t="shared" si="8"/>
        <v>0</v>
      </c>
      <c r="Z21" s="723">
        <f t="shared" si="9"/>
        <v>0</v>
      </c>
      <c r="AA21" s="723">
        <f t="shared" si="10"/>
        <v>0</v>
      </c>
      <c r="AB21" s="723">
        <f t="shared" si="11"/>
        <v>0</v>
      </c>
      <c r="AC21" s="723">
        <f t="shared" si="12"/>
        <v>0</v>
      </c>
      <c r="AD21" s="723">
        <f t="shared" si="13"/>
        <v>0</v>
      </c>
      <c r="AE21" s="723">
        <f t="shared" si="14"/>
        <v>0</v>
      </c>
      <c r="AF21" s="723">
        <f t="shared" si="15"/>
        <v>0</v>
      </c>
      <c r="AG21" s="723">
        <f t="shared" si="16"/>
        <v>0</v>
      </c>
      <c r="AH21" s="723">
        <f t="shared" si="17"/>
        <v>0</v>
      </c>
      <c r="AI21" s="723">
        <f t="shared" si="18"/>
        <v>0</v>
      </c>
      <c r="AJ21" s="723">
        <f t="shared" si="19"/>
        <v>0</v>
      </c>
      <c r="AK21" s="723">
        <f t="shared" si="20"/>
        <v>0</v>
      </c>
      <c r="AL21" s="723">
        <f t="shared" si="21"/>
        <v>0</v>
      </c>
      <c r="AM21" s="723">
        <f t="shared" si="22"/>
        <v>0</v>
      </c>
      <c r="AN21" s="723">
        <f t="shared" si="23"/>
        <v>0</v>
      </c>
      <c r="AO21" s="723">
        <f t="shared" si="24"/>
        <v>0</v>
      </c>
      <c r="AP21" s="723">
        <f t="shared" si="25"/>
        <v>0</v>
      </c>
      <c r="AQ21" s="723">
        <f t="shared" si="26"/>
        <v>0</v>
      </c>
      <c r="AS21" s="731"/>
      <c r="AT21" s="780" t="s">
        <v>434</v>
      </c>
      <c r="AU21" s="781"/>
      <c r="AV21" s="748">
        <f>IF(AX12&gt;500,200,AX12-AV20-AV19-AV18-AV17-AV16)</f>
        <v>0</v>
      </c>
      <c r="AW21" s="748">
        <v>0.5</v>
      </c>
      <c r="AX21" s="751">
        <f t="shared" si="27"/>
        <v>0</v>
      </c>
    </row>
    <row r="22" spans="2:53">
      <c r="B22" s="782"/>
      <c r="C22" s="752" t="str">
        <f>'【指定様式①ーｂ】契約設備内訳表（２）（負荷）'!D26</f>
        <v/>
      </c>
      <c r="D22" s="742">
        <f>'【指定様式①ーｂ】契約設備内訳表（２）（負荷）'!V26</f>
        <v>0</v>
      </c>
      <c r="E22" s="753">
        <f>'【指定様式①ーｂ】契約設備内訳表（２）（負荷）'!X26</f>
        <v>0</v>
      </c>
      <c r="F22" s="754" t="str">
        <f>IF(C22="","",IF(ISERROR(VLOOKUP(C22,'機器ｺｰﾄﾞ（非表示）'!$A$2:$H$80,3,FALSE)),"",VLOOKUP(C22,'機器ｺｰﾄﾞ（非表示）'!$A$2:$H$80,3,FALSE)))</f>
        <v/>
      </c>
      <c r="G22" s="747" t="str">
        <f>IF(ISBLANK(D22),"",IF(C22=103,(VLOOKUP(D22,$BC$3:$BD$14,2,1))/1000,IF(C22=106,(VLOOKUP(D22,$BF$3:$BG$12,2,1))/1000,IF(C22=104,(VLOOKUP(D22,$AZ$3:$BA$8,2,1))/1000,IF(ISERROR(VLOOKUP(C22,'機器ｺｰﾄﾞ（非表示）'!$A$2:$H$80,5,FALSE)),"",ROUND(VLOOKUP(C22,'機器ｺｰﾄﾞ（非表示）'!$A$2:$H$80,5,FALSE)*D22*VLOOKUP(C22,'機器ｺｰﾄﾞ（非表示）'!$A$2:$H$80,6,FALSE),3))))))</f>
        <v/>
      </c>
      <c r="H22" s="742">
        <f t="shared" si="2"/>
        <v>0</v>
      </c>
      <c r="I22" s="743" t="str">
        <f t="shared" si="0"/>
        <v/>
      </c>
      <c r="L22" s="782"/>
      <c r="M22" s="752" t="str">
        <f>'【指定様式①ーｂ】契約設備内訳表（２）（負荷）'!AG26</f>
        <v/>
      </c>
      <c r="N22" s="742">
        <f>'【指定様式①ーｂ】契約設備内訳表（２）（負荷）'!AY26</f>
        <v>0</v>
      </c>
      <c r="O22" s="753">
        <f>'【指定様式①ーｂ】契約設備内訳表（２）（負荷）'!BA26</f>
        <v>0</v>
      </c>
      <c r="P22" s="754" t="str">
        <f>IF(M22="","",IF(ISERROR(VLOOKUP(M22,'機器ｺｰﾄﾞ（非表示）'!$A$2:$H$80,3,FALSE)),"",VLOOKUP(M22,'機器ｺｰﾄﾞ（非表示）'!$A$2:$H$80,3,FALSE)))</f>
        <v/>
      </c>
      <c r="Q22" s="747" t="str">
        <f>IF(N22=0,"",ROUND(IF(ISERROR(VLOOKUP(M22,'機器ｺｰﾄﾞ（非表示）'!$A$2:$H$80,5,FALSE)),"",VLOOKUP(M22,'機器ｺｰﾄﾞ（非表示）'!$A$2:$H$80,5,FALSE))*N22*VLOOKUP(M22,'機器ｺｰﾄﾞ（非表示）'!$A$2:$H$80,6,FALSE),3))</f>
        <v/>
      </c>
      <c r="R22" s="742">
        <f t="shared" si="3"/>
        <v>0</v>
      </c>
      <c r="S22" s="743" t="str">
        <f t="shared" si="1"/>
        <v/>
      </c>
      <c r="U22" s="723">
        <f t="shared" si="4"/>
        <v>0</v>
      </c>
      <c r="V22" s="723">
        <f t="shared" si="5"/>
        <v>0</v>
      </c>
      <c r="W22" s="723">
        <f t="shared" si="6"/>
        <v>0</v>
      </c>
      <c r="X22" s="723" t="str">
        <f t="shared" si="7"/>
        <v/>
      </c>
      <c r="Y22" s="723">
        <f t="shared" si="8"/>
        <v>0</v>
      </c>
      <c r="Z22" s="723">
        <f t="shared" si="9"/>
        <v>0</v>
      </c>
      <c r="AA22" s="723">
        <f t="shared" si="10"/>
        <v>0</v>
      </c>
      <c r="AB22" s="723">
        <f t="shared" si="11"/>
        <v>0</v>
      </c>
      <c r="AC22" s="723">
        <f t="shared" si="12"/>
        <v>0</v>
      </c>
      <c r="AD22" s="723">
        <f t="shared" si="13"/>
        <v>0</v>
      </c>
      <c r="AE22" s="723">
        <f t="shared" si="14"/>
        <v>0</v>
      </c>
      <c r="AF22" s="723">
        <f t="shared" si="15"/>
        <v>0</v>
      </c>
      <c r="AG22" s="723">
        <f t="shared" si="16"/>
        <v>0</v>
      </c>
      <c r="AH22" s="723">
        <f t="shared" si="17"/>
        <v>0</v>
      </c>
      <c r="AI22" s="723">
        <f t="shared" si="18"/>
        <v>0</v>
      </c>
      <c r="AJ22" s="723">
        <f t="shared" si="19"/>
        <v>0</v>
      </c>
      <c r="AK22" s="723">
        <f t="shared" si="20"/>
        <v>0</v>
      </c>
      <c r="AL22" s="723">
        <f t="shared" si="21"/>
        <v>0</v>
      </c>
      <c r="AM22" s="723">
        <f t="shared" si="22"/>
        <v>0</v>
      </c>
      <c r="AN22" s="723">
        <f t="shared" si="23"/>
        <v>0</v>
      </c>
      <c r="AO22" s="723">
        <f t="shared" si="24"/>
        <v>0</v>
      </c>
      <c r="AP22" s="723">
        <f t="shared" si="25"/>
        <v>0</v>
      </c>
      <c r="AQ22" s="723">
        <f t="shared" si="26"/>
        <v>0</v>
      </c>
      <c r="AS22" s="731" t="s">
        <v>433</v>
      </c>
      <c r="AT22" s="749" t="s">
        <v>664</v>
      </c>
      <c r="AU22" s="750"/>
      <c r="AV22" s="759"/>
      <c r="AW22" s="759"/>
      <c r="AX22" s="760"/>
    </row>
    <row r="23" spans="2:53">
      <c r="B23" s="782"/>
      <c r="C23" s="752" t="str">
        <f>'【指定様式①ーｂ】契約設備内訳表（２）（負荷）'!D27</f>
        <v/>
      </c>
      <c r="D23" s="742">
        <f>'【指定様式①ーｂ】契約設備内訳表（２）（負荷）'!V27</f>
        <v>0</v>
      </c>
      <c r="E23" s="753">
        <f>'【指定様式①ーｂ】契約設備内訳表（２）（負荷）'!X27</f>
        <v>0</v>
      </c>
      <c r="F23" s="754" t="str">
        <f>IF(C23="","",IF(ISERROR(VLOOKUP(C23,'機器ｺｰﾄﾞ（非表示）'!$A$2:$H$80,3,FALSE)),"",VLOOKUP(C23,'機器ｺｰﾄﾞ（非表示）'!$A$2:$H$80,3,FALSE)))</f>
        <v/>
      </c>
      <c r="G23" s="747" t="str">
        <f>IF(ISBLANK(D23),"",IF(C23=103,(VLOOKUP(D23,$BC$3:$BD$14,2,1))/1000,IF(C23=106,(VLOOKUP(D23,$BF$3:$BG$12,2,1))/1000,IF(C23=104,(VLOOKUP(D23,$AZ$3:$BA$8,2,1))/1000,IF(ISERROR(VLOOKUP(C23,'機器ｺｰﾄﾞ（非表示）'!$A$2:$H$80,5,FALSE)),"",ROUND(VLOOKUP(C23,'機器ｺｰﾄﾞ（非表示）'!$A$2:$H$80,5,FALSE)*D23*VLOOKUP(C23,'機器ｺｰﾄﾞ（非表示）'!$A$2:$H$80,6,FALSE),3))))))</f>
        <v/>
      </c>
      <c r="H23" s="742">
        <f t="shared" si="2"/>
        <v>0</v>
      </c>
      <c r="I23" s="743" t="str">
        <f t="shared" si="0"/>
        <v/>
      </c>
      <c r="L23" s="782"/>
      <c r="M23" s="752" t="str">
        <f>'【指定様式①ーｂ】契約設備内訳表（２）（負荷）'!AG27</f>
        <v/>
      </c>
      <c r="N23" s="742">
        <f>'【指定様式①ーｂ】契約設備内訳表（２）（負荷）'!AY27</f>
        <v>0</v>
      </c>
      <c r="O23" s="753">
        <f>'【指定様式①ーｂ】契約設備内訳表（２）（負荷）'!BA27</f>
        <v>0</v>
      </c>
      <c r="P23" s="754" t="str">
        <f>IF(M23="","",IF(ISERROR(VLOOKUP(M23,'機器ｺｰﾄﾞ（非表示）'!$A$2:$H$80,3,FALSE)),"",VLOOKUP(M23,'機器ｺｰﾄﾞ（非表示）'!$A$2:$H$80,3,FALSE)))</f>
        <v/>
      </c>
      <c r="Q23" s="747" t="str">
        <f>IF(N23=0,"",ROUND(IF(ISERROR(VLOOKUP(M23,'機器ｺｰﾄﾞ（非表示）'!$A$2:$H$80,5,FALSE)),"",VLOOKUP(M23,'機器ｺｰﾄﾞ（非表示）'!$A$2:$H$80,5,FALSE))*N23*VLOOKUP(M23,'機器ｺｰﾄﾞ（非表示）'!$A$2:$H$80,6,FALSE),3))</f>
        <v/>
      </c>
      <c r="R23" s="742">
        <f t="shared" si="3"/>
        <v>0</v>
      </c>
      <c r="S23" s="743" t="str">
        <f t="shared" si="1"/>
        <v/>
      </c>
      <c r="U23" s="723">
        <f t="shared" si="4"/>
        <v>0</v>
      </c>
      <c r="V23" s="723">
        <f t="shared" si="5"/>
        <v>0</v>
      </c>
      <c r="W23" s="723">
        <f t="shared" si="6"/>
        <v>0</v>
      </c>
      <c r="X23" s="723" t="str">
        <f t="shared" si="7"/>
        <v/>
      </c>
      <c r="Y23" s="723">
        <f t="shared" si="8"/>
        <v>0</v>
      </c>
      <c r="Z23" s="723">
        <f t="shared" si="9"/>
        <v>0</v>
      </c>
      <c r="AA23" s="723">
        <f t="shared" si="10"/>
        <v>0</v>
      </c>
      <c r="AB23" s="723">
        <f t="shared" si="11"/>
        <v>0</v>
      </c>
      <c r="AC23" s="723">
        <f t="shared" si="12"/>
        <v>0</v>
      </c>
      <c r="AD23" s="723">
        <f t="shared" si="13"/>
        <v>0</v>
      </c>
      <c r="AE23" s="723">
        <f t="shared" si="14"/>
        <v>0</v>
      </c>
      <c r="AF23" s="723">
        <f t="shared" si="15"/>
        <v>0</v>
      </c>
      <c r="AG23" s="723">
        <f t="shared" si="16"/>
        <v>0</v>
      </c>
      <c r="AH23" s="723">
        <f t="shared" si="17"/>
        <v>0</v>
      </c>
      <c r="AI23" s="723">
        <f t="shared" si="18"/>
        <v>0</v>
      </c>
      <c r="AJ23" s="723">
        <f t="shared" si="19"/>
        <v>0</v>
      </c>
      <c r="AK23" s="723">
        <f t="shared" si="20"/>
        <v>0</v>
      </c>
      <c r="AL23" s="723">
        <f t="shared" si="21"/>
        <v>0</v>
      </c>
      <c r="AM23" s="723">
        <f t="shared" si="22"/>
        <v>0</v>
      </c>
      <c r="AN23" s="723">
        <f t="shared" si="23"/>
        <v>0</v>
      </c>
      <c r="AO23" s="723">
        <f t="shared" si="24"/>
        <v>0</v>
      </c>
      <c r="AP23" s="723">
        <f t="shared" si="25"/>
        <v>0</v>
      </c>
      <c r="AQ23" s="723">
        <f t="shared" si="26"/>
        <v>0</v>
      </c>
      <c r="AS23" s="783"/>
      <c r="AT23" s="755" t="s">
        <v>665</v>
      </c>
      <c r="AU23" s="756"/>
      <c r="AV23" s="762">
        <f>AV24-AV21-AV20-AV19-AV18-AV17-AV16</f>
        <v>0</v>
      </c>
      <c r="AW23" s="762">
        <v>0.3</v>
      </c>
      <c r="AX23" s="763">
        <f>ROUND(AV23*AW23,3)</f>
        <v>0</v>
      </c>
    </row>
    <row r="24" spans="2:53">
      <c r="B24" s="782"/>
      <c r="C24" s="752" t="str">
        <f>'【指定様式①ーｂ】契約設備内訳表（２）（負荷）'!D28</f>
        <v/>
      </c>
      <c r="D24" s="742">
        <f>'【指定様式①ーｂ】契約設備内訳表（２）（負荷）'!V28</f>
        <v>0</v>
      </c>
      <c r="E24" s="753">
        <f>'【指定様式①ーｂ】契約設備内訳表（２）（負荷）'!X28</f>
        <v>0</v>
      </c>
      <c r="F24" s="754" t="str">
        <f>IF(C24="","",IF(ISERROR(VLOOKUP(C24,'機器ｺｰﾄﾞ（非表示）'!$A$2:$H$80,3,FALSE)),"",VLOOKUP(C24,'機器ｺｰﾄﾞ（非表示）'!$A$2:$H$80,3,FALSE)))</f>
        <v/>
      </c>
      <c r="G24" s="747" t="str">
        <f>IF(ISBLANK(D24),"",IF(C24=103,(VLOOKUP(D24,$BC$3:$BD$14,2,1))/1000,IF(C24=106,(VLOOKUP(D24,$BF$3:$BG$12,2,1))/1000,IF(C24=104,(VLOOKUP(D24,$AZ$3:$BA$8,2,1))/1000,IF(ISERROR(VLOOKUP(C24,'機器ｺｰﾄﾞ（非表示）'!$A$2:$H$80,5,FALSE)),"",ROUND(VLOOKUP(C24,'機器ｺｰﾄﾞ（非表示）'!$A$2:$H$80,5,FALSE)*D24*VLOOKUP(C24,'機器ｺｰﾄﾞ（非表示）'!$A$2:$H$80,6,FALSE),3))))))</f>
        <v/>
      </c>
      <c r="H24" s="742">
        <f t="shared" si="2"/>
        <v>0</v>
      </c>
      <c r="I24" s="743" t="str">
        <f t="shared" si="0"/>
        <v/>
      </c>
      <c r="L24" s="782"/>
      <c r="M24" s="752" t="str">
        <f>'【指定様式①ーｂ】契約設備内訳表（２）（負荷）'!AG28</f>
        <v/>
      </c>
      <c r="N24" s="742">
        <f>'【指定様式①ーｂ】契約設備内訳表（２）（負荷）'!AY28</f>
        <v>0</v>
      </c>
      <c r="O24" s="753">
        <f>'【指定様式①ーｂ】契約設備内訳表（２）（負荷）'!BA28</f>
        <v>0</v>
      </c>
      <c r="P24" s="754" t="str">
        <f>IF(M24="","",IF(ISERROR(VLOOKUP(M24,'機器ｺｰﾄﾞ（非表示）'!$A$2:$H$80,3,FALSE)),"",VLOOKUP(M24,'機器ｺｰﾄﾞ（非表示）'!$A$2:$H$80,3,FALSE)))</f>
        <v/>
      </c>
      <c r="Q24" s="747" t="str">
        <f>IF(N24=0,"",ROUND(IF(ISERROR(VLOOKUP(M24,'機器ｺｰﾄﾞ（非表示）'!$A$2:$H$80,5,FALSE)),"",VLOOKUP(M24,'機器ｺｰﾄﾞ（非表示）'!$A$2:$H$80,5,FALSE))*N24*VLOOKUP(M24,'機器ｺｰﾄﾞ（非表示）'!$A$2:$H$80,6,FALSE),3))</f>
        <v/>
      </c>
      <c r="R24" s="742">
        <f t="shared" si="3"/>
        <v>0</v>
      </c>
      <c r="S24" s="743" t="str">
        <f t="shared" si="1"/>
        <v/>
      </c>
      <c r="U24" s="723">
        <f t="shared" si="4"/>
        <v>0</v>
      </c>
      <c r="V24" s="723">
        <f t="shared" si="5"/>
        <v>0</v>
      </c>
      <c r="W24" s="723">
        <f t="shared" si="6"/>
        <v>0</v>
      </c>
      <c r="X24" s="723" t="str">
        <f t="shared" si="7"/>
        <v/>
      </c>
      <c r="Y24" s="723">
        <f t="shared" si="8"/>
        <v>0</v>
      </c>
      <c r="Z24" s="723">
        <f t="shared" si="9"/>
        <v>0</v>
      </c>
      <c r="AA24" s="723">
        <f t="shared" si="10"/>
        <v>0</v>
      </c>
      <c r="AB24" s="723">
        <f t="shared" si="11"/>
        <v>0</v>
      </c>
      <c r="AC24" s="723">
        <f t="shared" si="12"/>
        <v>0</v>
      </c>
      <c r="AD24" s="723">
        <f t="shared" si="13"/>
        <v>0</v>
      </c>
      <c r="AE24" s="723">
        <f t="shared" si="14"/>
        <v>0</v>
      </c>
      <c r="AF24" s="723">
        <f t="shared" si="15"/>
        <v>0</v>
      </c>
      <c r="AG24" s="723">
        <f t="shared" si="16"/>
        <v>0</v>
      </c>
      <c r="AH24" s="723">
        <f t="shared" si="17"/>
        <v>0</v>
      </c>
      <c r="AI24" s="723">
        <f t="shared" si="18"/>
        <v>0</v>
      </c>
      <c r="AJ24" s="723">
        <f t="shared" si="19"/>
        <v>0</v>
      </c>
      <c r="AK24" s="723">
        <f t="shared" si="20"/>
        <v>0</v>
      </c>
      <c r="AL24" s="723">
        <f t="shared" si="21"/>
        <v>0</v>
      </c>
      <c r="AM24" s="723">
        <f t="shared" si="22"/>
        <v>0</v>
      </c>
      <c r="AN24" s="723">
        <f t="shared" si="23"/>
        <v>0</v>
      </c>
      <c r="AO24" s="723">
        <f t="shared" si="24"/>
        <v>0</v>
      </c>
      <c r="AP24" s="723">
        <f t="shared" si="25"/>
        <v>0</v>
      </c>
      <c r="AQ24" s="723">
        <f t="shared" si="26"/>
        <v>0</v>
      </c>
      <c r="AS24" s="783"/>
      <c r="AT24" s="765" t="s">
        <v>666</v>
      </c>
      <c r="AU24" s="766"/>
      <c r="AV24" s="748">
        <f>AX12</f>
        <v>0</v>
      </c>
      <c r="AW24" s="748"/>
      <c r="AX24" s="751">
        <f>SUM(AX16:AX23)</f>
        <v>0</v>
      </c>
    </row>
    <row r="25" spans="2:53">
      <c r="B25" s="782"/>
      <c r="C25" s="752" t="str">
        <f>'【指定様式①ーｂ】契約設備内訳表（２）（負荷）'!D29</f>
        <v/>
      </c>
      <c r="D25" s="742">
        <f>'【指定様式①ーｂ】契約設備内訳表（２）（負荷）'!V29</f>
        <v>0</v>
      </c>
      <c r="E25" s="753">
        <f>'【指定様式①ーｂ】契約設備内訳表（２）（負荷）'!X29</f>
        <v>0</v>
      </c>
      <c r="F25" s="754" t="str">
        <f>IF(C25="","",IF(ISERROR(VLOOKUP(C25,'機器ｺｰﾄﾞ（非表示）'!$A$2:$H$80,3,FALSE)),"",VLOOKUP(C25,'機器ｺｰﾄﾞ（非表示）'!$A$2:$H$80,3,FALSE)))</f>
        <v/>
      </c>
      <c r="G25" s="747" t="str">
        <f>IF(ISBLANK(D25),"",IF(C25=103,(VLOOKUP(D25,$BC$3:$BD$14,2,1))/1000,IF(C25=106,(VLOOKUP(D25,$BF$3:$BG$12,2,1))/1000,IF(C25=104,(VLOOKUP(D25,$AZ$3:$BA$8,2,1))/1000,IF(ISERROR(VLOOKUP(C25,'機器ｺｰﾄﾞ（非表示）'!$A$2:$H$80,5,FALSE)),"",ROUND(VLOOKUP(C25,'機器ｺｰﾄﾞ（非表示）'!$A$2:$H$80,5,FALSE)*D25*VLOOKUP(C25,'機器ｺｰﾄﾞ（非表示）'!$A$2:$H$80,6,FALSE),3))))))</f>
        <v/>
      </c>
      <c r="H25" s="742">
        <f t="shared" si="2"/>
        <v>0</v>
      </c>
      <c r="I25" s="743" t="str">
        <f t="shared" si="0"/>
        <v/>
      </c>
      <c r="L25" s="782"/>
      <c r="M25" s="752" t="str">
        <f>'【指定様式①ーｂ】契約設備内訳表（２）（負荷）'!AG29</f>
        <v/>
      </c>
      <c r="N25" s="742">
        <f>'【指定様式①ーｂ】契約設備内訳表（２）（負荷）'!AY29</f>
        <v>0</v>
      </c>
      <c r="O25" s="753">
        <f>'【指定様式①ーｂ】契約設備内訳表（２）（負荷）'!BA29</f>
        <v>0</v>
      </c>
      <c r="P25" s="754" t="str">
        <f>IF(M25="","",IF(ISERROR(VLOOKUP(M25,'機器ｺｰﾄﾞ（非表示）'!$A$2:$H$80,3,FALSE)),"",VLOOKUP(M25,'機器ｺｰﾄﾞ（非表示）'!$A$2:$H$80,3,FALSE)))</f>
        <v/>
      </c>
      <c r="Q25" s="747" t="str">
        <f>IF(N25=0,"",ROUND(IF(ISERROR(VLOOKUP(M25,'機器ｺｰﾄﾞ（非表示）'!$A$2:$H$80,5,FALSE)),"",VLOOKUP(M25,'機器ｺｰﾄﾞ（非表示）'!$A$2:$H$80,5,FALSE))*N25*VLOOKUP(M25,'機器ｺｰﾄﾞ（非表示）'!$A$2:$H$80,6,FALSE),3))</f>
        <v/>
      </c>
      <c r="R25" s="742">
        <f t="shared" si="3"/>
        <v>0</v>
      </c>
      <c r="S25" s="743" t="str">
        <f t="shared" si="1"/>
        <v/>
      </c>
      <c r="U25" s="723">
        <f t="shared" si="4"/>
        <v>0</v>
      </c>
      <c r="V25" s="723">
        <f t="shared" si="5"/>
        <v>0</v>
      </c>
      <c r="W25" s="723">
        <f t="shared" si="6"/>
        <v>0</v>
      </c>
      <c r="X25" s="723" t="str">
        <f t="shared" si="7"/>
        <v/>
      </c>
      <c r="Y25" s="723">
        <f t="shared" si="8"/>
        <v>0</v>
      </c>
      <c r="Z25" s="723">
        <f t="shared" si="9"/>
        <v>0</v>
      </c>
      <c r="AA25" s="723">
        <f t="shared" si="10"/>
        <v>0</v>
      </c>
      <c r="AB25" s="723">
        <f t="shared" si="11"/>
        <v>0</v>
      </c>
      <c r="AC25" s="723">
        <f t="shared" si="12"/>
        <v>0</v>
      </c>
      <c r="AD25" s="723">
        <f t="shared" si="13"/>
        <v>0</v>
      </c>
      <c r="AE25" s="723">
        <f t="shared" si="14"/>
        <v>0</v>
      </c>
      <c r="AF25" s="723">
        <f t="shared" si="15"/>
        <v>0</v>
      </c>
      <c r="AG25" s="723">
        <f t="shared" si="16"/>
        <v>0</v>
      </c>
      <c r="AH25" s="723">
        <f t="shared" si="17"/>
        <v>0</v>
      </c>
      <c r="AI25" s="723">
        <f t="shared" si="18"/>
        <v>0</v>
      </c>
      <c r="AJ25" s="723">
        <f t="shared" si="19"/>
        <v>0</v>
      </c>
      <c r="AK25" s="723">
        <f t="shared" si="20"/>
        <v>0</v>
      </c>
      <c r="AL25" s="723">
        <f t="shared" si="21"/>
        <v>0</v>
      </c>
      <c r="AM25" s="723">
        <f t="shared" si="22"/>
        <v>0</v>
      </c>
      <c r="AN25" s="723">
        <f t="shared" si="23"/>
        <v>0</v>
      </c>
      <c r="AO25" s="723">
        <f t="shared" si="24"/>
        <v>0</v>
      </c>
      <c r="AP25" s="723">
        <f t="shared" si="25"/>
        <v>0</v>
      </c>
      <c r="AQ25" s="723">
        <f t="shared" si="26"/>
        <v>0</v>
      </c>
      <c r="AS25" s="783"/>
      <c r="AT25" s="784"/>
      <c r="AU25" s="785"/>
      <c r="AV25" s="786"/>
      <c r="AW25" s="786"/>
      <c r="AX25" s="787"/>
    </row>
    <row r="26" spans="2:53" ht="14.25" thickBot="1">
      <c r="B26" s="782"/>
      <c r="C26" s="752" t="str">
        <f>'【指定様式①ーｂ】契約設備内訳表（２）（負荷）'!D30</f>
        <v/>
      </c>
      <c r="D26" s="742">
        <f>'【指定様式①ーｂ】契約設備内訳表（２）（負荷）'!V30</f>
        <v>0</v>
      </c>
      <c r="E26" s="753">
        <f>'【指定様式①ーｂ】契約設備内訳表（２）（負荷）'!X30</f>
        <v>0</v>
      </c>
      <c r="F26" s="754" t="str">
        <f>IF(C26="","",IF(ISERROR(VLOOKUP(C26,'機器ｺｰﾄﾞ（非表示）'!$A$2:$H$80,3,FALSE)),"",VLOOKUP(C26,'機器ｺｰﾄﾞ（非表示）'!$A$2:$H$80,3,FALSE)))</f>
        <v/>
      </c>
      <c r="G26" s="747" t="str">
        <f>IF(ISBLANK(D26),"",IF(C26=103,(VLOOKUP(D26,$BC$3:$BD$14,2,1))/1000,IF(C26=106,(VLOOKUP(D26,$BF$3:$BG$12,2,1))/1000,IF(C26=104,(VLOOKUP(D26,$AZ$3:$BA$8,2,1))/1000,IF(ISERROR(VLOOKUP(C26,'機器ｺｰﾄﾞ（非表示）'!$A$2:$H$80,5,FALSE)),"",ROUND(VLOOKUP(C26,'機器ｺｰﾄﾞ（非表示）'!$A$2:$H$80,5,FALSE)*D26*VLOOKUP(C26,'機器ｺｰﾄﾞ（非表示）'!$A$2:$H$80,6,FALSE),3))))))</f>
        <v/>
      </c>
      <c r="H26" s="742">
        <f t="shared" si="2"/>
        <v>0</v>
      </c>
      <c r="I26" s="743" t="str">
        <f t="shared" si="0"/>
        <v/>
      </c>
      <c r="L26" s="782"/>
      <c r="M26" s="752" t="str">
        <f>'【指定様式①ーｂ】契約設備内訳表（２）（負荷）'!AG30</f>
        <v/>
      </c>
      <c r="N26" s="742">
        <f>'【指定様式①ーｂ】契約設備内訳表（２）（負荷）'!AY30</f>
        <v>0</v>
      </c>
      <c r="O26" s="753">
        <f>'【指定様式①ーｂ】契約設備内訳表（２）（負荷）'!BA30</f>
        <v>0</v>
      </c>
      <c r="P26" s="754" t="str">
        <f>IF(M26="","",IF(ISERROR(VLOOKUP(M26,'機器ｺｰﾄﾞ（非表示）'!$A$2:$H$80,3,FALSE)),"",VLOOKUP(M26,'機器ｺｰﾄﾞ（非表示）'!$A$2:$H$80,3,FALSE)))</f>
        <v/>
      </c>
      <c r="Q26" s="747" t="str">
        <f>IF(N26=0,"",ROUND(IF(ISERROR(VLOOKUP(M26,'機器ｺｰﾄﾞ（非表示）'!$A$2:$H$80,5,FALSE)),"",VLOOKUP(M26,'機器ｺｰﾄﾞ（非表示）'!$A$2:$H$80,5,FALSE))*N26*VLOOKUP(M26,'機器ｺｰﾄﾞ（非表示）'!$A$2:$H$80,6,FALSE),3))</f>
        <v/>
      </c>
      <c r="R26" s="742">
        <f t="shared" si="3"/>
        <v>0</v>
      </c>
      <c r="S26" s="743" t="str">
        <f t="shared" si="1"/>
        <v/>
      </c>
      <c r="U26" s="723">
        <f t="shared" si="4"/>
        <v>0</v>
      </c>
      <c r="V26" s="723">
        <f t="shared" si="5"/>
        <v>0</v>
      </c>
      <c r="W26" s="723">
        <f t="shared" si="6"/>
        <v>0</v>
      </c>
      <c r="X26" s="723" t="str">
        <f t="shared" si="7"/>
        <v/>
      </c>
      <c r="Y26" s="723">
        <f t="shared" si="8"/>
        <v>0</v>
      </c>
      <c r="Z26" s="723">
        <f t="shared" si="9"/>
        <v>0</v>
      </c>
      <c r="AA26" s="723">
        <f t="shared" si="10"/>
        <v>0</v>
      </c>
      <c r="AB26" s="723">
        <f t="shared" si="11"/>
        <v>0</v>
      </c>
      <c r="AC26" s="723">
        <f t="shared" si="12"/>
        <v>0</v>
      </c>
      <c r="AD26" s="723">
        <f t="shared" si="13"/>
        <v>0</v>
      </c>
      <c r="AE26" s="723">
        <f t="shared" si="14"/>
        <v>0</v>
      </c>
      <c r="AF26" s="723">
        <f t="shared" si="15"/>
        <v>0</v>
      </c>
      <c r="AG26" s="723">
        <f t="shared" si="16"/>
        <v>0</v>
      </c>
      <c r="AH26" s="723">
        <f t="shared" si="17"/>
        <v>0</v>
      </c>
      <c r="AI26" s="723">
        <f t="shared" si="18"/>
        <v>0</v>
      </c>
      <c r="AJ26" s="723">
        <f t="shared" si="19"/>
        <v>0</v>
      </c>
      <c r="AK26" s="723">
        <f t="shared" si="20"/>
        <v>0</v>
      </c>
      <c r="AL26" s="723">
        <f t="shared" si="21"/>
        <v>0</v>
      </c>
      <c r="AM26" s="723">
        <f t="shared" si="22"/>
        <v>0</v>
      </c>
      <c r="AN26" s="723">
        <f t="shared" si="23"/>
        <v>0</v>
      </c>
      <c r="AO26" s="723">
        <f t="shared" si="24"/>
        <v>0</v>
      </c>
      <c r="AP26" s="723">
        <f t="shared" si="25"/>
        <v>0</v>
      </c>
      <c r="AQ26" s="723">
        <f t="shared" si="26"/>
        <v>0</v>
      </c>
      <c r="AS26" s="788"/>
      <c r="AT26" s="789"/>
      <c r="AU26" s="790"/>
      <c r="AV26" s="791" t="s">
        <v>667</v>
      </c>
      <c r="AW26" s="792"/>
      <c r="AX26" s="793">
        <f>ROUND(AX24,0)</f>
        <v>0</v>
      </c>
    </row>
    <row r="27" spans="2:53">
      <c r="B27" s="782"/>
      <c r="C27" s="752" t="str">
        <f>'【指定様式①ーｂ】契約設備内訳表（２）（負荷）'!D31</f>
        <v/>
      </c>
      <c r="D27" s="742">
        <f>'【指定様式①ーｂ】契約設備内訳表（２）（負荷）'!V31</f>
        <v>0</v>
      </c>
      <c r="E27" s="753">
        <f>'【指定様式①ーｂ】契約設備内訳表（２）（負荷）'!X31</f>
        <v>0</v>
      </c>
      <c r="F27" s="754" t="str">
        <f>IF(C27="","",IF(ISERROR(VLOOKUP(C27,'機器ｺｰﾄﾞ（非表示）'!$A$2:$H$80,3,FALSE)),"",VLOOKUP(C27,'機器ｺｰﾄﾞ（非表示）'!$A$2:$H$80,3,FALSE)))</f>
        <v/>
      </c>
      <c r="G27" s="747" t="str">
        <f>IF(ISBLANK(D27),"",IF(C27=103,(VLOOKUP(D27,$BC$3:$BD$14,2,1))/1000,IF(C27=106,(VLOOKUP(D27,$BF$3:$BG$12,2,1))/1000,IF(C27=104,(VLOOKUP(D27,$AZ$3:$BA$8,2,1))/1000,IF(ISERROR(VLOOKUP(C27,'機器ｺｰﾄﾞ（非表示）'!$A$2:$H$80,5,FALSE)),"",ROUND(VLOOKUP(C27,'機器ｺｰﾄﾞ（非表示）'!$A$2:$H$80,5,FALSE)*D27*VLOOKUP(C27,'機器ｺｰﾄﾞ（非表示）'!$A$2:$H$80,6,FALSE),3))))))</f>
        <v/>
      </c>
      <c r="H27" s="742">
        <f t="shared" si="2"/>
        <v>0</v>
      </c>
      <c r="I27" s="743" t="str">
        <f t="shared" si="0"/>
        <v/>
      </c>
      <c r="L27" s="782"/>
      <c r="M27" s="752" t="str">
        <f>'【指定様式①ーｂ】契約設備内訳表（２）（負荷）'!AG31</f>
        <v/>
      </c>
      <c r="N27" s="742">
        <f>'【指定様式①ーｂ】契約設備内訳表（２）（負荷）'!AY31</f>
        <v>0</v>
      </c>
      <c r="O27" s="753">
        <f>'【指定様式①ーｂ】契約設備内訳表（２）（負荷）'!BA31</f>
        <v>0</v>
      </c>
      <c r="P27" s="754" t="str">
        <f>IF(M27="","",IF(ISERROR(VLOOKUP(M27,'機器ｺｰﾄﾞ（非表示）'!$A$2:$H$80,3,FALSE)),"",VLOOKUP(M27,'機器ｺｰﾄﾞ（非表示）'!$A$2:$H$80,3,FALSE)))</f>
        <v/>
      </c>
      <c r="Q27" s="747" t="str">
        <f>IF(N27=0,"",ROUND(IF(ISERROR(VLOOKUP(M27,'機器ｺｰﾄﾞ（非表示）'!$A$2:$H$80,5,FALSE)),"",VLOOKUP(M27,'機器ｺｰﾄﾞ（非表示）'!$A$2:$H$80,5,FALSE))*N27*VLOOKUP(M27,'機器ｺｰﾄﾞ（非表示）'!$A$2:$H$80,6,FALSE),3))</f>
        <v/>
      </c>
      <c r="R27" s="742">
        <f t="shared" si="3"/>
        <v>0</v>
      </c>
      <c r="S27" s="743" t="str">
        <f t="shared" si="1"/>
        <v/>
      </c>
      <c r="U27" s="723">
        <f t="shared" si="4"/>
        <v>0</v>
      </c>
      <c r="V27" s="723">
        <f t="shared" si="5"/>
        <v>0</v>
      </c>
      <c r="W27" s="723">
        <f t="shared" si="6"/>
        <v>0</v>
      </c>
      <c r="X27" s="723" t="str">
        <f t="shared" si="7"/>
        <v/>
      </c>
      <c r="Y27" s="723">
        <f t="shared" si="8"/>
        <v>0</v>
      </c>
      <c r="Z27" s="723">
        <f t="shared" si="9"/>
        <v>0</v>
      </c>
      <c r="AA27" s="723">
        <f t="shared" si="10"/>
        <v>0</v>
      </c>
      <c r="AB27" s="723">
        <f t="shared" si="11"/>
        <v>0</v>
      </c>
      <c r="AC27" s="723">
        <f t="shared" si="12"/>
        <v>0</v>
      </c>
      <c r="AD27" s="723">
        <f t="shared" si="13"/>
        <v>0</v>
      </c>
      <c r="AE27" s="723">
        <f t="shared" si="14"/>
        <v>0</v>
      </c>
      <c r="AF27" s="723">
        <f t="shared" si="15"/>
        <v>0</v>
      </c>
      <c r="AG27" s="723">
        <f t="shared" si="16"/>
        <v>0</v>
      </c>
      <c r="AH27" s="723">
        <f t="shared" si="17"/>
        <v>0</v>
      </c>
      <c r="AI27" s="723">
        <f t="shared" si="18"/>
        <v>0</v>
      </c>
      <c r="AJ27" s="723">
        <f t="shared" si="19"/>
        <v>0</v>
      </c>
      <c r="AK27" s="723">
        <f t="shared" si="20"/>
        <v>0</v>
      </c>
      <c r="AL27" s="723">
        <f t="shared" si="21"/>
        <v>0</v>
      </c>
      <c r="AM27" s="723">
        <f t="shared" si="22"/>
        <v>0</v>
      </c>
      <c r="AN27" s="723">
        <f t="shared" si="23"/>
        <v>0</v>
      </c>
      <c r="AO27" s="723">
        <f t="shared" si="24"/>
        <v>0</v>
      </c>
      <c r="AP27" s="723">
        <f t="shared" si="25"/>
        <v>0</v>
      </c>
      <c r="AQ27" s="723">
        <f t="shared" si="26"/>
        <v>0</v>
      </c>
    </row>
    <row r="28" spans="2:53">
      <c r="B28" s="782"/>
      <c r="C28" s="752" t="str">
        <f>'【指定様式①ーｂ】契約設備内訳表（２）（負荷）'!D32</f>
        <v/>
      </c>
      <c r="D28" s="742">
        <f>'【指定様式①ーｂ】契約設備内訳表（２）（負荷）'!V32</f>
        <v>0</v>
      </c>
      <c r="E28" s="753">
        <f>'【指定様式①ーｂ】契約設備内訳表（２）（負荷）'!X32</f>
        <v>0</v>
      </c>
      <c r="F28" s="754" t="str">
        <f>IF(C28="","",IF(ISERROR(VLOOKUP(C28,'機器ｺｰﾄﾞ（非表示）'!$A$2:$H$80,3,FALSE)),"",VLOOKUP(C28,'機器ｺｰﾄﾞ（非表示）'!$A$2:$H$80,3,FALSE)))</f>
        <v/>
      </c>
      <c r="G28" s="747" t="str">
        <f>IF(ISBLANK(D28),"",IF(C28=103,(VLOOKUP(D28,$BC$3:$BD$14,2,1))/1000,IF(C28=106,(VLOOKUP(D28,$BF$3:$BG$12,2,1))/1000,IF(C28=104,(VLOOKUP(D28,$AZ$3:$BA$8,2,1))/1000,IF(ISERROR(VLOOKUP(C28,'機器ｺｰﾄﾞ（非表示）'!$A$2:$H$80,5,FALSE)),"",ROUND(VLOOKUP(C28,'機器ｺｰﾄﾞ（非表示）'!$A$2:$H$80,5,FALSE)*D28*VLOOKUP(C28,'機器ｺｰﾄﾞ（非表示）'!$A$2:$H$80,6,FALSE),3))))))</f>
        <v/>
      </c>
      <c r="H28" s="742">
        <f t="shared" si="2"/>
        <v>0</v>
      </c>
      <c r="I28" s="743" t="str">
        <f t="shared" si="0"/>
        <v/>
      </c>
      <c r="L28" s="782"/>
      <c r="M28" s="752" t="str">
        <f>'【指定様式①ーｂ】契約設備内訳表（２）（負荷）'!AG32</f>
        <v/>
      </c>
      <c r="N28" s="742">
        <f>'【指定様式①ーｂ】契約設備内訳表（２）（負荷）'!AY32</f>
        <v>0</v>
      </c>
      <c r="O28" s="753">
        <f>'【指定様式①ーｂ】契約設備内訳表（２）（負荷）'!BA32</f>
        <v>0</v>
      </c>
      <c r="P28" s="754" t="str">
        <f>IF(M28="","",IF(ISERROR(VLOOKUP(M28,'機器ｺｰﾄﾞ（非表示）'!$A$2:$H$80,3,FALSE)),"",VLOOKUP(M28,'機器ｺｰﾄﾞ（非表示）'!$A$2:$H$80,3,FALSE)))</f>
        <v/>
      </c>
      <c r="Q28" s="747" t="str">
        <f>IF(N28=0,"",ROUND(IF(ISERROR(VLOOKUP(M28,'機器ｺｰﾄﾞ（非表示）'!$A$2:$H$80,5,FALSE)),"",VLOOKUP(M28,'機器ｺｰﾄﾞ（非表示）'!$A$2:$H$80,5,FALSE))*N28*VLOOKUP(M28,'機器ｺｰﾄﾞ（非表示）'!$A$2:$H$80,6,FALSE),3))</f>
        <v/>
      </c>
      <c r="R28" s="742">
        <f t="shared" si="3"/>
        <v>0</v>
      </c>
      <c r="S28" s="743" t="str">
        <f t="shared" si="1"/>
        <v/>
      </c>
      <c r="U28" s="723">
        <f t="shared" si="4"/>
        <v>0</v>
      </c>
      <c r="V28" s="723">
        <f t="shared" si="5"/>
        <v>0</v>
      </c>
      <c r="W28" s="723">
        <f t="shared" si="6"/>
        <v>0</v>
      </c>
      <c r="X28" s="723" t="str">
        <f t="shared" si="7"/>
        <v/>
      </c>
      <c r="Y28" s="723">
        <f t="shared" si="8"/>
        <v>0</v>
      </c>
      <c r="Z28" s="723">
        <f t="shared" si="9"/>
        <v>0</v>
      </c>
      <c r="AA28" s="723">
        <f t="shared" si="10"/>
        <v>0</v>
      </c>
      <c r="AB28" s="723">
        <f t="shared" si="11"/>
        <v>0</v>
      </c>
      <c r="AC28" s="723">
        <f t="shared" si="12"/>
        <v>0</v>
      </c>
      <c r="AD28" s="723">
        <f t="shared" si="13"/>
        <v>0</v>
      </c>
      <c r="AE28" s="723">
        <f t="shared" si="14"/>
        <v>0</v>
      </c>
      <c r="AF28" s="723">
        <f t="shared" si="15"/>
        <v>0</v>
      </c>
      <c r="AG28" s="723">
        <f t="shared" si="16"/>
        <v>0</v>
      </c>
      <c r="AH28" s="723">
        <f t="shared" si="17"/>
        <v>0</v>
      </c>
      <c r="AI28" s="723">
        <f t="shared" si="18"/>
        <v>0</v>
      </c>
      <c r="AJ28" s="723">
        <f t="shared" si="19"/>
        <v>0</v>
      </c>
      <c r="AK28" s="723">
        <f t="shared" si="20"/>
        <v>0</v>
      </c>
      <c r="AL28" s="723">
        <f t="shared" si="21"/>
        <v>0</v>
      </c>
      <c r="AM28" s="723">
        <f t="shared" si="22"/>
        <v>0</v>
      </c>
      <c r="AN28" s="723">
        <f t="shared" si="23"/>
        <v>0</v>
      </c>
      <c r="AO28" s="723">
        <f t="shared" si="24"/>
        <v>0</v>
      </c>
      <c r="AP28" s="723">
        <f t="shared" si="25"/>
        <v>0</v>
      </c>
      <c r="AQ28" s="723">
        <f t="shared" si="26"/>
        <v>0</v>
      </c>
      <c r="AZ28" s="794"/>
      <c r="BA28" s="794"/>
    </row>
    <row r="29" spans="2:53">
      <c r="B29" s="782"/>
      <c r="C29" s="752" t="str">
        <f>'【指定様式①ーｂ】契約設備内訳表（２）（負荷）'!D33</f>
        <v/>
      </c>
      <c r="D29" s="742">
        <f>'【指定様式①ーｂ】契約設備内訳表（２）（負荷）'!V33</f>
        <v>0</v>
      </c>
      <c r="E29" s="753">
        <f>'【指定様式①ーｂ】契約設備内訳表（２）（負荷）'!X33</f>
        <v>0</v>
      </c>
      <c r="F29" s="754" t="str">
        <f>IF(C29="","",IF(ISERROR(VLOOKUP(C29,'機器ｺｰﾄﾞ（非表示）'!$A$2:$H$80,3,FALSE)),"",VLOOKUP(C29,'機器ｺｰﾄﾞ（非表示）'!$A$2:$H$80,3,FALSE)))</f>
        <v/>
      </c>
      <c r="G29" s="747" t="str">
        <f>IF(ISBLANK(D29),"",IF(C29=103,(VLOOKUP(D29,$BC$3:$BD$14,2,1))/1000,IF(C29=106,(VLOOKUP(D29,$BF$3:$BG$12,2,1))/1000,IF(C29=104,(VLOOKUP(D29,$AZ$3:$BA$8,2,1))/1000,IF(ISERROR(VLOOKUP(C29,'機器ｺｰﾄﾞ（非表示）'!$A$2:$H$80,5,FALSE)),"",ROUND(VLOOKUP(C29,'機器ｺｰﾄﾞ（非表示）'!$A$2:$H$80,5,FALSE)*D29*VLOOKUP(C29,'機器ｺｰﾄﾞ（非表示）'!$A$2:$H$80,6,FALSE),3))))))</f>
        <v/>
      </c>
      <c r="H29" s="742">
        <f t="shared" si="2"/>
        <v>0</v>
      </c>
      <c r="I29" s="743" t="str">
        <f t="shared" si="0"/>
        <v/>
      </c>
      <c r="L29" s="782"/>
      <c r="M29" s="752" t="str">
        <f>'【指定様式①ーｂ】契約設備内訳表（２）（負荷）'!AG33</f>
        <v/>
      </c>
      <c r="N29" s="742">
        <f>'【指定様式①ーｂ】契約設備内訳表（２）（負荷）'!AY33</f>
        <v>0</v>
      </c>
      <c r="O29" s="753">
        <f>'【指定様式①ーｂ】契約設備内訳表（２）（負荷）'!BA33</f>
        <v>0</v>
      </c>
      <c r="P29" s="754" t="str">
        <f>IF(M29="","",IF(ISERROR(VLOOKUP(M29,'機器ｺｰﾄﾞ（非表示）'!$A$2:$H$80,3,FALSE)),"",VLOOKUP(M29,'機器ｺｰﾄﾞ（非表示）'!$A$2:$H$80,3,FALSE)))</f>
        <v/>
      </c>
      <c r="Q29" s="747" t="str">
        <f>IF(N29=0,"",ROUND(IF(ISERROR(VLOOKUP(M29,'機器ｺｰﾄﾞ（非表示）'!$A$2:$H$80,5,FALSE)),"",VLOOKUP(M29,'機器ｺｰﾄﾞ（非表示）'!$A$2:$H$80,5,FALSE))*N29*VLOOKUP(M29,'機器ｺｰﾄﾞ（非表示）'!$A$2:$H$80,6,FALSE),3))</f>
        <v/>
      </c>
      <c r="R29" s="742">
        <f t="shared" si="3"/>
        <v>0</v>
      </c>
      <c r="S29" s="743" t="str">
        <f t="shared" si="1"/>
        <v/>
      </c>
      <c r="U29" s="723">
        <f t="shared" si="4"/>
        <v>0</v>
      </c>
      <c r="V29" s="723">
        <f t="shared" si="5"/>
        <v>0</v>
      </c>
      <c r="W29" s="723">
        <f t="shared" si="6"/>
        <v>0</v>
      </c>
      <c r="X29" s="723" t="str">
        <f t="shared" si="7"/>
        <v/>
      </c>
      <c r="Y29" s="723">
        <f t="shared" si="8"/>
        <v>0</v>
      </c>
      <c r="Z29" s="723">
        <f t="shared" si="9"/>
        <v>0</v>
      </c>
      <c r="AA29" s="723">
        <f t="shared" si="10"/>
        <v>0</v>
      </c>
      <c r="AB29" s="723">
        <f t="shared" si="11"/>
        <v>0</v>
      </c>
      <c r="AC29" s="723">
        <f t="shared" si="12"/>
        <v>0</v>
      </c>
      <c r="AD29" s="723">
        <f t="shared" si="13"/>
        <v>0</v>
      </c>
      <c r="AE29" s="723">
        <f t="shared" si="14"/>
        <v>0</v>
      </c>
      <c r="AF29" s="723">
        <f t="shared" si="15"/>
        <v>0</v>
      </c>
      <c r="AG29" s="723">
        <f t="shared" si="16"/>
        <v>0</v>
      </c>
      <c r="AH29" s="723">
        <f t="shared" si="17"/>
        <v>0</v>
      </c>
      <c r="AI29" s="723">
        <f t="shared" si="18"/>
        <v>0</v>
      </c>
      <c r="AJ29" s="723">
        <f t="shared" si="19"/>
        <v>0</v>
      </c>
      <c r="AK29" s="723">
        <f t="shared" si="20"/>
        <v>0</v>
      </c>
      <c r="AL29" s="723">
        <f t="shared" si="21"/>
        <v>0</v>
      </c>
      <c r="AM29" s="723">
        <f t="shared" si="22"/>
        <v>0</v>
      </c>
      <c r="AN29" s="723">
        <f t="shared" si="23"/>
        <v>0</v>
      </c>
      <c r="AO29" s="723">
        <f t="shared" si="24"/>
        <v>0</v>
      </c>
      <c r="AP29" s="723">
        <f t="shared" si="25"/>
        <v>0</v>
      </c>
      <c r="AQ29" s="723">
        <f t="shared" si="26"/>
        <v>0</v>
      </c>
      <c r="AZ29" s="794"/>
      <c r="BA29" s="794"/>
    </row>
    <row r="30" spans="2:53" ht="14.25" thickBot="1">
      <c r="B30" s="782"/>
      <c r="C30" s="752" t="str">
        <f>'【指定様式①ーｂ】契約設備内訳表（２）（負荷）'!D34</f>
        <v/>
      </c>
      <c r="D30" s="742">
        <f>'【指定様式①ーｂ】契約設備内訳表（２）（負荷）'!V34</f>
        <v>0</v>
      </c>
      <c r="E30" s="753">
        <f>'【指定様式①ーｂ】契約設備内訳表（２）（負荷）'!X34</f>
        <v>0</v>
      </c>
      <c r="F30" s="754" t="str">
        <f>IF(C30="","",IF(ISERROR(VLOOKUP(C30,'機器ｺｰﾄﾞ（非表示）'!$A$2:$H$80,3,FALSE)),"",VLOOKUP(C30,'機器ｺｰﾄﾞ（非表示）'!$A$2:$H$80,3,FALSE)))</f>
        <v/>
      </c>
      <c r="G30" s="747" t="str">
        <f>IF(ISBLANK(D30),"",IF(C30=103,(VLOOKUP(D30,$BC$3:$BD$14,2,1))/1000,IF(C30=106,(VLOOKUP(D30,$BF$3:$BG$12,2,1))/1000,IF(C30=104,(VLOOKUP(D30,$AZ$3:$BA$8,2,1))/1000,IF(ISERROR(VLOOKUP(C30,'機器ｺｰﾄﾞ（非表示）'!$A$2:$H$80,5,FALSE)),"",ROUND(VLOOKUP(C30,'機器ｺｰﾄﾞ（非表示）'!$A$2:$H$80,5,FALSE)*D30*VLOOKUP(C30,'機器ｺｰﾄﾞ（非表示）'!$A$2:$H$80,6,FALSE),3))))))</f>
        <v/>
      </c>
      <c r="H30" s="742">
        <f t="shared" si="2"/>
        <v>0</v>
      </c>
      <c r="I30" s="743" t="str">
        <f t="shared" si="0"/>
        <v/>
      </c>
      <c r="L30" s="782"/>
      <c r="M30" s="752" t="str">
        <f>'【指定様式①ーｂ】契約設備内訳表（２）（負荷）'!AG34</f>
        <v/>
      </c>
      <c r="N30" s="742">
        <f>'【指定様式①ーｂ】契約設備内訳表（２）（負荷）'!AY34</f>
        <v>0</v>
      </c>
      <c r="O30" s="753">
        <f>'【指定様式①ーｂ】契約設備内訳表（２）（負荷）'!BA34</f>
        <v>0</v>
      </c>
      <c r="P30" s="754" t="str">
        <f>IF(M30="","",IF(ISERROR(VLOOKUP(M30,'機器ｺｰﾄﾞ（非表示）'!$A$2:$H$80,3,FALSE)),"",VLOOKUP(M30,'機器ｺｰﾄﾞ（非表示）'!$A$2:$H$80,3,FALSE)))</f>
        <v/>
      </c>
      <c r="Q30" s="747" t="str">
        <f>IF(N30=0,"",ROUND(IF(ISERROR(VLOOKUP(M30,'機器ｺｰﾄﾞ（非表示）'!$A$2:$H$80,5,FALSE)),"",VLOOKUP(M30,'機器ｺｰﾄﾞ（非表示）'!$A$2:$H$80,5,FALSE))*N30*VLOOKUP(M30,'機器ｺｰﾄﾞ（非表示）'!$A$2:$H$80,6,FALSE),3))</f>
        <v/>
      </c>
      <c r="R30" s="742">
        <f t="shared" si="3"/>
        <v>0</v>
      </c>
      <c r="S30" s="743" t="str">
        <f t="shared" si="1"/>
        <v/>
      </c>
      <c r="U30" s="723">
        <f t="shared" si="4"/>
        <v>0</v>
      </c>
      <c r="V30" s="723">
        <f t="shared" si="5"/>
        <v>0</v>
      </c>
      <c r="W30" s="723">
        <f t="shared" si="6"/>
        <v>0</v>
      </c>
      <c r="X30" s="723" t="str">
        <f t="shared" si="7"/>
        <v/>
      </c>
      <c r="Y30" s="723">
        <f t="shared" si="8"/>
        <v>0</v>
      </c>
      <c r="Z30" s="723">
        <f t="shared" si="9"/>
        <v>0</v>
      </c>
      <c r="AA30" s="723">
        <f t="shared" si="10"/>
        <v>0</v>
      </c>
      <c r="AB30" s="723">
        <f t="shared" si="11"/>
        <v>0</v>
      </c>
      <c r="AC30" s="723">
        <f t="shared" si="12"/>
        <v>0</v>
      </c>
      <c r="AD30" s="723">
        <f t="shared" si="13"/>
        <v>0</v>
      </c>
      <c r="AE30" s="723">
        <f t="shared" si="14"/>
        <v>0</v>
      </c>
      <c r="AF30" s="723">
        <f t="shared" si="15"/>
        <v>0</v>
      </c>
      <c r="AG30" s="723">
        <f t="shared" si="16"/>
        <v>0</v>
      </c>
      <c r="AH30" s="723">
        <f t="shared" si="17"/>
        <v>0</v>
      </c>
      <c r="AI30" s="723">
        <f t="shared" si="18"/>
        <v>0</v>
      </c>
      <c r="AJ30" s="723">
        <f t="shared" si="19"/>
        <v>0</v>
      </c>
      <c r="AK30" s="723">
        <f t="shared" si="20"/>
        <v>0</v>
      </c>
      <c r="AL30" s="723">
        <f t="shared" si="21"/>
        <v>0</v>
      </c>
      <c r="AM30" s="723">
        <f t="shared" si="22"/>
        <v>0</v>
      </c>
      <c r="AN30" s="723">
        <f t="shared" si="23"/>
        <v>0</v>
      </c>
      <c r="AO30" s="723">
        <f t="shared" si="24"/>
        <v>0</v>
      </c>
      <c r="AP30" s="723">
        <f t="shared" si="25"/>
        <v>0</v>
      </c>
      <c r="AQ30" s="723">
        <f t="shared" si="26"/>
        <v>0</v>
      </c>
      <c r="AZ30" s="795"/>
      <c r="BA30" s="795"/>
    </row>
    <row r="31" spans="2:53">
      <c r="B31" s="782"/>
      <c r="C31" s="752" t="str">
        <f>'【指定様式①ーｂ】契約設備内訳表（２）（負荷）'!D35</f>
        <v/>
      </c>
      <c r="D31" s="742">
        <f>'【指定様式①ーｂ】契約設備内訳表（２）（負荷）'!V35</f>
        <v>0</v>
      </c>
      <c r="E31" s="753">
        <f>'【指定様式①ーｂ】契約設備内訳表（２）（負荷）'!X35</f>
        <v>0</v>
      </c>
      <c r="F31" s="754" t="str">
        <f>IF(C31="","",IF(ISERROR(VLOOKUP(C31,'機器ｺｰﾄﾞ（非表示）'!$A$2:$H$80,3,FALSE)),"",VLOOKUP(C31,'機器ｺｰﾄﾞ（非表示）'!$A$2:$H$80,3,FALSE)))</f>
        <v/>
      </c>
      <c r="G31" s="747" t="str">
        <f>IF(ISBLANK(D31),"",IF(C31=103,(VLOOKUP(D31,$BC$3:$BD$14,2,1))/1000,IF(C31=106,(VLOOKUP(D31,$BF$3:$BG$12,2,1))/1000,IF(C31=104,(VLOOKUP(D31,$AZ$3:$BA$8,2,1))/1000,IF(ISERROR(VLOOKUP(C31,'機器ｺｰﾄﾞ（非表示）'!$A$2:$H$80,5,FALSE)),"",ROUND(VLOOKUP(C31,'機器ｺｰﾄﾞ（非表示）'!$A$2:$H$80,5,FALSE)*D31*VLOOKUP(C31,'機器ｺｰﾄﾞ（非表示）'!$A$2:$H$80,6,FALSE),3))))))</f>
        <v/>
      </c>
      <c r="H31" s="742">
        <f t="shared" si="2"/>
        <v>0</v>
      </c>
      <c r="I31" s="743" t="str">
        <f t="shared" si="0"/>
        <v/>
      </c>
      <c r="L31" s="782"/>
      <c r="M31" s="752" t="str">
        <f>'【指定様式①ーｂ】契約設備内訳表（２）（負荷）'!AG35</f>
        <v/>
      </c>
      <c r="N31" s="742">
        <f>'【指定様式①ーｂ】契約設備内訳表（２）（負荷）'!AY35</f>
        <v>0</v>
      </c>
      <c r="O31" s="753">
        <f>'【指定様式①ーｂ】契約設備内訳表（２）（負荷）'!BA35</f>
        <v>0</v>
      </c>
      <c r="P31" s="754" t="str">
        <f>IF(M31="","",IF(ISERROR(VLOOKUP(M31,'機器ｺｰﾄﾞ（非表示）'!$A$2:$H$80,3,FALSE)),"",VLOOKUP(M31,'機器ｺｰﾄﾞ（非表示）'!$A$2:$H$80,3,FALSE)))</f>
        <v/>
      </c>
      <c r="Q31" s="747" t="str">
        <f>IF(N31=0,"",ROUND(IF(ISERROR(VLOOKUP(M31,'機器ｺｰﾄﾞ（非表示）'!$A$2:$H$80,5,FALSE)),"",VLOOKUP(M31,'機器ｺｰﾄﾞ（非表示）'!$A$2:$H$80,5,FALSE))*N31*VLOOKUP(M31,'機器ｺｰﾄﾞ（非表示）'!$A$2:$H$80,6,FALSE),3))</f>
        <v/>
      </c>
      <c r="R31" s="742">
        <f t="shared" si="3"/>
        <v>0</v>
      </c>
      <c r="S31" s="743" t="str">
        <f t="shared" si="1"/>
        <v/>
      </c>
      <c r="U31" s="723">
        <f t="shared" si="4"/>
        <v>0</v>
      </c>
      <c r="V31" s="723">
        <f t="shared" si="5"/>
        <v>0</v>
      </c>
      <c r="W31" s="723">
        <f t="shared" si="6"/>
        <v>0</v>
      </c>
      <c r="X31" s="723" t="str">
        <f t="shared" si="7"/>
        <v/>
      </c>
      <c r="Y31" s="723">
        <f t="shared" si="8"/>
        <v>0</v>
      </c>
      <c r="Z31" s="723">
        <f t="shared" si="9"/>
        <v>0</v>
      </c>
      <c r="AA31" s="723">
        <f t="shared" si="10"/>
        <v>0</v>
      </c>
      <c r="AB31" s="723">
        <f t="shared" si="11"/>
        <v>0</v>
      </c>
      <c r="AC31" s="723">
        <f t="shared" si="12"/>
        <v>0</v>
      </c>
      <c r="AD31" s="723">
        <f t="shared" si="13"/>
        <v>0</v>
      </c>
      <c r="AE31" s="723">
        <f t="shared" si="14"/>
        <v>0</v>
      </c>
      <c r="AF31" s="723">
        <f t="shared" si="15"/>
        <v>0</v>
      </c>
      <c r="AG31" s="723">
        <f t="shared" si="16"/>
        <v>0</v>
      </c>
      <c r="AH31" s="723">
        <f t="shared" si="17"/>
        <v>0</v>
      </c>
      <c r="AI31" s="723">
        <f t="shared" si="18"/>
        <v>0</v>
      </c>
      <c r="AJ31" s="723">
        <f t="shared" si="19"/>
        <v>0</v>
      </c>
      <c r="AK31" s="723">
        <f t="shared" si="20"/>
        <v>0</v>
      </c>
      <c r="AL31" s="723">
        <f t="shared" si="21"/>
        <v>0</v>
      </c>
      <c r="AM31" s="723">
        <f t="shared" si="22"/>
        <v>0</v>
      </c>
      <c r="AN31" s="723">
        <f t="shared" si="23"/>
        <v>0</v>
      </c>
      <c r="AO31" s="723">
        <f t="shared" si="24"/>
        <v>0</v>
      </c>
      <c r="AP31" s="723">
        <f t="shared" si="25"/>
        <v>0</v>
      </c>
      <c r="AQ31" s="723">
        <f t="shared" si="26"/>
        <v>0</v>
      </c>
      <c r="AS31" s="2274" t="s">
        <v>778</v>
      </c>
      <c r="AT31" s="2275"/>
      <c r="AU31" s="2275"/>
      <c r="AV31" s="2275"/>
      <c r="AW31" s="2275"/>
      <c r="AX31" s="2276"/>
      <c r="AZ31" s="795"/>
      <c r="BA31" s="795"/>
    </row>
    <row r="32" spans="2:53" ht="14.25" thickBot="1">
      <c r="B32" s="782"/>
      <c r="C32" s="752" t="str">
        <f>'【指定様式①ーｂ】契約設備内訳表（２）（負荷）'!D36</f>
        <v/>
      </c>
      <c r="D32" s="742">
        <f>'【指定様式①ーｂ】契約設備内訳表（２）（負荷）'!V36</f>
        <v>0</v>
      </c>
      <c r="E32" s="753">
        <f>'【指定様式①ーｂ】契約設備内訳表（２）（負荷）'!X36</f>
        <v>0</v>
      </c>
      <c r="F32" s="754" t="str">
        <f>IF(C32="","",IF(ISERROR(VLOOKUP(C32,'機器ｺｰﾄﾞ（非表示）'!$A$2:$H$80,3,FALSE)),"",VLOOKUP(C32,'機器ｺｰﾄﾞ（非表示）'!$A$2:$H$80,3,FALSE)))</f>
        <v/>
      </c>
      <c r="G32" s="747" t="str">
        <f>IF(ISBLANK(D32),"",IF(C32=103,(VLOOKUP(D32,$BC$3:$BD$14,2,1))/1000,IF(C32=106,(VLOOKUP(D32,$BF$3:$BG$12,2,1))/1000,IF(C32=104,(VLOOKUP(D32,$AZ$3:$BA$8,2,1))/1000,IF(ISERROR(VLOOKUP(C32,'機器ｺｰﾄﾞ（非表示）'!$A$2:$H$80,5,FALSE)),"",ROUND(VLOOKUP(C32,'機器ｺｰﾄﾞ（非表示）'!$A$2:$H$80,5,FALSE)*D32*VLOOKUP(C32,'機器ｺｰﾄﾞ（非表示）'!$A$2:$H$80,6,FALSE),3))))))</f>
        <v/>
      </c>
      <c r="H32" s="742">
        <f t="shared" si="2"/>
        <v>0</v>
      </c>
      <c r="I32" s="743" t="str">
        <f t="shared" si="0"/>
        <v/>
      </c>
      <c r="L32" s="782"/>
      <c r="M32" s="752" t="str">
        <f>'【指定様式①ーｂ】契約設備内訳表（２）（負荷）'!AG36</f>
        <v/>
      </c>
      <c r="N32" s="742">
        <f>'【指定様式①ーｂ】契約設備内訳表（２）（負荷）'!AY36</f>
        <v>0</v>
      </c>
      <c r="O32" s="753">
        <f>'【指定様式①ーｂ】契約設備内訳表（２）（負荷）'!BA36</f>
        <v>0</v>
      </c>
      <c r="P32" s="754" t="str">
        <f>IF(M32="","",IF(ISERROR(VLOOKUP(M32,'機器ｺｰﾄﾞ（非表示）'!$A$2:$H$80,3,FALSE)),"",VLOOKUP(M32,'機器ｺｰﾄﾞ（非表示）'!$A$2:$H$80,3,FALSE)))</f>
        <v/>
      </c>
      <c r="Q32" s="747" t="str">
        <f>IF(N32=0,"",ROUND(IF(ISERROR(VLOOKUP(M32,'機器ｺｰﾄﾞ（非表示）'!$A$2:$H$80,5,FALSE)),"",VLOOKUP(M32,'機器ｺｰﾄﾞ（非表示）'!$A$2:$H$80,5,FALSE))*N32*VLOOKUP(M32,'機器ｺｰﾄﾞ（非表示）'!$A$2:$H$80,6,FALSE),3))</f>
        <v/>
      </c>
      <c r="R32" s="742">
        <f t="shared" si="3"/>
        <v>0</v>
      </c>
      <c r="S32" s="743" t="str">
        <f t="shared" si="1"/>
        <v/>
      </c>
      <c r="U32" s="723">
        <f t="shared" si="4"/>
        <v>0</v>
      </c>
      <c r="V32" s="723">
        <f t="shared" si="5"/>
        <v>0</v>
      </c>
      <c r="W32" s="723">
        <f t="shared" si="6"/>
        <v>0</v>
      </c>
      <c r="X32" s="723" t="str">
        <f t="shared" si="7"/>
        <v/>
      </c>
      <c r="Y32" s="723">
        <f t="shared" si="8"/>
        <v>0</v>
      </c>
      <c r="Z32" s="723">
        <f t="shared" si="9"/>
        <v>0</v>
      </c>
      <c r="AA32" s="723">
        <f t="shared" si="10"/>
        <v>0</v>
      </c>
      <c r="AB32" s="723">
        <f t="shared" si="11"/>
        <v>0</v>
      </c>
      <c r="AC32" s="723">
        <f t="shared" si="12"/>
        <v>0</v>
      </c>
      <c r="AD32" s="723">
        <f t="shared" si="13"/>
        <v>0</v>
      </c>
      <c r="AE32" s="723">
        <f t="shared" si="14"/>
        <v>0</v>
      </c>
      <c r="AF32" s="723">
        <f t="shared" si="15"/>
        <v>0</v>
      </c>
      <c r="AG32" s="723">
        <f t="shared" si="16"/>
        <v>0</v>
      </c>
      <c r="AH32" s="723">
        <f t="shared" si="17"/>
        <v>0</v>
      </c>
      <c r="AI32" s="723">
        <f t="shared" si="18"/>
        <v>0</v>
      </c>
      <c r="AJ32" s="723">
        <f t="shared" si="19"/>
        <v>0</v>
      </c>
      <c r="AK32" s="723">
        <f t="shared" si="20"/>
        <v>0</v>
      </c>
      <c r="AL32" s="723">
        <f t="shared" si="21"/>
        <v>0</v>
      </c>
      <c r="AM32" s="723">
        <f t="shared" si="22"/>
        <v>0</v>
      </c>
      <c r="AN32" s="723">
        <f t="shared" si="23"/>
        <v>0</v>
      </c>
      <c r="AO32" s="723">
        <f t="shared" si="24"/>
        <v>0</v>
      </c>
      <c r="AP32" s="723">
        <f t="shared" si="25"/>
        <v>0</v>
      </c>
      <c r="AQ32" s="723">
        <f t="shared" si="26"/>
        <v>0</v>
      </c>
      <c r="AS32" s="2277"/>
      <c r="AT32" s="2278"/>
      <c r="AU32" s="2278"/>
      <c r="AV32" s="2278"/>
      <c r="AW32" s="2278"/>
      <c r="AX32" s="2279"/>
      <c r="AZ32" s="796"/>
      <c r="BA32" s="796"/>
    </row>
    <row r="33" spans="2:54">
      <c r="B33" s="782"/>
      <c r="C33" s="752" t="str">
        <f>'【指定様式①ーｂ】契約設備内訳表（２）（負荷）'!D37</f>
        <v/>
      </c>
      <c r="D33" s="742">
        <f>'【指定様式①ーｂ】契約設備内訳表（２）（負荷）'!V37</f>
        <v>0</v>
      </c>
      <c r="E33" s="753">
        <f>'【指定様式①ーｂ】契約設備内訳表（２）（負荷）'!X37</f>
        <v>0</v>
      </c>
      <c r="F33" s="754" t="str">
        <f>IF(C33="","",IF(ISERROR(VLOOKUP(C33,'機器ｺｰﾄﾞ（非表示）'!$A$2:$H$80,3,FALSE)),"",VLOOKUP(C33,'機器ｺｰﾄﾞ（非表示）'!$A$2:$H$80,3,FALSE)))</f>
        <v/>
      </c>
      <c r="G33" s="747" t="str">
        <f>IF(ISBLANK(D33),"",IF(C33=103,(VLOOKUP(D33,$BC$3:$BD$14,2,1))/1000,IF(C33=106,(VLOOKUP(D33,$BF$3:$BG$12,2,1))/1000,IF(C33=104,(VLOOKUP(D33,$AZ$3:$BA$8,2,1))/1000,IF(ISERROR(VLOOKUP(C33,'機器ｺｰﾄﾞ（非表示）'!$A$2:$H$80,5,FALSE)),"",ROUND(VLOOKUP(C33,'機器ｺｰﾄﾞ（非表示）'!$A$2:$H$80,5,FALSE)*D33*VLOOKUP(C33,'機器ｺｰﾄﾞ（非表示）'!$A$2:$H$80,6,FALSE),3))))))</f>
        <v/>
      </c>
      <c r="H33" s="742">
        <f t="shared" si="2"/>
        <v>0</v>
      </c>
      <c r="I33" s="743" t="str">
        <f t="shared" si="0"/>
        <v/>
      </c>
      <c r="L33" s="782"/>
      <c r="M33" s="752" t="str">
        <f>'【指定様式①ーｂ】契約設備内訳表（２）（負荷）'!AG37</f>
        <v/>
      </c>
      <c r="N33" s="742">
        <f>'【指定様式①ーｂ】契約設備内訳表（２）（負荷）'!AY37</f>
        <v>0</v>
      </c>
      <c r="O33" s="753">
        <f>'【指定様式①ーｂ】契約設備内訳表（２）（負荷）'!BA37</f>
        <v>0</v>
      </c>
      <c r="P33" s="754" t="str">
        <f>IF(M33="","",IF(ISERROR(VLOOKUP(M33,'機器ｺｰﾄﾞ（非表示）'!$A$2:$H$80,3,FALSE)),"",VLOOKUP(M33,'機器ｺｰﾄﾞ（非表示）'!$A$2:$H$80,3,FALSE)))</f>
        <v/>
      </c>
      <c r="Q33" s="747" t="str">
        <f>IF(N33=0,"",ROUND(IF(ISERROR(VLOOKUP(M33,'機器ｺｰﾄﾞ（非表示）'!$A$2:$H$80,5,FALSE)),"",VLOOKUP(M33,'機器ｺｰﾄﾞ（非表示）'!$A$2:$H$80,5,FALSE))*N33*VLOOKUP(M33,'機器ｺｰﾄﾞ（非表示）'!$A$2:$H$80,6,FALSE),3))</f>
        <v/>
      </c>
      <c r="R33" s="742">
        <f t="shared" si="3"/>
        <v>0</v>
      </c>
      <c r="S33" s="743" t="str">
        <f t="shared" si="1"/>
        <v/>
      </c>
      <c r="U33" s="723">
        <f t="shared" si="4"/>
        <v>0</v>
      </c>
      <c r="V33" s="723">
        <f t="shared" si="5"/>
        <v>0</v>
      </c>
      <c r="W33" s="723">
        <f t="shared" si="6"/>
        <v>0</v>
      </c>
      <c r="X33" s="723" t="str">
        <f t="shared" si="7"/>
        <v/>
      </c>
      <c r="Y33" s="723">
        <f t="shared" si="8"/>
        <v>0</v>
      </c>
      <c r="Z33" s="723">
        <f t="shared" si="9"/>
        <v>0</v>
      </c>
      <c r="AA33" s="723">
        <f t="shared" si="10"/>
        <v>0</v>
      </c>
      <c r="AB33" s="723">
        <f t="shared" si="11"/>
        <v>0</v>
      </c>
      <c r="AC33" s="723">
        <f t="shared" si="12"/>
        <v>0</v>
      </c>
      <c r="AD33" s="723">
        <f t="shared" si="13"/>
        <v>0</v>
      </c>
      <c r="AE33" s="723">
        <f t="shared" si="14"/>
        <v>0</v>
      </c>
      <c r="AF33" s="723">
        <f t="shared" si="15"/>
        <v>0</v>
      </c>
      <c r="AG33" s="723">
        <f t="shared" si="16"/>
        <v>0</v>
      </c>
      <c r="AH33" s="723">
        <f t="shared" si="17"/>
        <v>0</v>
      </c>
      <c r="AI33" s="723">
        <f t="shared" si="18"/>
        <v>0</v>
      </c>
      <c r="AJ33" s="723">
        <f t="shared" si="19"/>
        <v>0</v>
      </c>
      <c r="AK33" s="723">
        <f t="shared" si="20"/>
        <v>0</v>
      </c>
      <c r="AL33" s="723">
        <f t="shared" si="21"/>
        <v>0</v>
      </c>
      <c r="AM33" s="723">
        <f t="shared" si="22"/>
        <v>0</v>
      </c>
      <c r="AN33" s="723">
        <f t="shared" si="23"/>
        <v>0</v>
      </c>
      <c r="AO33" s="723">
        <f t="shared" si="24"/>
        <v>0</v>
      </c>
      <c r="AP33" s="723">
        <f t="shared" si="25"/>
        <v>0</v>
      </c>
      <c r="AQ33" s="723">
        <f t="shared" si="26"/>
        <v>0</v>
      </c>
      <c r="AS33" s="2280" t="s">
        <v>779</v>
      </c>
      <c r="AT33" s="2281"/>
      <c r="AU33" s="2281"/>
      <c r="AV33" s="2281"/>
      <c r="AW33" s="2281"/>
      <c r="AX33" s="2282"/>
      <c r="AY33" s="797"/>
      <c r="AZ33" s="796"/>
      <c r="BA33" s="796"/>
      <c r="BB33" s="794"/>
    </row>
    <row r="34" spans="2:54">
      <c r="B34" s="782"/>
      <c r="C34" s="752" t="str">
        <f>'【指定様式①ーｂ】契約設備内訳表（２）（負荷）'!D38</f>
        <v/>
      </c>
      <c r="D34" s="742">
        <f>'【指定様式①ーｂ】契約設備内訳表（２）（負荷）'!V38</f>
        <v>0</v>
      </c>
      <c r="E34" s="753">
        <f>'【指定様式①ーｂ】契約設備内訳表（２）（負荷）'!X38</f>
        <v>0</v>
      </c>
      <c r="F34" s="754" t="str">
        <f>IF(C34="","",IF(ISERROR(VLOOKUP(C34,'機器ｺｰﾄﾞ（非表示）'!$A$2:$H$80,3,FALSE)),"",VLOOKUP(C34,'機器ｺｰﾄﾞ（非表示）'!$A$2:$H$80,3,FALSE)))</f>
        <v/>
      </c>
      <c r="G34" s="747" t="str">
        <f>IF(ISBLANK(D34),"",IF(C34=103,(VLOOKUP(D34,$BC$3:$BD$14,2,1))/1000,IF(C34=106,(VLOOKUP(D34,$BF$3:$BG$12,2,1))/1000,IF(C34=104,(VLOOKUP(D34,$AZ$3:$BA$8,2,1))/1000,IF(ISERROR(VLOOKUP(C34,'機器ｺｰﾄﾞ（非表示）'!$A$2:$H$80,5,FALSE)),"",ROUND(VLOOKUP(C34,'機器ｺｰﾄﾞ（非表示）'!$A$2:$H$80,5,FALSE)*D34*VLOOKUP(C34,'機器ｺｰﾄﾞ（非表示）'!$A$2:$H$80,6,FALSE),3))))))</f>
        <v/>
      </c>
      <c r="H34" s="742">
        <f t="shared" si="2"/>
        <v>0</v>
      </c>
      <c r="I34" s="743" t="str">
        <f t="shared" si="0"/>
        <v/>
      </c>
      <c r="L34" s="782"/>
      <c r="M34" s="752" t="str">
        <f>'【指定様式①ーｂ】契約設備内訳表（２）（負荷）'!AG38</f>
        <v/>
      </c>
      <c r="N34" s="742">
        <f>'【指定様式①ーｂ】契約設備内訳表（２）（負荷）'!AY38</f>
        <v>0</v>
      </c>
      <c r="O34" s="753">
        <f>'【指定様式①ーｂ】契約設備内訳表（２）（負荷）'!BA38</f>
        <v>0</v>
      </c>
      <c r="P34" s="754" t="str">
        <f>IF(M34="","",IF(ISERROR(VLOOKUP(M34,'機器ｺｰﾄﾞ（非表示）'!$A$2:$H$80,3,FALSE)),"",VLOOKUP(M34,'機器ｺｰﾄﾞ（非表示）'!$A$2:$H$80,3,FALSE)))</f>
        <v/>
      </c>
      <c r="Q34" s="747" t="str">
        <f>IF(N34=0,"",ROUND(IF(ISERROR(VLOOKUP(M34,'機器ｺｰﾄﾞ（非表示）'!$A$2:$H$80,5,FALSE)),"",VLOOKUP(M34,'機器ｺｰﾄﾞ（非表示）'!$A$2:$H$80,5,FALSE))*N34*VLOOKUP(M34,'機器ｺｰﾄﾞ（非表示）'!$A$2:$H$80,6,FALSE),3))</f>
        <v/>
      </c>
      <c r="R34" s="742">
        <f t="shared" si="3"/>
        <v>0</v>
      </c>
      <c r="S34" s="743" t="str">
        <f t="shared" si="1"/>
        <v/>
      </c>
      <c r="U34" s="723">
        <f t="shared" si="4"/>
        <v>0</v>
      </c>
      <c r="V34" s="723">
        <f t="shared" si="5"/>
        <v>0</v>
      </c>
      <c r="W34" s="723">
        <f t="shared" si="6"/>
        <v>0</v>
      </c>
      <c r="X34" s="723" t="str">
        <f t="shared" si="7"/>
        <v/>
      </c>
      <c r="Y34" s="723">
        <f t="shared" si="8"/>
        <v>0</v>
      </c>
      <c r="Z34" s="723">
        <f t="shared" si="9"/>
        <v>0</v>
      </c>
      <c r="AA34" s="723">
        <f t="shared" si="10"/>
        <v>0</v>
      </c>
      <c r="AB34" s="723">
        <f t="shared" si="11"/>
        <v>0</v>
      </c>
      <c r="AC34" s="723">
        <f t="shared" si="12"/>
        <v>0</v>
      </c>
      <c r="AD34" s="723">
        <f t="shared" si="13"/>
        <v>0</v>
      </c>
      <c r="AE34" s="723">
        <f t="shared" si="14"/>
        <v>0</v>
      </c>
      <c r="AF34" s="723">
        <f t="shared" si="15"/>
        <v>0</v>
      </c>
      <c r="AG34" s="723">
        <f t="shared" si="16"/>
        <v>0</v>
      </c>
      <c r="AH34" s="723">
        <f t="shared" si="17"/>
        <v>0</v>
      </c>
      <c r="AI34" s="723">
        <f t="shared" si="18"/>
        <v>0</v>
      </c>
      <c r="AJ34" s="723">
        <f t="shared" si="19"/>
        <v>0</v>
      </c>
      <c r="AK34" s="723">
        <f t="shared" si="20"/>
        <v>0</v>
      </c>
      <c r="AL34" s="723">
        <f t="shared" si="21"/>
        <v>0</v>
      </c>
      <c r="AM34" s="723">
        <f t="shared" si="22"/>
        <v>0</v>
      </c>
      <c r="AN34" s="723">
        <f t="shared" si="23"/>
        <v>0</v>
      </c>
      <c r="AO34" s="723">
        <f t="shared" si="24"/>
        <v>0</v>
      </c>
      <c r="AP34" s="723">
        <f t="shared" si="25"/>
        <v>0</v>
      </c>
      <c r="AQ34" s="723">
        <f t="shared" si="26"/>
        <v>0</v>
      </c>
      <c r="AS34" s="798"/>
      <c r="AT34" s="799"/>
      <c r="AU34" s="800"/>
      <c r="AV34" s="801"/>
      <c r="AW34" s="801" t="s">
        <v>669</v>
      </c>
      <c r="AX34" s="802" t="s">
        <v>429</v>
      </c>
      <c r="AY34" s="797"/>
      <c r="AZ34" s="796"/>
      <c r="BA34" s="796"/>
      <c r="BB34" s="794"/>
    </row>
    <row r="35" spans="2:54">
      <c r="B35" s="782"/>
      <c r="C35" s="752" t="str">
        <f>'【指定様式①ーｂ】契約設備内訳表（２）（負荷）'!D39</f>
        <v/>
      </c>
      <c r="D35" s="742">
        <f>'【指定様式①ーｂ】契約設備内訳表（２）（負荷）'!V39</f>
        <v>0</v>
      </c>
      <c r="E35" s="753">
        <f>'【指定様式①ーｂ】契約設備内訳表（２）（負荷）'!X39</f>
        <v>0</v>
      </c>
      <c r="F35" s="754" t="str">
        <f>IF(C35="","",IF(ISERROR(VLOOKUP(C35,'機器ｺｰﾄﾞ（非表示）'!$A$2:$H$80,3,FALSE)),"",VLOOKUP(C35,'機器ｺｰﾄﾞ（非表示）'!$A$2:$H$80,3,FALSE)))</f>
        <v/>
      </c>
      <c r="G35" s="747" t="str">
        <f>IF(ISBLANK(D35),"",IF(C35=103,(VLOOKUP(D35,$BC$3:$BD$14,2,1))/1000,IF(C35=106,(VLOOKUP(D35,$BF$3:$BG$12,2,1))/1000,IF(C35=104,(VLOOKUP(D35,$AZ$3:$BA$8,2,1))/1000,IF(ISERROR(VLOOKUP(C35,'機器ｺｰﾄﾞ（非表示）'!$A$2:$H$80,5,FALSE)),"",ROUND(VLOOKUP(C35,'機器ｺｰﾄﾞ（非表示）'!$A$2:$H$80,5,FALSE)*D35*VLOOKUP(C35,'機器ｺｰﾄﾞ（非表示）'!$A$2:$H$80,6,FALSE),3))))))</f>
        <v/>
      </c>
      <c r="H35" s="742">
        <f t="shared" si="2"/>
        <v>0</v>
      </c>
      <c r="I35" s="743" t="str">
        <f t="shared" si="0"/>
        <v/>
      </c>
      <c r="L35" s="782"/>
      <c r="M35" s="752" t="str">
        <f>'【指定様式①ーｂ】契約設備内訳表（２）（負荷）'!AG39</f>
        <v/>
      </c>
      <c r="N35" s="742">
        <f>'【指定様式①ーｂ】契約設備内訳表（２）（負荷）'!AY39</f>
        <v>0</v>
      </c>
      <c r="O35" s="753">
        <f>'【指定様式①ーｂ】契約設備内訳表（２）（負荷）'!BA39</f>
        <v>0</v>
      </c>
      <c r="P35" s="754" t="str">
        <f>IF(M35="","",IF(ISERROR(VLOOKUP(M35,'機器ｺｰﾄﾞ（非表示）'!$A$2:$H$80,3,FALSE)),"",VLOOKUP(M35,'機器ｺｰﾄﾞ（非表示）'!$A$2:$H$80,3,FALSE)))</f>
        <v/>
      </c>
      <c r="Q35" s="747" t="str">
        <f>IF(N35=0,"",ROUND(IF(ISERROR(VLOOKUP(M35,'機器ｺｰﾄﾞ（非表示）'!$A$2:$H$80,5,FALSE)),"",VLOOKUP(M35,'機器ｺｰﾄﾞ（非表示）'!$A$2:$H$80,5,FALSE))*N35*VLOOKUP(M35,'機器ｺｰﾄﾞ（非表示）'!$A$2:$H$80,6,FALSE),3))</f>
        <v/>
      </c>
      <c r="R35" s="742">
        <f t="shared" si="3"/>
        <v>0</v>
      </c>
      <c r="S35" s="743" t="str">
        <f t="shared" si="1"/>
        <v/>
      </c>
      <c r="U35" s="723">
        <f t="shared" si="4"/>
        <v>0</v>
      </c>
      <c r="V35" s="723">
        <f t="shared" si="5"/>
        <v>0</v>
      </c>
      <c r="W35" s="723">
        <f t="shared" si="6"/>
        <v>0</v>
      </c>
      <c r="X35" s="723" t="str">
        <f t="shared" si="7"/>
        <v/>
      </c>
      <c r="Y35" s="723">
        <f t="shared" si="8"/>
        <v>0</v>
      </c>
      <c r="Z35" s="723">
        <f t="shared" si="9"/>
        <v>0</v>
      </c>
      <c r="AA35" s="723">
        <f t="shared" si="10"/>
        <v>0</v>
      </c>
      <c r="AB35" s="723">
        <f t="shared" si="11"/>
        <v>0</v>
      </c>
      <c r="AC35" s="723">
        <f t="shared" si="12"/>
        <v>0</v>
      </c>
      <c r="AD35" s="723">
        <f t="shared" si="13"/>
        <v>0</v>
      </c>
      <c r="AE35" s="723">
        <f t="shared" si="14"/>
        <v>0</v>
      </c>
      <c r="AF35" s="723">
        <f t="shared" si="15"/>
        <v>0</v>
      </c>
      <c r="AG35" s="723">
        <f t="shared" si="16"/>
        <v>0</v>
      </c>
      <c r="AH35" s="723">
        <f t="shared" si="17"/>
        <v>0</v>
      </c>
      <c r="AI35" s="723">
        <f t="shared" si="18"/>
        <v>0</v>
      </c>
      <c r="AJ35" s="723">
        <f t="shared" si="19"/>
        <v>0</v>
      </c>
      <c r="AK35" s="723">
        <f t="shared" si="20"/>
        <v>0</v>
      </c>
      <c r="AL35" s="723">
        <f t="shared" si="21"/>
        <v>0</v>
      </c>
      <c r="AM35" s="723">
        <f t="shared" si="22"/>
        <v>0</v>
      </c>
      <c r="AN35" s="723">
        <f t="shared" si="23"/>
        <v>0</v>
      </c>
      <c r="AO35" s="723">
        <f t="shared" si="24"/>
        <v>0</v>
      </c>
      <c r="AP35" s="723">
        <f t="shared" si="25"/>
        <v>0</v>
      </c>
      <c r="AQ35" s="723">
        <f t="shared" si="26"/>
        <v>0</v>
      </c>
      <c r="AS35" s="798" t="s">
        <v>780</v>
      </c>
      <c r="AT35" s="803"/>
      <c r="AU35" s="804"/>
      <c r="AV35" s="805"/>
      <c r="AW35" s="805" t="s">
        <v>428</v>
      </c>
      <c r="AX35" s="806"/>
      <c r="AY35" s="807"/>
      <c r="AZ35" s="796"/>
      <c r="BA35" s="796"/>
      <c r="BB35" s="795"/>
    </row>
    <row r="36" spans="2:54">
      <c r="B36" s="782"/>
      <c r="C36" s="752" t="str">
        <f>'【指定様式①ーｂ】契約設備内訳表（２）（負荷）'!D40</f>
        <v/>
      </c>
      <c r="D36" s="742">
        <f>'【指定様式①ーｂ】契約設備内訳表（２）（負荷）'!V40</f>
        <v>0</v>
      </c>
      <c r="E36" s="753">
        <f>'【指定様式①ーｂ】契約設備内訳表（２）（負荷）'!X40</f>
        <v>0</v>
      </c>
      <c r="F36" s="754" t="str">
        <f>IF(C36="","",IF(ISERROR(VLOOKUP(C36,'機器ｺｰﾄﾞ（非表示）'!$A$2:$H$80,3,FALSE)),"",VLOOKUP(C36,'機器ｺｰﾄﾞ（非表示）'!$A$2:$H$80,3,FALSE)))</f>
        <v/>
      </c>
      <c r="G36" s="747" t="str">
        <f>IF(ISBLANK(D36),"",IF(C36=103,(VLOOKUP(D36,$BC$3:$BD$14,2,1))/1000,IF(C36=106,(VLOOKUP(D36,$BF$3:$BG$12,2,1))/1000,IF(C36=104,(VLOOKUP(D36,$AZ$3:$BA$8,2,1))/1000,IF(ISERROR(VLOOKUP(C36,'機器ｺｰﾄﾞ（非表示）'!$A$2:$H$80,5,FALSE)),"",ROUND(VLOOKUP(C36,'機器ｺｰﾄﾞ（非表示）'!$A$2:$H$80,5,FALSE)*D36*VLOOKUP(C36,'機器ｺｰﾄﾞ（非表示）'!$A$2:$H$80,6,FALSE),3))))))</f>
        <v/>
      </c>
      <c r="H36" s="742">
        <f t="shared" si="2"/>
        <v>0</v>
      </c>
      <c r="I36" s="743" t="str">
        <f t="shared" si="0"/>
        <v/>
      </c>
      <c r="L36" s="782"/>
      <c r="M36" s="752" t="str">
        <f>'【指定様式①ーｂ】契約設備内訳表（２）（負荷）'!AG40</f>
        <v/>
      </c>
      <c r="N36" s="742">
        <f>'【指定様式①ーｂ】契約設備内訳表（２）（負荷）'!AY40</f>
        <v>0</v>
      </c>
      <c r="O36" s="753">
        <f>'【指定様式①ーｂ】契約設備内訳表（２）（負荷）'!BA40</f>
        <v>0</v>
      </c>
      <c r="P36" s="754" t="str">
        <f>IF(M36="","",IF(ISERROR(VLOOKUP(M36,'機器ｺｰﾄﾞ（非表示）'!$A$2:$H$80,3,FALSE)),"",VLOOKUP(M36,'機器ｺｰﾄﾞ（非表示）'!$A$2:$H$80,3,FALSE)))</f>
        <v/>
      </c>
      <c r="Q36" s="747" t="str">
        <f>IF(N36=0,"",ROUND(IF(ISERROR(VLOOKUP(M36,'機器ｺｰﾄﾞ（非表示）'!$A$2:$H$80,5,FALSE)),"",VLOOKUP(M36,'機器ｺｰﾄﾞ（非表示）'!$A$2:$H$80,5,FALSE))*N36*VLOOKUP(M36,'機器ｺｰﾄﾞ（非表示）'!$A$2:$H$80,6,FALSE),3))</f>
        <v/>
      </c>
      <c r="R36" s="742">
        <f t="shared" si="3"/>
        <v>0</v>
      </c>
      <c r="S36" s="743" t="str">
        <f t="shared" si="1"/>
        <v/>
      </c>
      <c r="U36" s="723">
        <f t="shared" si="4"/>
        <v>0</v>
      </c>
      <c r="V36" s="723">
        <f t="shared" si="5"/>
        <v>0</v>
      </c>
      <c r="W36" s="723">
        <f t="shared" si="6"/>
        <v>0</v>
      </c>
      <c r="X36" s="723" t="str">
        <f t="shared" si="7"/>
        <v/>
      </c>
      <c r="Y36" s="723">
        <f t="shared" si="8"/>
        <v>0</v>
      </c>
      <c r="Z36" s="723">
        <f t="shared" si="9"/>
        <v>0</v>
      </c>
      <c r="AA36" s="723">
        <f t="shared" si="10"/>
        <v>0</v>
      </c>
      <c r="AB36" s="723">
        <f t="shared" si="11"/>
        <v>0</v>
      </c>
      <c r="AC36" s="723">
        <f t="shared" si="12"/>
        <v>0</v>
      </c>
      <c r="AD36" s="723">
        <f t="shared" si="13"/>
        <v>0</v>
      </c>
      <c r="AE36" s="723">
        <f t="shared" si="14"/>
        <v>0</v>
      </c>
      <c r="AF36" s="723">
        <f t="shared" si="15"/>
        <v>0</v>
      </c>
      <c r="AG36" s="723">
        <f t="shared" si="16"/>
        <v>0</v>
      </c>
      <c r="AH36" s="723">
        <f t="shared" si="17"/>
        <v>0</v>
      </c>
      <c r="AI36" s="723">
        <f t="shared" si="18"/>
        <v>0</v>
      </c>
      <c r="AJ36" s="723">
        <f t="shared" si="19"/>
        <v>0</v>
      </c>
      <c r="AK36" s="723">
        <f t="shared" si="20"/>
        <v>0</v>
      </c>
      <c r="AL36" s="723">
        <f t="shared" si="21"/>
        <v>0</v>
      </c>
      <c r="AM36" s="723">
        <f t="shared" si="22"/>
        <v>0</v>
      </c>
      <c r="AN36" s="723">
        <f t="shared" si="23"/>
        <v>0</v>
      </c>
      <c r="AO36" s="723">
        <f t="shared" si="24"/>
        <v>0</v>
      </c>
      <c r="AP36" s="723">
        <f t="shared" si="25"/>
        <v>0</v>
      </c>
      <c r="AQ36" s="723">
        <f t="shared" si="26"/>
        <v>0</v>
      </c>
      <c r="AS36" s="808"/>
      <c r="AT36" s="2283" t="s">
        <v>658</v>
      </c>
      <c r="AU36" s="2284"/>
      <c r="AV36" s="2287">
        <f>IF(I256&gt;6,6,I256)</f>
        <v>0</v>
      </c>
      <c r="AW36" s="2289">
        <v>0.95</v>
      </c>
      <c r="AX36" s="2291">
        <f>ROUND(AV36*AW36,3)</f>
        <v>0</v>
      </c>
      <c r="AY36" s="807"/>
      <c r="AZ36" s="796"/>
      <c r="BA36" s="796"/>
      <c r="BB36" s="795"/>
    </row>
    <row r="37" spans="2:54">
      <c r="B37" s="782"/>
      <c r="C37" s="752" t="str">
        <f>'【指定様式①ーｂ】契約設備内訳表（２）（負荷）'!D41</f>
        <v/>
      </c>
      <c r="D37" s="742">
        <f>'【指定様式①ーｂ】契約設備内訳表（２）（負荷）'!V41</f>
        <v>0</v>
      </c>
      <c r="E37" s="753">
        <f>'【指定様式①ーｂ】契約設備内訳表（２）（負荷）'!X41</f>
        <v>0</v>
      </c>
      <c r="F37" s="754" t="str">
        <f>IF(C37="","",IF(ISERROR(VLOOKUP(C37,'機器ｺｰﾄﾞ（非表示）'!$A$2:$H$80,3,FALSE)),"",VLOOKUP(C37,'機器ｺｰﾄﾞ（非表示）'!$A$2:$H$80,3,FALSE)))</f>
        <v/>
      </c>
      <c r="G37" s="747" t="str">
        <f>IF(ISBLANK(D37),"",IF(C37=103,(VLOOKUP(D37,$BC$3:$BD$14,2,1))/1000,IF(C37=106,(VLOOKUP(D37,$BF$3:$BG$12,2,1))/1000,IF(C37=104,(VLOOKUP(D37,$AZ$3:$BA$8,2,1))/1000,IF(ISERROR(VLOOKUP(C37,'機器ｺｰﾄﾞ（非表示）'!$A$2:$H$80,5,FALSE)),"",ROUND(VLOOKUP(C37,'機器ｺｰﾄﾞ（非表示）'!$A$2:$H$80,5,FALSE)*D37*VLOOKUP(C37,'機器ｺｰﾄﾞ（非表示）'!$A$2:$H$80,6,FALSE),3))))))</f>
        <v/>
      </c>
      <c r="H37" s="742">
        <f t="shared" si="2"/>
        <v>0</v>
      </c>
      <c r="I37" s="743" t="str">
        <f t="shared" si="0"/>
        <v/>
      </c>
      <c r="L37" s="782"/>
      <c r="M37" s="752" t="str">
        <f>'【指定様式①ーｂ】契約設備内訳表（２）（負荷）'!AG41</f>
        <v/>
      </c>
      <c r="N37" s="742">
        <f>'【指定様式①ーｂ】契約設備内訳表（２）（負荷）'!AY41</f>
        <v>0</v>
      </c>
      <c r="O37" s="753">
        <f>'【指定様式①ーｂ】契約設備内訳表（２）（負荷）'!BA41</f>
        <v>0</v>
      </c>
      <c r="P37" s="754" t="str">
        <f>IF(M37="","",IF(ISERROR(VLOOKUP(M37,'機器ｺｰﾄﾞ（非表示）'!$A$2:$H$80,3,FALSE)),"",VLOOKUP(M37,'機器ｺｰﾄﾞ（非表示）'!$A$2:$H$80,3,FALSE)))</f>
        <v/>
      </c>
      <c r="Q37" s="747" t="str">
        <f>IF(N37=0,"",ROUND(IF(ISERROR(VLOOKUP(M37,'機器ｺｰﾄﾞ（非表示）'!$A$2:$H$80,5,FALSE)),"",VLOOKUP(M37,'機器ｺｰﾄﾞ（非表示）'!$A$2:$H$80,5,FALSE))*N37*VLOOKUP(M37,'機器ｺｰﾄﾞ（非表示）'!$A$2:$H$80,6,FALSE),3))</f>
        <v/>
      </c>
      <c r="R37" s="742">
        <f t="shared" si="3"/>
        <v>0</v>
      </c>
      <c r="S37" s="743" t="str">
        <f t="shared" si="1"/>
        <v/>
      </c>
      <c r="U37" s="723">
        <f t="shared" si="4"/>
        <v>0</v>
      </c>
      <c r="V37" s="723">
        <f t="shared" si="5"/>
        <v>0</v>
      </c>
      <c r="W37" s="723">
        <f t="shared" si="6"/>
        <v>0</v>
      </c>
      <c r="X37" s="723" t="str">
        <f t="shared" si="7"/>
        <v/>
      </c>
      <c r="Y37" s="723">
        <f t="shared" si="8"/>
        <v>0</v>
      </c>
      <c r="Z37" s="723">
        <f t="shared" si="9"/>
        <v>0</v>
      </c>
      <c r="AA37" s="723">
        <f t="shared" si="10"/>
        <v>0</v>
      </c>
      <c r="AB37" s="723">
        <f t="shared" si="11"/>
        <v>0</v>
      </c>
      <c r="AC37" s="723">
        <f t="shared" si="12"/>
        <v>0</v>
      </c>
      <c r="AD37" s="723">
        <f t="shared" si="13"/>
        <v>0</v>
      </c>
      <c r="AE37" s="723">
        <f t="shared" si="14"/>
        <v>0</v>
      </c>
      <c r="AF37" s="723">
        <f t="shared" si="15"/>
        <v>0</v>
      </c>
      <c r="AG37" s="723">
        <f t="shared" si="16"/>
        <v>0</v>
      </c>
      <c r="AH37" s="723">
        <f t="shared" si="17"/>
        <v>0</v>
      </c>
      <c r="AI37" s="723">
        <f t="shared" si="18"/>
        <v>0</v>
      </c>
      <c r="AJ37" s="723">
        <f t="shared" si="19"/>
        <v>0</v>
      </c>
      <c r="AK37" s="723">
        <f t="shared" si="20"/>
        <v>0</v>
      </c>
      <c r="AL37" s="723">
        <f t="shared" si="21"/>
        <v>0</v>
      </c>
      <c r="AM37" s="723">
        <f t="shared" si="22"/>
        <v>0</v>
      </c>
      <c r="AN37" s="723">
        <f t="shared" si="23"/>
        <v>0</v>
      </c>
      <c r="AO37" s="723">
        <f t="shared" si="24"/>
        <v>0</v>
      </c>
      <c r="AP37" s="723">
        <f t="shared" si="25"/>
        <v>0</v>
      </c>
      <c r="AQ37" s="723">
        <f t="shared" si="26"/>
        <v>0</v>
      </c>
      <c r="AS37" s="808"/>
      <c r="AT37" s="2285"/>
      <c r="AU37" s="2286"/>
      <c r="AV37" s="2288"/>
      <c r="AW37" s="2290"/>
      <c r="AX37" s="2292"/>
      <c r="AY37" s="809"/>
      <c r="AZ37" s="796"/>
      <c r="BA37" s="796"/>
      <c r="BB37" s="796"/>
    </row>
    <row r="38" spans="2:54">
      <c r="B38" s="782"/>
      <c r="C38" s="752" t="str">
        <f>'【指定様式①ーｂ】契約設備内訳表（２）（負荷）'!D42</f>
        <v/>
      </c>
      <c r="D38" s="742">
        <f>'【指定様式①ーｂ】契約設備内訳表（２）（負荷）'!V42</f>
        <v>0</v>
      </c>
      <c r="E38" s="753">
        <f>'【指定様式①ーｂ】契約設備内訳表（２）（負荷）'!X42</f>
        <v>0</v>
      </c>
      <c r="F38" s="754" t="str">
        <f>IF(C38="","",IF(ISERROR(VLOOKUP(C38,'機器ｺｰﾄﾞ（非表示）'!$A$2:$H$80,3,FALSE)),"",VLOOKUP(C38,'機器ｺｰﾄﾞ（非表示）'!$A$2:$H$80,3,FALSE)))</f>
        <v/>
      </c>
      <c r="G38" s="747" t="str">
        <f>IF(ISBLANK(D38),"",IF(C38=103,(VLOOKUP(D38,$BC$3:$BD$14,2,1))/1000,IF(C38=106,(VLOOKUP(D38,$BF$3:$BG$12,2,1))/1000,IF(C38=104,(VLOOKUP(D38,$AZ$3:$BA$8,2,1))/1000,IF(ISERROR(VLOOKUP(C38,'機器ｺｰﾄﾞ（非表示）'!$A$2:$H$80,5,FALSE)),"",ROUND(VLOOKUP(C38,'機器ｺｰﾄﾞ（非表示）'!$A$2:$H$80,5,FALSE)*D38*VLOOKUP(C38,'機器ｺｰﾄﾞ（非表示）'!$A$2:$H$80,6,FALSE),3))))))</f>
        <v/>
      </c>
      <c r="H38" s="742">
        <f t="shared" si="2"/>
        <v>0</v>
      </c>
      <c r="I38" s="743" t="str">
        <f t="shared" si="0"/>
        <v/>
      </c>
      <c r="L38" s="782"/>
      <c r="M38" s="752" t="str">
        <f>'【指定様式①ーｂ】契約設備内訳表（２）（負荷）'!AG42</f>
        <v/>
      </c>
      <c r="N38" s="742">
        <f>'【指定様式①ーｂ】契約設備内訳表（２）（負荷）'!AY42</f>
        <v>0</v>
      </c>
      <c r="O38" s="753">
        <f>'【指定様式①ーｂ】契約設備内訳表（２）（負荷）'!BA42</f>
        <v>0</v>
      </c>
      <c r="P38" s="754" t="str">
        <f>IF(M38="","",IF(ISERROR(VLOOKUP(M38,'機器ｺｰﾄﾞ（非表示）'!$A$2:$H$80,3,FALSE)),"",VLOOKUP(M38,'機器ｺｰﾄﾞ（非表示）'!$A$2:$H$80,3,FALSE)))</f>
        <v/>
      </c>
      <c r="Q38" s="747" t="str">
        <f>IF(N38=0,"",ROUND(IF(ISERROR(VLOOKUP(M38,'機器ｺｰﾄﾞ（非表示）'!$A$2:$H$80,5,FALSE)),"",VLOOKUP(M38,'機器ｺｰﾄﾞ（非表示）'!$A$2:$H$80,5,FALSE))*N38*VLOOKUP(M38,'機器ｺｰﾄﾞ（非表示）'!$A$2:$H$80,6,FALSE),3))</f>
        <v/>
      </c>
      <c r="R38" s="742">
        <f t="shared" si="3"/>
        <v>0</v>
      </c>
      <c r="S38" s="743" t="str">
        <f t="shared" si="1"/>
        <v/>
      </c>
      <c r="U38" s="723">
        <f t="shared" si="4"/>
        <v>0</v>
      </c>
      <c r="V38" s="723">
        <f t="shared" si="5"/>
        <v>0</v>
      </c>
      <c r="W38" s="723">
        <f t="shared" si="6"/>
        <v>0</v>
      </c>
      <c r="X38" s="723" t="str">
        <f t="shared" si="7"/>
        <v/>
      </c>
      <c r="Y38" s="723">
        <f t="shared" si="8"/>
        <v>0</v>
      </c>
      <c r="Z38" s="723">
        <f t="shared" si="9"/>
        <v>0</v>
      </c>
      <c r="AA38" s="723">
        <f t="shared" si="10"/>
        <v>0</v>
      </c>
      <c r="AB38" s="723">
        <f t="shared" si="11"/>
        <v>0</v>
      </c>
      <c r="AC38" s="723">
        <f t="shared" si="12"/>
        <v>0</v>
      </c>
      <c r="AD38" s="723">
        <f t="shared" si="13"/>
        <v>0</v>
      </c>
      <c r="AE38" s="723">
        <f t="shared" si="14"/>
        <v>0</v>
      </c>
      <c r="AF38" s="723">
        <f t="shared" si="15"/>
        <v>0</v>
      </c>
      <c r="AG38" s="723">
        <f t="shared" si="16"/>
        <v>0</v>
      </c>
      <c r="AH38" s="723">
        <f t="shared" si="17"/>
        <v>0</v>
      </c>
      <c r="AI38" s="723">
        <f t="shared" si="18"/>
        <v>0</v>
      </c>
      <c r="AJ38" s="723">
        <f t="shared" si="19"/>
        <v>0</v>
      </c>
      <c r="AK38" s="723">
        <f t="shared" si="20"/>
        <v>0</v>
      </c>
      <c r="AL38" s="723">
        <f t="shared" si="21"/>
        <v>0</v>
      </c>
      <c r="AM38" s="723">
        <f t="shared" si="22"/>
        <v>0</v>
      </c>
      <c r="AN38" s="723">
        <f t="shared" si="23"/>
        <v>0</v>
      </c>
      <c r="AO38" s="723">
        <f t="shared" si="24"/>
        <v>0</v>
      </c>
      <c r="AP38" s="723">
        <f t="shared" si="25"/>
        <v>0</v>
      </c>
      <c r="AQ38" s="723">
        <f t="shared" si="26"/>
        <v>0</v>
      </c>
      <c r="AS38" s="808" t="s">
        <v>781</v>
      </c>
      <c r="AT38" s="2283" t="s">
        <v>659</v>
      </c>
      <c r="AU38" s="2284"/>
      <c r="AV38" s="2287">
        <f>IF(I256&gt;20,14,I256-AV36)</f>
        <v>0</v>
      </c>
      <c r="AW38" s="2293">
        <v>0.85</v>
      </c>
      <c r="AX38" s="2291">
        <f>ROUND(AV38*AW38,3)</f>
        <v>0</v>
      </c>
      <c r="AY38" s="809"/>
      <c r="AZ38" s="796"/>
      <c r="BA38" s="796"/>
      <c r="BB38" s="796"/>
    </row>
    <row r="39" spans="2:54">
      <c r="B39" s="782"/>
      <c r="C39" s="752" t="str">
        <f>'【指定様式①ーｂ】契約設備内訳表（２）（負荷）'!D43</f>
        <v/>
      </c>
      <c r="D39" s="742">
        <f>'【指定様式①ーｂ】契約設備内訳表（２）（負荷）'!V43</f>
        <v>0</v>
      </c>
      <c r="E39" s="753">
        <f>'【指定様式①ーｂ】契約設備内訳表（２）（負荷）'!X43</f>
        <v>0</v>
      </c>
      <c r="F39" s="754" t="str">
        <f>IF(C39="","",IF(ISERROR(VLOOKUP(C39,'機器ｺｰﾄﾞ（非表示）'!$A$2:$H$80,3,FALSE)),"",VLOOKUP(C39,'機器ｺｰﾄﾞ（非表示）'!$A$2:$H$80,3,FALSE)))</f>
        <v/>
      </c>
      <c r="G39" s="747" t="str">
        <f>IF(ISBLANK(D39),"",IF(C39=103,(VLOOKUP(D39,$BC$3:$BD$14,2,1))/1000,IF(C39=106,(VLOOKUP(D39,$BF$3:$BG$12,2,1))/1000,IF(C39=104,(VLOOKUP(D39,$AZ$3:$BA$8,2,1))/1000,IF(ISERROR(VLOOKUP(C39,'機器ｺｰﾄﾞ（非表示）'!$A$2:$H$80,5,FALSE)),"",ROUND(VLOOKUP(C39,'機器ｺｰﾄﾞ（非表示）'!$A$2:$H$80,5,FALSE)*D39*VLOOKUP(C39,'機器ｺｰﾄﾞ（非表示）'!$A$2:$H$80,6,FALSE),3))))))</f>
        <v/>
      </c>
      <c r="H39" s="742">
        <f t="shared" si="2"/>
        <v>0</v>
      </c>
      <c r="I39" s="743" t="str">
        <f t="shared" si="0"/>
        <v/>
      </c>
      <c r="L39" s="782"/>
      <c r="M39" s="752" t="str">
        <f>'【指定様式①ーｂ】契約設備内訳表（２）（負荷）'!AG43</f>
        <v/>
      </c>
      <c r="N39" s="742">
        <f>'【指定様式①ーｂ】契約設備内訳表（２）（負荷）'!AY43</f>
        <v>0</v>
      </c>
      <c r="O39" s="753">
        <f>'【指定様式①ーｂ】契約設備内訳表（２）（負荷）'!BA43</f>
        <v>0</v>
      </c>
      <c r="P39" s="754" t="str">
        <f>IF(M39="","",IF(ISERROR(VLOOKUP(M39,'機器ｺｰﾄﾞ（非表示）'!$A$2:$H$80,3,FALSE)),"",VLOOKUP(M39,'機器ｺｰﾄﾞ（非表示）'!$A$2:$H$80,3,FALSE)))</f>
        <v/>
      </c>
      <c r="Q39" s="747" t="str">
        <f>IF(N39=0,"",ROUND(IF(ISERROR(VLOOKUP(M39,'機器ｺｰﾄﾞ（非表示）'!$A$2:$H$80,5,FALSE)),"",VLOOKUP(M39,'機器ｺｰﾄﾞ（非表示）'!$A$2:$H$80,5,FALSE))*N39*VLOOKUP(M39,'機器ｺｰﾄﾞ（非表示）'!$A$2:$H$80,6,FALSE),3))</f>
        <v/>
      </c>
      <c r="R39" s="742">
        <f t="shared" si="3"/>
        <v>0</v>
      </c>
      <c r="S39" s="743" t="str">
        <f t="shared" si="1"/>
        <v/>
      </c>
      <c r="U39" s="723">
        <f t="shared" si="4"/>
        <v>0</v>
      </c>
      <c r="V39" s="723">
        <f t="shared" si="5"/>
        <v>0</v>
      </c>
      <c r="W39" s="723">
        <f t="shared" si="6"/>
        <v>0</v>
      </c>
      <c r="X39" s="723" t="str">
        <f t="shared" si="7"/>
        <v/>
      </c>
      <c r="Y39" s="723">
        <f t="shared" si="8"/>
        <v>0</v>
      </c>
      <c r="Z39" s="723">
        <f t="shared" si="9"/>
        <v>0</v>
      </c>
      <c r="AA39" s="723">
        <f t="shared" si="10"/>
        <v>0</v>
      </c>
      <c r="AB39" s="723">
        <f t="shared" si="11"/>
        <v>0</v>
      </c>
      <c r="AC39" s="723">
        <f t="shared" si="12"/>
        <v>0</v>
      </c>
      <c r="AD39" s="723">
        <f t="shared" si="13"/>
        <v>0</v>
      </c>
      <c r="AE39" s="723">
        <f t="shared" si="14"/>
        <v>0</v>
      </c>
      <c r="AF39" s="723">
        <f t="shared" si="15"/>
        <v>0</v>
      </c>
      <c r="AG39" s="723">
        <f t="shared" si="16"/>
        <v>0</v>
      </c>
      <c r="AH39" s="723">
        <f t="shared" si="17"/>
        <v>0</v>
      </c>
      <c r="AI39" s="723">
        <f t="shared" si="18"/>
        <v>0</v>
      </c>
      <c r="AJ39" s="723">
        <f t="shared" si="19"/>
        <v>0</v>
      </c>
      <c r="AK39" s="723">
        <f t="shared" si="20"/>
        <v>0</v>
      </c>
      <c r="AL39" s="723">
        <f t="shared" si="21"/>
        <v>0</v>
      </c>
      <c r="AM39" s="723">
        <f t="shared" si="22"/>
        <v>0</v>
      </c>
      <c r="AN39" s="723">
        <f t="shared" si="23"/>
        <v>0</v>
      </c>
      <c r="AO39" s="723">
        <f t="shared" si="24"/>
        <v>0</v>
      </c>
      <c r="AP39" s="723">
        <f t="shared" si="25"/>
        <v>0</v>
      </c>
      <c r="AQ39" s="723">
        <f t="shared" si="26"/>
        <v>0</v>
      </c>
      <c r="AS39" s="808"/>
      <c r="AT39" s="2285"/>
      <c r="AU39" s="2286"/>
      <c r="AV39" s="2288"/>
      <c r="AW39" s="2294"/>
      <c r="AX39" s="2292"/>
      <c r="AY39" s="809"/>
      <c r="AZ39" s="796"/>
      <c r="BA39" s="796"/>
      <c r="BB39" s="796"/>
    </row>
    <row r="40" spans="2:54">
      <c r="B40" s="782"/>
      <c r="C40" s="752" t="str">
        <f>'【指定様式①ーｂ】契約設備内訳表（２）（負荷）'!D44</f>
        <v/>
      </c>
      <c r="D40" s="742">
        <f>'【指定様式①ーｂ】契約設備内訳表（２）（負荷）'!V44</f>
        <v>0</v>
      </c>
      <c r="E40" s="753">
        <f>'【指定様式①ーｂ】契約設備内訳表（２）（負荷）'!X44</f>
        <v>0</v>
      </c>
      <c r="F40" s="754" t="str">
        <f>IF(C40="","",IF(ISERROR(VLOOKUP(C40,'機器ｺｰﾄﾞ（非表示）'!$A$2:$H$80,3,FALSE)),"",VLOOKUP(C40,'機器ｺｰﾄﾞ（非表示）'!$A$2:$H$80,3,FALSE)))</f>
        <v/>
      </c>
      <c r="G40" s="747" t="str">
        <f>IF(ISBLANK(D40),"",IF(C40=103,(VLOOKUP(D40,$BC$3:$BD$14,2,1))/1000,IF(C40=106,(VLOOKUP(D40,$BF$3:$BG$12,2,1))/1000,IF(C40=104,(VLOOKUP(D40,$AZ$3:$BA$8,2,1))/1000,IF(ISERROR(VLOOKUP(C40,'機器ｺｰﾄﾞ（非表示）'!$A$2:$H$80,5,FALSE)),"",ROUND(VLOOKUP(C40,'機器ｺｰﾄﾞ（非表示）'!$A$2:$H$80,5,FALSE)*D40*VLOOKUP(C40,'機器ｺｰﾄﾞ（非表示）'!$A$2:$H$80,6,FALSE),3))))))</f>
        <v/>
      </c>
      <c r="H40" s="742">
        <f t="shared" si="2"/>
        <v>0</v>
      </c>
      <c r="I40" s="743" t="str">
        <f t="shared" si="0"/>
        <v/>
      </c>
      <c r="L40" s="782"/>
      <c r="M40" s="752" t="str">
        <f>'【指定様式①ーｂ】契約設備内訳表（２）（負荷）'!AG44</f>
        <v/>
      </c>
      <c r="N40" s="742">
        <f>'【指定様式①ーｂ】契約設備内訳表（２）（負荷）'!AY44</f>
        <v>0</v>
      </c>
      <c r="O40" s="753">
        <f>'【指定様式①ーｂ】契約設備内訳表（２）（負荷）'!BA44</f>
        <v>0</v>
      </c>
      <c r="P40" s="754" t="str">
        <f>IF(M40="","",IF(ISERROR(VLOOKUP(M40,'機器ｺｰﾄﾞ（非表示）'!$A$2:$H$80,3,FALSE)),"",VLOOKUP(M40,'機器ｺｰﾄﾞ（非表示）'!$A$2:$H$80,3,FALSE)))</f>
        <v/>
      </c>
      <c r="Q40" s="747" t="str">
        <f>IF(N40=0,"",ROUND(IF(ISERROR(VLOOKUP(M40,'機器ｺｰﾄﾞ（非表示）'!$A$2:$H$80,5,FALSE)),"",VLOOKUP(M40,'機器ｺｰﾄﾞ（非表示）'!$A$2:$H$80,5,FALSE))*N40*VLOOKUP(M40,'機器ｺｰﾄﾞ（非表示）'!$A$2:$H$80,6,FALSE),3))</f>
        <v/>
      </c>
      <c r="R40" s="742">
        <f t="shared" si="3"/>
        <v>0</v>
      </c>
      <c r="S40" s="743" t="str">
        <f t="shared" si="1"/>
        <v/>
      </c>
      <c r="U40" s="723">
        <f t="shared" si="4"/>
        <v>0</v>
      </c>
      <c r="V40" s="723">
        <f t="shared" si="5"/>
        <v>0</v>
      </c>
      <c r="W40" s="723">
        <f t="shared" si="6"/>
        <v>0</v>
      </c>
      <c r="X40" s="723" t="str">
        <f t="shared" si="7"/>
        <v/>
      </c>
      <c r="Y40" s="723">
        <f t="shared" si="8"/>
        <v>0</v>
      </c>
      <c r="Z40" s="723">
        <f t="shared" si="9"/>
        <v>0</v>
      </c>
      <c r="AA40" s="723">
        <f t="shared" si="10"/>
        <v>0</v>
      </c>
      <c r="AB40" s="723">
        <f t="shared" si="11"/>
        <v>0</v>
      </c>
      <c r="AC40" s="723">
        <f t="shared" si="12"/>
        <v>0</v>
      </c>
      <c r="AD40" s="723">
        <f t="shared" si="13"/>
        <v>0</v>
      </c>
      <c r="AE40" s="723">
        <f t="shared" si="14"/>
        <v>0</v>
      </c>
      <c r="AF40" s="723">
        <f t="shared" si="15"/>
        <v>0</v>
      </c>
      <c r="AG40" s="723">
        <f t="shared" si="16"/>
        <v>0</v>
      </c>
      <c r="AH40" s="723">
        <f t="shared" si="17"/>
        <v>0</v>
      </c>
      <c r="AI40" s="723">
        <f t="shared" si="18"/>
        <v>0</v>
      </c>
      <c r="AJ40" s="723">
        <f t="shared" si="19"/>
        <v>0</v>
      </c>
      <c r="AK40" s="723">
        <f t="shared" si="20"/>
        <v>0</v>
      </c>
      <c r="AL40" s="723">
        <f t="shared" si="21"/>
        <v>0</v>
      </c>
      <c r="AM40" s="723">
        <f t="shared" si="22"/>
        <v>0</v>
      </c>
      <c r="AN40" s="723">
        <f t="shared" si="23"/>
        <v>0</v>
      </c>
      <c r="AO40" s="723">
        <f t="shared" si="24"/>
        <v>0</v>
      </c>
      <c r="AP40" s="723">
        <f t="shared" si="25"/>
        <v>0</v>
      </c>
      <c r="AQ40" s="723">
        <f t="shared" si="26"/>
        <v>0</v>
      </c>
      <c r="AS40" s="808"/>
      <c r="AT40" s="2283" t="s">
        <v>661</v>
      </c>
      <c r="AU40" s="2284"/>
      <c r="AV40" s="2287">
        <f>IF(I256&gt;50,30,I256-AV36-AV38)</f>
        <v>0</v>
      </c>
      <c r="AW40" s="2293">
        <v>0.75</v>
      </c>
      <c r="AX40" s="2291">
        <f>ROUND(AV40*AW40,3)</f>
        <v>0</v>
      </c>
      <c r="AY40" s="809"/>
      <c r="AZ40" s="810"/>
      <c r="BA40" s="810"/>
      <c r="BB40" s="796"/>
    </row>
    <row r="41" spans="2:54">
      <c r="B41" s="782"/>
      <c r="C41" s="752" t="str">
        <f>'【指定様式①ーｂ】契約設備内訳表（２）（負荷）'!D45</f>
        <v/>
      </c>
      <c r="D41" s="742">
        <f>'【指定様式①ーｂ】契約設備内訳表（２）（負荷）'!V45</f>
        <v>0</v>
      </c>
      <c r="E41" s="753">
        <f>'【指定様式①ーｂ】契約設備内訳表（２）（負荷）'!X45</f>
        <v>0</v>
      </c>
      <c r="F41" s="754" t="str">
        <f>IF(C41="","",IF(ISERROR(VLOOKUP(C41,'機器ｺｰﾄﾞ（非表示）'!$A$2:$H$80,3,FALSE)),"",VLOOKUP(C41,'機器ｺｰﾄﾞ（非表示）'!$A$2:$H$80,3,FALSE)))</f>
        <v/>
      </c>
      <c r="G41" s="747" t="str">
        <f>IF(ISBLANK(D41),"",IF(C41=103,(VLOOKUP(D41,$BC$3:$BD$14,2,1))/1000,IF(C41=106,(VLOOKUP(D41,$BF$3:$BG$12,2,1))/1000,IF(C41=104,(VLOOKUP(D41,$AZ$3:$BA$8,2,1))/1000,IF(ISERROR(VLOOKUP(C41,'機器ｺｰﾄﾞ（非表示）'!$A$2:$H$80,5,FALSE)),"",ROUND(VLOOKUP(C41,'機器ｺｰﾄﾞ（非表示）'!$A$2:$H$80,5,FALSE)*D41*VLOOKUP(C41,'機器ｺｰﾄﾞ（非表示）'!$A$2:$H$80,6,FALSE),3))))))</f>
        <v/>
      </c>
      <c r="H41" s="742">
        <f t="shared" si="2"/>
        <v>0</v>
      </c>
      <c r="I41" s="743" t="str">
        <f t="shared" si="0"/>
        <v/>
      </c>
      <c r="L41" s="782"/>
      <c r="M41" s="752" t="str">
        <f>'【指定様式①ーｂ】契約設備内訳表（２）（負荷）'!AG45</f>
        <v/>
      </c>
      <c r="N41" s="742">
        <f>'【指定様式①ーｂ】契約設備内訳表（２）（負荷）'!AY45</f>
        <v>0</v>
      </c>
      <c r="O41" s="753">
        <f>'【指定様式①ーｂ】契約設備内訳表（２）（負荷）'!BA45</f>
        <v>0</v>
      </c>
      <c r="P41" s="754" t="str">
        <f>IF(M41="","",IF(ISERROR(VLOOKUP(M41,'機器ｺｰﾄﾞ（非表示）'!$A$2:$H$80,3,FALSE)),"",VLOOKUP(M41,'機器ｺｰﾄﾞ（非表示）'!$A$2:$H$80,3,FALSE)))</f>
        <v/>
      </c>
      <c r="Q41" s="747" t="str">
        <f>IF(N41=0,"",ROUND(IF(ISERROR(VLOOKUP(M41,'機器ｺｰﾄﾞ（非表示）'!$A$2:$H$80,5,FALSE)),"",VLOOKUP(M41,'機器ｺｰﾄﾞ（非表示）'!$A$2:$H$80,5,FALSE))*N41*VLOOKUP(M41,'機器ｺｰﾄﾞ（非表示）'!$A$2:$H$80,6,FALSE),3))</f>
        <v/>
      </c>
      <c r="R41" s="742">
        <f t="shared" si="3"/>
        <v>0</v>
      </c>
      <c r="S41" s="743" t="str">
        <f t="shared" si="1"/>
        <v/>
      </c>
      <c r="U41" s="723">
        <f t="shared" si="4"/>
        <v>0</v>
      </c>
      <c r="V41" s="723">
        <f t="shared" si="5"/>
        <v>0</v>
      </c>
      <c r="W41" s="723">
        <f t="shared" si="6"/>
        <v>0</v>
      </c>
      <c r="X41" s="723" t="str">
        <f t="shared" si="7"/>
        <v/>
      </c>
      <c r="Y41" s="723">
        <f t="shared" si="8"/>
        <v>0</v>
      </c>
      <c r="Z41" s="723">
        <f t="shared" si="9"/>
        <v>0</v>
      </c>
      <c r="AA41" s="723">
        <f t="shared" si="10"/>
        <v>0</v>
      </c>
      <c r="AB41" s="723">
        <f t="shared" si="11"/>
        <v>0</v>
      </c>
      <c r="AC41" s="723">
        <f t="shared" si="12"/>
        <v>0</v>
      </c>
      <c r="AD41" s="723">
        <f t="shared" si="13"/>
        <v>0</v>
      </c>
      <c r="AE41" s="723">
        <f t="shared" si="14"/>
        <v>0</v>
      </c>
      <c r="AF41" s="723">
        <f t="shared" si="15"/>
        <v>0</v>
      </c>
      <c r="AG41" s="723">
        <f t="shared" si="16"/>
        <v>0</v>
      </c>
      <c r="AH41" s="723">
        <f t="shared" si="17"/>
        <v>0</v>
      </c>
      <c r="AI41" s="723">
        <f t="shared" si="18"/>
        <v>0</v>
      </c>
      <c r="AJ41" s="723">
        <f t="shared" si="19"/>
        <v>0</v>
      </c>
      <c r="AK41" s="723">
        <f t="shared" si="20"/>
        <v>0</v>
      </c>
      <c r="AL41" s="723">
        <f t="shared" si="21"/>
        <v>0</v>
      </c>
      <c r="AM41" s="723">
        <f t="shared" si="22"/>
        <v>0</v>
      </c>
      <c r="AN41" s="723">
        <f t="shared" si="23"/>
        <v>0</v>
      </c>
      <c r="AO41" s="723">
        <f t="shared" si="24"/>
        <v>0</v>
      </c>
      <c r="AP41" s="723">
        <f t="shared" si="25"/>
        <v>0</v>
      </c>
      <c r="AQ41" s="723">
        <f t="shared" si="26"/>
        <v>0</v>
      </c>
      <c r="AS41" s="808" t="s">
        <v>782</v>
      </c>
      <c r="AT41" s="2285"/>
      <c r="AU41" s="2286"/>
      <c r="AV41" s="2288"/>
      <c r="AW41" s="2294"/>
      <c r="AX41" s="2292"/>
      <c r="AY41" s="809"/>
      <c r="AZ41" s="810"/>
      <c r="BA41" s="810"/>
      <c r="BB41" s="796"/>
    </row>
    <row r="42" spans="2:54">
      <c r="B42" s="782"/>
      <c r="C42" s="752" t="str">
        <f>'【指定様式①ーｂ】契約設備内訳表（２）（負荷）'!D46</f>
        <v/>
      </c>
      <c r="D42" s="742">
        <f>'【指定様式①ーｂ】契約設備内訳表（２）（負荷）'!V46</f>
        <v>0</v>
      </c>
      <c r="E42" s="753">
        <f>'【指定様式①ーｂ】契約設備内訳表（２）（負荷）'!X46</f>
        <v>0</v>
      </c>
      <c r="F42" s="754" t="str">
        <f>IF(C42="","",IF(ISERROR(VLOOKUP(C42,'機器ｺｰﾄﾞ（非表示）'!$A$2:$H$80,3,FALSE)),"",VLOOKUP(C42,'機器ｺｰﾄﾞ（非表示）'!$A$2:$H$80,3,FALSE)))</f>
        <v/>
      </c>
      <c r="G42" s="747" t="str">
        <f>IF(ISBLANK(D42),"",IF(C42=103,(VLOOKUP(D42,$BC$3:$BD$14,2,1))/1000,IF(C42=106,(VLOOKUP(D42,$BF$3:$BG$12,2,1))/1000,IF(C42=104,(VLOOKUP(D42,$AZ$3:$BA$8,2,1))/1000,IF(ISERROR(VLOOKUP(C42,'機器ｺｰﾄﾞ（非表示）'!$A$2:$H$80,5,FALSE)),"",ROUND(VLOOKUP(C42,'機器ｺｰﾄﾞ（非表示）'!$A$2:$H$80,5,FALSE)*D42*VLOOKUP(C42,'機器ｺｰﾄﾞ（非表示）'!$A$2:$H$80,6,FALSE),3))))))</f>
        <v/>
      </c>
      <c r="H42" s="742">
        <f t="shared" si="2"/>
        <v>0</v>
      </c>
      <c r="I42" s="743" t="str">
        <f t="shared" si="0"/>
        <v/>
      </c>
      <c r="L42" s="782"/>
      <c r="M42" s="752" t="str">
        <f>'【指定様式①ーｂ】契約設備内訳表（２）（負荷）'!AG46</f>
        <v/>
      </c>
      <c r="N42" s="742">
        <f>'【指定様式①ーｂ】契約設備内訳表（２）（負荷）'!AY46</f>
        <v>0</v>
      </c>
      <c r="O42" s="753">
        <f>'【指定様式①ーｂ】契約設備内訳表（２）（負荷）'!BA46</f>
        <v>0</v>
      </c>
      <c r="P42" s="754" t="str">
        <f>IF(M42="","",IF(ISERROR(VLOOKUP(M42,'機器ｺｰﾄﾞ（非表示）'!$A$2:$H$80,3,FALSE)),"",VLOOKUP(M42,'機器ｺｰﾄﾞ（非表示）'!$A$2:$H$80,3,FALSE)))</f>
        <v/>
      </c>
      <c r="Q42" s="747" t="str">
        <f>IF(N42=0,"",ROUND(IF(ISERROR(VLOOKUP(M42,'機器ｺｰﾄﾞ（非表示）'!$A$2:$H$80,5,FALSE)),"",VLOOKUP(M42,'機器ｺｰﾄﾞ（非表示）'!$A$2:$H$80,5,FALSE))*N42*VLOOKUP(M42,'機器ｺｰﾄﾞ（非表示）'!$A$2:$H$80,6,FALSE),3))</f>
        <v/>
      </c>
      <c r="R42" s="742">
        <f t="shared" si="3"/>
        <v>0</v>
      </c>
      <c r="S42" s="743" t="str">
        <f t="shared" si="1"/>
        <v/>
      </c>
      <c r="U42" s="723">
        <f t="shared" si="4"/>
        <v>0</v>
      </c>
      <c r="V42" s="723">
        <f t="shared" si="5"/>
        <v>0</v>
      </c>
      <c r="W42" s="723">
        <f t="shared" si="6"/>
        <v>0</v>
      </c>
      <c r="X42" s="723" t="str">
        <f t="shared" si="7"/>
        <v/>
      </c>
      <c r="Y42" s="723">
        <f t="shared" si="8"/>
        <v>0</v>
      </c>
      <c r="Z42" s="723">
        <f t="shared" si="9"/>
        <v>0</v>
      </c>
      <c r="AA42" s="723">
        <f t="shared" si="10"/>
        <v>0</v>
      </c>
      <c r="AB42" s="723">
        <f t="shared" si="11"/>
        <v>0</v>
      </c>
      <c r="AC42" s="723">
        <f t="shared" si="12"/>
        <v>0</v>
      </c>
      <c r="AD42" s="723">
        <f t="shared" si="13"/>
        <v>0</v>
      </c>
      <c r="AE42" s="723">
        <f t="shared" si="14"/>
        <v>0</v>
      </c>
      <c r="AF42" s="723">
        <f t="shared" si="15"/>
        <v>0</v>
      </c>
      <c r="AG42" s="723">
        <f t="shared" si="16"/>
        <v>0</v>
      </c>
      <c r="AH42" s="723">
        <f t="shared" si="17"/>
        <v>0</v>
      </c>
      <c r="AI42" s="723">
        <f t="shared" si="18"/>
        <v>0</v>
      </c>
      <c r="AJ42" s="723">
        <f t="shared" si="19"/>
        <v>0</v>
      </c>
      <c r="AK42" s="723">
        <f t="shared" si="20"/>
        <v>0</v>
      </c>
      <c r="AL42" s="723">
        <f t="shared" si="21"/>
        <v>0</v>
      </c>
      <c r="AM42" s="723">
        <f t="shared" si="22"/>
        <v>0</v>
      </c>
      <c r="AN42" s="723">
        <f t="shared" si="23"/>
        <v>0</v>
      </c>
      <c r="AO42" s="723">
        <f t="shared" si="24"/>
        <v>0</v>
      </c>
      <c r="AP42" s="723">
        <f t="shared" si="25"/>
        <v>0</v>
      </c>
      <c r="AQ42" s="723">
        <f t="shared" si="26"/>
        <v>0</v>
      </c>
      <c r="AS42" s="808"/>
      <c r="AT42" s="811" t="s">
        <v>783</v>
      </c>
      <c r="AU42" s="811"/>
      <c r="AV42" s="2287">
        <f>AV45-AV36-AV38-AV40</f>
        <v>0</v>
      </c>
      <c r="AW42" s="2293">
        <v>0.65</v>
      </c>
      <c r="AX42" s="2291">
        <f>ROUND(AV42*AW42,3)</f>
        <v>0</v>
      </c>
      <c r="AY42" s="809"/>
      <c r="BB42" s="796"/>
    </row>
    <row r="43" spans="2:54">
      <c r="B43" s="782"/>
      <c r="C43" s="752" t="str">
        <f>'【指定様式①ーｂ】契約設備内訳表（２）（負荷）'!D47</f>
        <v/>
      </c>
      <c r="D43" s="742">
        <f>'【指定様式①ーｂ】契約設備内訳表（２）（負荷）'!V47</f>
        <v>0</v>
      </c>
      <c r="E43" s="753">
        <f>'【指定様式①ーｂ】契約設備内訳表（２）（負荷）'!X47</f>
        <v>0</v>
      </c>
      <c r="F43" s="754" t="str">
        <f>IF(C43="","",IF(ISERROR(VLOOKUP(C43,'機器ｺｰﾄﾞ（非表示）'!$A$2:$H$80,3,FALSE)),"",VLOOKUP(C43,'機器ｺｰﾄﾞ（非表示）'!$A$2:$H$80,3,FALSE)))</f>
        <v/>
      </c>
      <c r="G43" s="747" t="str">
        <f>IF(ISBLANK(D43),"",IF(C43=103,(VLOOKUP(D43,$BC$3:$BD$14,2,1))/1000,IF(C43=106,(VLOOKUP(D43,$BF$3:$BG$12,2,1))/1000,IF(C43=104,(VLOOKUP(D43,$AZ$3:$BA$8,2,1))/1000,IF(ISERROR(VLOOKUP(C43,'機器ｺｰﾄﾞ（非表示）'!$A$2:$H$80,5,FALSE)),"",ROUND(VLOOKUP(C43,'機器ｺｰﾄﾞ（非表示）'!$A$2:$H$80,5,FALSE)*D43*VLOOKUP(C43,'機器ｺｰﾄﾞ（非表示）'!$A$2:$H$80,6,FALSE),3))))))</f>
        <v/>
      </c>
      <c r="H43" s="742">
        <f t="shared" si="2"/>
        <v>0</v>
      </c>
      <c r="I43" s="743" t="str">
        <f t="shared" si="0"/>
        <v/>
      </c>
      <c r="L43" s="782"/>
      <c r="M43" s="752" t="str">
        <f>'【指定様式①ーｂ】契約設備内訳表（２）（負荷）'!AG47</f>
        <v/>
      </c>
      <c r="N43" s="742">
        <f>'【指定様式①ーｂ】契約設備内訳表（２）（負荷）'!AY47</f>
        <v>0</v>
      </c>
      <c r="O43" s="753">
        <f>'【指定様式①ーｂ】契約設備内訳表（２）（負荷）'!BA47</f>
        <v>0</v>
      </c>
      <c r="P43" s="754" t="str">
        <f>IF(M43="","",IF(ISERROR(VLOOKUP(M43,'機器ｺｰﾄﾞ（非表示）'!$A$2:$H$80,3,FALSE)),"",VLOOKUP(M43,'機器ｺｰﾄﾞ（非表示）'!$A$2:$H$80,3,FALSE)))</f>
        <v/>
      </c>
      <c r="Q43" s="747" t="str">
        <f>IF(N43=0,"",ROUND(IF(ISERROR(VLOOKUP(M43,'機器ｺｰﾄﾞ（非表示）'!$A$2:$H$80,5,FALSE)),"",VLOOKUP(M43,'機器ｺｰﾄﾞ（非表示）'!$A$2:$H$80,5,FALSE))*N43*VLOOKUP(M43,'機器ｺｰﾄﾞ（非表示）'!$A$2:$H$80,6,FALSE),3))</f>
        <v/>
      </c>
      <c r="R43" s="742">
        <f t="shared" si="3"/>
        <v>0</v>
      </c>
      <c r="S43" s="743" t="str">
        <f t="shared" si="1"/>
        <v/>
      </c>
      <c r="U43" s="723">
        <f t="shared" si="4"/>
        <v>0</v>
      </c>
      <c r="V43" s="723">
        <f t="shared" si="5"/>
        <v>0</v>
      </c>
      <c r="W43" s="723">
        <f t="shared" si="6"/>
        <v>0</v>
      </c>
      <c r="X43" s="723" t="str">
        <f t="shared" si="7"/>
        <v/>
      </c>
      <c r="Y43" s="723">
        <f t="shared" si="8"/>
        <v>0</v>
      </c>
      <c r="Z43" s="723">
        <f t="shared" si="9"/>
        <v>0</v>
      </c>
      <c r="AA43" s="723">
        <f t="shared" si="10"/>
        <v>0</v>
      </c>
      <c r="AB43" s="723">
        <f t="shared" si="11"/>
        <v>0</v>
      </c>
      <c r="AC43" s="723">
        <f t="shared" si="12"/>
        <v>0</v>
      </c>
      <c r="AD43" s="723">
        <f t="shared" si="13"/>
        <v>0</v>
      </c>
      <c r="AE43" s="723">
        <f t="shared" si="14"/>
        <v>0</v>
      </c>
      <c r="AF43" s="723">
        <f t="shared" si="15"/>
        <v>0</v>
      </c>
      <c r="AG43" s="723">
        <f t="shared" si="16"/>
        <v>0</v>
      </c>
      <c r="AH43" s="723">
        <f t="shared" si="17"/>
        <v>0</v>
      </c>
      <c r="AI43" s="723">
        <f t="shared" si="18"/>
        <v>0</v>
      </c>
      <c r="AJ43" s="723">
        <f t="shared" si="19"/>
        <v>0</v>
      </c>
      <c r="AK43" s="723">
        <f t="shared" si="20"/>
        <v>0</v>
      </c>
      <c r="AL43" s="723">
        <f t="shared" si="21"/>
        <v>0</v>
      </c>
      <c r="AM43" s="723">
        <f t="shared" si="22"/>
        <v>0</v>
      </c>
      <c r="AN43" s="723">
        <f t="shared" si="23"/>
        <v>0</v>
      </c>
      <c r="AO43" s="723">
        <f t="shared" si="24"/>
        <v>0</v>
      </c>
      <c r="AP43" s="723">
        <f t="shared" si="25"/>
        <v>0</v>
      </c>
      <c r="AQ43" s="723">
        <f t="shared" si="26"/>
        <v>0</v>
      </c>
      <c r="AS43" s="808"/>
      <c r="AT43" s="812" t="s">
        <v>665</v>
      </c>
      <c r="AU43" s="813"/>
      <c r="AV43" s="2288"/>
      <c r="AW43" s="2294"/>
      <c r="AX43" s="2292"/>
      <c r="AY43" s="809"/>
      <c r="BB43" s="796"/>
    </row>
    <row r="44" spans="2:54">
      <c r="B44" s="782"/>
      <c r="C44" s="752" t="str">
        <f>'【指定様式①ーｂ】契約設備内訳表（２）（負荷）'!D48</f>
        <v/>
      </c>
      <c r="D44" s="742">
        <f>'【指定様式①ーｂ】契約設備内訳表（２）（負荷）'!V48</f>
        <v>0</v>
      </c>
      <c r="E44" s="753">
        <f>'【指定様式①ーｂ】契約設備内訳表（２）（負荷）'!X48</f>
        <v>0</v>
      </c>
      <c r="F44" s="754" t="str">
        <f>IF(C44="","",IF(ISERROR(VLOOKUP(C44,'機器ｺｰﾄﾞ（非表示）'!$A$2:$H$80,3,FALSE)),"",VLOOKUP(C44,'機器ｺｰﾄﾞ（非表示）'!$A$2:$H$80,3,FALSE)))</f>
        <v/>
      </c>
      <c r="G44" s="747" t="str">
        <f>IF(ISBLANK(D44),"",IF(C44=103,(VLOOKUP(D44,$BC$3:$BD$14,2,1))/1000,IF(C44=106,(VLOOKUP(D44,$BF$3:$BG$12,2,1))/1000,IF(C44=104,(VLOOKUP(D44,$AZ$3:$BA$8,2,1))/1000,IF(ISERROR(VLOOKUP(C44,'機器ｺｰﾄﾞ（非表示）'!$A$2:$H$80,5,FALSE)),"",ROUND(VLOOKUP(C44,'機器ｺｰﾄﾞ（非表示）'!$A$2:$H$80,5,FALSE)*D44*VLOOKUP(C44,'機器ｺｰﾄﾞ（非表示）'!$A$2:$H$80,6,FALSE),3))))))</f>
        <v/>
      </c>
      <c r="H44" s="742">
        <f t="shared" si="2"/>
        <v>0</v>
      </c>
      <c r="I44" s="743" t="str">
        <f t="shared" si="0"/>
        <v/>
      </c>
      <c r="L44" s="782"/>
      <c r="M44" s="752" t="str">
        <f>'【指定様式①ーｂ】契約設備内訳表（２）（負荷）'!AG48</f>
        <v/>
      </c>
      <c r="N44" s="742">
        <f>'【指定様式①ーｂ】契約設備内訳表（２）（負荷）'!AY48</f>
        <v>0</v>
      </c>
      <c r="O44" s="753">
        <f>'【指定様式①ーｂ】契約設備内訳表（２）（負荷）'!BA48</f>
        <v>0</v>
      </c>
      <c r="P44" s="754" t="str">
        <f>IF(M44="","",IF(ISERROR(VLOOKUP(M44,'機器ｺｰﾄﾞ（非表示）'!$A$2:$H$80,3,FALSE)),"",VLOOKUP(M44,'機器ｺｰﾄﾞ（非表示）'!$A$2:$H$80,3,FALSE)))</f>
        <v/>
      </c>
      <c r="Q44" s="747" t="str">
        <f>IF(N44=0,"",ROUND(IF(ISERROR(VLOOKUP(M44,'機器ｺｰﾄﾞ（非表示）'!$A$2:$H$80,5,FALSE)),"",VLOOKUP(M44,'機器ｺｰﾄﾞ（非表示）'!$A$2:$H$80,5,FALSE))*N44*VLOOKUP(M44,'機器ｺｰﾄﾞ（非表示）'!$A$2:$H$80,6,FALSE),3))</f>
        <v/>
      </c>
      <c r="R44" s="742">
        <f t="shared" si="3"/>
        <v>0</v>
      </c>
      <c r="S44" s="743" t="str">
        <f t="shared" si="1"/>
        <v/>
      </c>
      <c r="U44" s="723">
        <f t="shared" si="4"/>
        <v>0</v>
      </c>
      <c r="V44" s="723">
        <f t="shared" si="5"/>
        <v>0</v>
      </c>
      <c r="W44" s="723">
        <f t="shared" si="6"/>
        <v>0</v>
      </c>
      <c r="X44" s="723" t="str">
        <f t="shared" si="7"/>
        <v/>
      </c>
      <c r="Y44" s="723">
        <f t="shared" si="8"/>
        <v>0</v>
      </c>
      <c r="Z44" s="723">
        <f t="shared" si="9"/>
        <v>0</v>
      </c>
      <c r="AA44" s="723">
        <f t="shared" si="10"/>
        <v>0</v>
      </c>
      <c r="AB44" s="723">
        <f t="shared" si="11"/>
        <v>0</v>
      </c>
      <c r="AC44" s="723">
        <f t="shared" si="12"/>
        <v>0</v>
      </c>
      <c r="AD44" s="723">
        <f t="shared" si="13"/>
        <v>0</v>
      </c>
      <c r="AE44" s="723">
        <f t="shared" si="14"/>
        <v>0</v>
      </c>
      <c r="AF44" s="723">
        <f t="shared" si="15"/>
        <v>0</v>
      </c>
      <c r="AG44" s="723">
        <f t="shared" si="16"/>
        <v>0</v>
      </c>
      <c r="AH44" s="723">
        <f t="shared" si="17"/>
        <v>0</v>
      </c>
      <c r="AI44" s="723">
        <f t="shared" si="18"/>
        <v>0</v>
      </c>
      <c r="AJ44" s="723">
        <f t="shared" si="19"/>
        <v>0</v>
      </c>
      <c r="AK44" s="723">
        <f t="shared" si="20"/>
        <v>0</v>
      </c>
      <c r="AL44" s="723">
        <f t="shared" si="21"/>
        <v>0</v>
      </c>
      <c r="AM44" s="723">
        <f t="shared" si="22"/>
        <v>0</v>
      </c>
      <c r="AN44" s="723">
        <f t="shared" si="23"/>
        <v>0</v>
      </c>
      <c r="AO44" s="723">
        <f t="shared" si="24"/>
        <v>0</v>
      </c>
      <c r="AP44" s="723">
        <f t="shared" si="25"/>
        <v>0</v>
      </c>
      <c r="AQ44" s="723">
        <f t="shared" si="26"/>
        <v>0</v>
      </c>
      <c r="AS44" s="808" t="s">
        <v>784</v>
      </c>
      <c r="AT44" s="814"/>
      <c r="AU44" s="815"/>
      <c r="AV44" s="816"/>
      <c r="AW44" s="817"/>
      <c r="AX44" s="2295">
        <f>SUM(AX36:AX43)</f>
        <v>0</v>
      </c>
      <c r="AY44" s="809"/>
      <c r="BB44" s="796"/>
    </row>
    <row r="45" spans="2:54" ht="14.25" thickBot="1">
      <c r="B45" s="782"/>
      <c r="C45" s="752" t="str">
        <f>'【指定様式①ーｂ】契約設備内訳表（２）（負荷）'!D49</f>
        <v/>
      </c>
      <c r="D45" s="742">
        <f>'【指定様式①ーｂ】契約設備内訳表（２）（負荷）'!V49</f>
        <v>0</v>
      </c>
      <c r="E45" s="753">
        <f>'【指定様式①ーｂ】契約設備内訳表（２）（負荷）'!X49</f>
        <v>0</v>
      </c>
      <c r="F45" s="754" t="str">
        <f>IF(C45="","",IF(ISERROR(VLOOKUP(C45,'機器ｺｰﾄﾞ（非表示）'!$A$2:$H$80,3,FALSE)),"",VLOOKUP(C45,'機器ｺｰﾄﾞ（非表示）'!$A$2:$H$80,3,FALSE)))</f>
        <v/>
      </c>
      <c r="G45" s="747" t="str">
        <f>IF(ISBLANK(D45),"",IF(C45=103,(VLOOKUP(D45,$BC$3:$BD$14,2,1))/1000,IF(C45=106,(VLOOKUP(D45,$BF$3:$BG$12,2,1))/1000,IF(C45=104,(VLOOKUP(D45,$AZ$3:$BA$8,2,1))/1000,IF(ISERROR(VLOOKUP(C45,'機器ｺｰﾄﾞ（非表示）'!$A$2:$H$80,5,FALSE)),"",ROUND(VLOOKUP(C45,'機器ｺｰﾄﾞ（非表示）'!$A$2:$H$80,5,FALSE)*D45*VLOOKUP(C45,'機器ｺｰﾄﾞ（非表示）'!$A$2:$H$80,6,FALSE),3))))))</f>
        <v/>
      </c>
      <c r="H45" s="742">
        <f t="shared" si="2"/>
        <v>0</v>
      </c>
      <c r="I45" s="743" t="str">
        <f t="shared" si="0"/>
        <v/>
      </c>
      <c r="L45" s="782"/>
      <c r="M45" s="752" t="str">
        <f>'【指定様式①ーｂ】契約設備内訳表（２）（負荷）'!AG49</f>
        <v/>
      </c>
      <c r="N45" s="742">
        <f>'【指定様式①ーｂ】契約設備内訳表（２）（負荷）'!AY49</f>
        <v>0</v>
      </c>
      <c r="O45" s="753">
        <f>'【指定様式①ーｂ】契約設備内訳表（２）（負荷）'!BA49</f>
        <v>0</v>
      </c>
      <c r="P45" s="754" t="str">
        <f>IF(M45="","",IF(ISERROR(VLOOKUP(M45,'機器ｺｰﾄﾞ（非表示）'!$A$2:$H$80,3,FALSE)),"",VLOOKUP(M45,'機器ｺｰﾄﾞ（非表示）'!$A$2:$H$80,3,FALSE)))</f>
        <v/>
      </c>
      <c r="Q45" s="747" t="str">
        <f>IF(N45=0,"",ROUND(IF(ISERROR(VLOOKUP(M45,'機器ｺｰﾄﾞ（非表示）'!$A$2:$H$80,5,FALSE)),"",VLOOKUP(M45,'機器ｺｰﾄﾞ（非表示）'!$A$2:$H$80,5,FALSE))*N45*VLOOKUP(M45,'機器ｺｰﾄﾞ（非表示）'!$A$2:$H$80,6,FALSE),3))</f>
        <v/>
      </c>
      <c r="R45" s="742">
        <f t="shared" si="3"/>
        <v>0</v>
      </c>
      <c r="S45" s="743" t="str">
        <f t="shared" si="1"/>
        <v/>
      </c>
      <c r="U45" s="723">
        <f t="shared" si="4"/>
        <v>0</v>
      </c>
      <c r="V45" s="723">
        <f t="shared" si="5"/>
        <v>0</v>
      </c>
      <c r="W45" s="723">
        <f t="shared" si="6"/>
        <v>0</v>
      </c>
      <c r="X45" s="723" t="str">
        <f t="shared" si="7"/>
        <v/>
      </c>
      <c r="Y45" s="723">
        <f t="shared" si="8"/>
        <v>0</v>
      </c>
      <c r="Z45" s="723">
        <f t="shared" si="9"/>
        <v>0</v>
      </c>
      <c r="AA45" s="723">
        <f t="shared" si="10"/>
        <v>0</v>
      </c>
      <c r="AB45" s="723">
        <f t="shared" si="11"/>
        <v>0</v>
      </c>
      <c r="AC45" s="723">
        <f t="shared" si="12"/>
        <v>0</v>
      </c>
      <c r="AD45" s="723">
        <f t="shared" si="13"/>
        <v>0</v>
      </c>
      <c r="AE45" s="723">
        <f t="shared" si="14"/>
        <v>0</v>
      </c>
      <c r="AF45" s="723">
        <f t="shared" si="15"/>
        <v>0</v>
      </c>
      <c r="AG45" s="723">
        <f t="shared" si="16"/>
        <v>0</v>
      </c>
      <c r="AH45" s="723">
        <f t="shared" si="17"/>
        <v>0</v>
      </c>
      <c r="AI45" s="723">
        <f t="shared" si="18"/>
        <v>0</v>
      </c>
      <c r="AJ45" s="723">
        <f t="shared" si="19"/>
        <v>0</v>
      </c>
      <c r="AK45" s="723">
        <f t="shared" si="20"/>
        <v>0</v>
      </c>
      <c r="AL45" s="723">
        <f t="shared" si="21"/>
        <v>0</v>
      </c>
      <c r="AM45" s="723">
        <f t="shared" si="22"/>
        <v>0</v>
      </c>
      <c r="AN45" s="723">
        <f t="shared" si="23"/>
        <v>0</v>
      </c>
      <c r="AO45" s="723">
        <f t="shared" si="24"/>
        <v>0</v>
      </c>
      <c r="AP45" s="723">
        <f t="shared" si="25"/>
        <v>0</v>
      </c>
      <c r="AQ45" s="723">
        <f t="shared" si="26"/>
        <v>0</v>
      </c>
      <c r="AS45" s="818"/>
      <c r="AT45" s="819" t="s">
        <v>666</v>
      </c>
      <c r="AU45" s="820"/>
      <c r="AV45" s="821">
        <f>I256</f>
        <v>0</v>
      </c>
      <c r="AW45" s="822"/>
      <c r="AX45" s="2296"/>
      <c r="AY45" s="823"/>
      <c r="BB45" s="810"/>
    </row>
    <row r="46" spans="2:54">
      <c r="B46" s="782"/>
      <c r="C46" s="752" t="str">
        <f>'【指定様式①ーｂ】契約設備内訳表（２）（負荷）'!D50</f>
        <v/>
      </c>
      <c r="D46" s="742">
        <f>'【指定様式①ーｂ】契約設備内訳表（２）（負荷）'!V50</f>
        <v>0</v>
      </c>
      <c r="E46" s="753">
        <f>'【指定様式①ーｂ】契約設備内訳表（２）（負荷）'!X50</f>
        <v>0</v>
      </c>
      <c r="F46" s="754" t="str">
        <f>IF(C46="","",IF(ISERROR(VLOOKUP(C46,'機器ｺｰﾄﾞ（非表示）'!$A$2:$H$80,3,FALSE)),"",VLOOKUP(C46,'機器ｺｰﾄﾞ（非表示）'!$A$2:$H$80,3,FALSE)))</f>
        <v/>
      </c>
      <c r="G46" s="747" t="str">
        <f>IF(ISBLANK(D46),"",IF(C46=103,(VLOOKUP(D46,$BC$3:$BD$14,2,1))/1000,IF(C46=106,(VLOOKUP(D46,$BF$3:$BG$12,2,1))/1000,IF(C46=104,(VLOOKUP(D46,$AZ$3:$BA$8,2,1))/1000,IF(ISERROR(VLOOKUP(C46,'機器ｺｰﾄﾞ（非表示）'!$A$2:$H$80,5,FALSE)),"",ROUND(VLOOKUP(C46,'機器ｺｰﾄﾞ（非表示）'!$A$2:$H$80,5,FALSE)*D46*VLOOKUP(C46,'機器ｺｰﾄﾞ（非表示）'!$A$2:$H$80,6,FALSE),3))))))</f>
        <v/>
      </c>
      <c r="H46" s="742">
        <f t="shared" si="2"/>
        <v>0</v>
      </c>
      <c r="I46" s="743" t="str">
        <f t="shared" si="0"/>
        <v/>
      </c>
      <c r="L46" s="782"/>
      <c r="M46" s="752" t="str">
        <f>'【指定様式①ーｂ】契約設備内訳表（２）（負荷）'!AG50</f>
        <v/>
      </c>
      <c r="N46" s="742">
        <f>'【指定様式①ーｂ】契約設備内訳表（２）（負荷）'!AY50</f>
        <v>0</v>
      </c>
      <c r="O46" s="753">
        <f>'【指定様式①ーｂ】契約設備内訳表（２）（負荷）'!BA50</f>
        <v>0</v>
      </c>
      <c r="P46" s="754" t="str">
        <f>IF(M46="","",IF(ISERROR(VLOOKUP(M46,'機器ｺｰﾄﾞ（非表示）'!$A$2:$H$80,3,FALSE)),"",VLOOKUP(M46,'機器ｺｰﾄﾞ（非表示）'!$A$2:$H$80,3,FALSE)))</f>
        <v/>
      </c>
      <c r="Q46" s="747" t="str">
        <f>IF(N46=0,"",ROUND(IF(ISERROR(VLOOKUP(M46,'機器ｺｰﾄﾞ（非表示）'!$A$2:$H$80,5,FALSE)),"",VLOOKUP(M46,'機器ｺｰﾄﾞ（非表示）'!$A$2:$H$80,5,FALSE))*N46*VLOOKUP(M46,'機器ｺｰﾄﾞ（非表示）'!$A$2:$H$80,6,FALSE),3))</f>
        <v/>
      </c>
      <c r="R46" s="742">
        <f t="shared" si="3"/>
        <v>0</v>
      </c>
      <c r="S46" s="743" t="str">
        <f t="shared" si="1"/>
        <v/>
      </c>
      <c r="U46" s="723">
        <f t="shared" si="4"/>
        <v>0</v>
      </c>
      <c r="V46" s="723">
        <f t="shared" si="5"/>
        <v>0</v>
      </c>
      <c r="W46" s="723">
        <f t="shared" si="6"/>
        <v>0</v>
      </c>
      <c r="X46" s="723" t="str">
        <f t="shared" si="7"/>
        <v/>
      </c>
      <c r="Y46" s="723">
        <f t="shared" si="8"/>
        <v>0</v>
      </c>
      <c r="Z46" s="723">
        <f t="shared" si="9"/>
        <v>0</v>
      </c>
      <c r="AA46" s="723">
        <f t="shared" si="10"/>
        <v>0</v>
      </c>
      <c r="AB46" s="723">
        <f t="shared" si="11"/>
        <v>0</v>
      </c>
      <c r="AC46" s="723">
        <f t="shared" si="12"/>
        <v>0</v>
      </c>
      <c r="AD46" s="723">
        <f t="shared" si="13"/>
        <v>0</v>
      </c>
      <c r="AE46" s="723">
        <f t="shared" si="14"/>
        <v>0</v>
      </c>
      <c r="AF46" s="723">
        <f t="shared" si="15"/>
        <v>0</v>
      </c>
      <c r="AG46" s="723">
        <f t="shared" si="16"/>
        <v>0</v>
      </c>
      <c r="AH46" s="723">
        <f t="shared" si="17"/>
        <v>0</v>
      </c>
      <c r="AI46" s="723">
        <f t="shared" si="18"/>
        <v>0</v>
      </c>
      <c r="AJ46" s="723">
        <f t="shared" si="19"/>
        <v>0</v>
      </c>
      <c r="AK46" s="723">
        <f t="shared" si="20"/>
        <v>0</v>
      </c>
      <c r="AL46" s="723">
        <f t="shared" si="21"/>
        <v>0</v>
      </c>
      <c r="AM46" s="723">
        <f t="shared" si="22"/>
        <v>0</v>
      </c>
      <c r="AN46" s="723">
        <f t="shared" si="23"/>
        <v>0</v>
      </c>
      <c r="AO46" s="723">
        <f t="shared" si="24"/>
        <v>0</v>
      </c>
      <c r="AP46" s="723">
        <f t="shared" si="25"/>
        <v>0</v>
      </c>
      <c r="AQ46" s="723">
        <f t="shared" si="26"/>
        <v>0</v>
      </c>
      <c r="AS46" s="2280" t="s">
        <v>785</v>
      </c>
      <c r="AT46" s="2281"/>
      <c r="AU46" s="2281"/>
      <c r="AV46" s="2281"/>
      <c r="AW46" s="2281"/>
      <c r="AX46" s="2282"/>
      <c r="AY46" s="823"/>
      <c r="BB46" s="810"/>
    </row>
    <row r="47" spans="2:54">
      <c r="B47" s="782"/>
      <c r="C47" s="752" t="str">
        <f>'【指定様式①ーｂ】契約設備内訳表（２）（負荷）'!D51</f>
        <v/>
      </c>
      <c r="D47" s="742">
        <f>'【指定様式①ーｂ】契約設備内訳表（２）（負荷）'!V51</f>
        <v>0</v>
      </c>
      <c r="E47" s="753">
        <f>'【指定様式①ーｂ】契約設備内訳表（２）（負荷）'!X51</f>
        <v>0</v>
      </c>
      <c r="F47" s="754" t="str">
        <f>IF(C47="","",IF(ISERROR(VLOOKUP(C47,'機器ｺｰﾄﾞ（非表示）'!$A$2:$H$80,3,FALSE)),"",VLOOKUP(C47,'機器ｺｰﾄﾞ（非表示）'!$A$2:$H$80,3,FALSE)))</f>
        <v/>
      </c>
      <c r="G47" s="747" t="str">
        <f>IF(ISBLANK(D47),"",IF(C47=103,(VLOOKUP(D47,$BC$3:$BD$14,2,1))/1000,IF(C47=106,(VLOOKUP(D47,$BF$3:$BG$12,2,1))/1000,IF(C47=104,(VLOOKUP(D47,$AZ$3:$BA$8,2,1))/1000,IF(ISERROR(VLOOKUP(C47,'機器ｺｰﾄﾞ（非表示）'!$A$2:$H$80,5,FALSE)),"",ROUND(VLOOKUP(C47,'機器ｺｰﾄﾞ（非表示）'!$A$2:$H$80,5,FALSE)*D47*VLOOKUP(C47,'機器ｺｰﾄﾞ（非表示）'!$A$2:$H$80,6,FALSE),3))))))</f>
        <v/>
      </c>
      <c r="H47" s="742">
        <f t="shared" si="2"/>
        <v>0</v>
      </c>
      <c r="I47" s="743" t="str">
        <f t="shared" si="0"/>
        <v/>
      </c>
      <c r="L47" s="782"/>
      <c r="M47" s="752" t="str">
        <f>'【指定様式①ーｂ】契約設備内訳表（２）（負荷）'!AG51</f>
        <v/>
      </c>
      <c r="N47" s="742">
        <f>'【指定様式①ーｂ】契約設備内訳表（２）（負荷）'!AY51</f>
        <v>0</v>
      </c>
      <c r="O47" s="753">
        <f>'【指定様式①ーｂ】契約設備内訳表（２）（負荷）'!BA51</f>
        <v>0</v>
      </c>
      <c r="P47" s="754" t="str">
        <f>IF(M47="","",IF(ISERROR(VLOOKUP(M47,'機器ｺｰﾄﾞ（非表示）'!$A$2:$H$80,3,FALSE)),"",VLOOKUP(M47,'機器ｺｰﾄﾞ（非表示）'!$A$2:$H$80,3,FALSE)))</f>
        <v/>
      </c>
      <c r="Q47" s="747" t="str">
        <f>IF(N47=0,"",ROUND(IF(ISERROR(VLOOKUP(M47,'機器ｺｰﾄﾞ（非表示）'!$A$2:$H$80,5,FALSE)),"",VLOOKUP(M47,'機器ｺｰﾄﾞ（非表示）'!$A$2:$H$80,5,FALSE))*N47*VLOOKUP(M47,'機器ｺｰﾄﾞ（非表示）'!$A$2:$H$80,6,FALSE),3))</f>
        <v/>
      </c>
      <c r="R47" s="742">
        <f t="shared" si="3"/>
        <v>0</v>
      </c>
      <c r="S47" s="743" t="str">
        <f t="shared" si="1"/>
        <v/>
      </c>
      <c r="U47" s="723">
        <f t="shared" si="4"/>
        <v>0</v>
      </c>
      <c r="V47" s="723">
        <f t="shared" si="5"/>
        <v>0</v>
      </c>
      <c r="W47" s="723">
        <f t="shared" si="6"/>
        <v>0</v>
      </c>
      <c r="X47" s="723" t="str">
        <f t="shared" si="7"/>
        <v/>
      </c>
      <c r="Y47" s="723">
        <f t="shared" si="8"/>
        <v>0</v>
      </c>
      <c r="Z47" s="723">
        <f t="shared" si="9"/>
        <v>0</v>
      </c>
      <c r="AA47" s="723">
        <f t="shared" si="10"/>
        <v>0</v>
      </c>
      <c r="AB47" s="723">
        <f t="shared" si="11"/>
        <v>0</v>
      </c>
      <c r="AC47" s="723">
        <f t="shared" si="12"/>
        <v>0</v>
      </c>
      <c r="AD47" s="723">
        <f t="shared" si="13"/>
        <v>0</v>
      </c>
      <c r="AE47" s="723">
        <f t="shared" si="14"/>
        <v>0</v>
      </c>
      <c r="AF47" s="723">
        <f t="shared" si="15"/>
        <v>0</v>
      </c>
      <c r="AG47" s="723">
        <f t="shared" si="16"/>
        <v>0</v>
      </c>
      <c r="AH47" s="723">
        <f t="shared" si="17"/>
        <v>0</v>
      </c>
      <c r="AI47" s="723">
        <f t="shared" si="18"/>
        <v>0</v>
      </c>
      <c r="AJ47" s="723">
        <f t="shared" si="19"/>
        <v>0</v>
      </c>
      <c r="AK47" s="723">
        <f t="shared" si="20"/>
        <v>0</v>
      </c>
      <c r="AL47" s="723">
        <f t="shared" si="21"/>
        <v>0</v>
      </c>
      <c r="AM47" s="723">
        <f t="shared" si="22"/>
        <v>0</v>
      </c>
      <c r="AN47" s="723">
        <f t="shared" si="23"/>
        <v>0</v>
      </c>
      <c r="AO47" s="723">
        <f t="shared" si="24"/>
        <v>0</v>
      </c>
      <c r="AP47" s="723">
        <f t="shared" si="25"/>
        <v>0</v>
      </c>
      <c r="AQ47" s="723">
        <f t="shared" si="26"/>
        <v>0</v>
      </c>
      <c r="AS47" s="824"/>
      <c r="AT47" s="825" t="s">
        <v>757</v>
      </c>
      <c r="AU47" s="826"/>
      <c r="AV47" s="827"/>
      <c r="AW47" s="827" t="s">
        <v>669</v>
      </c>
      <c r="AX47" s="828"/>
    </row>
    <row r="48" spans="2:54">
      <c r="B48" s="782"/>
      <c r="C48" s="752" t="str">
        <f>'【指定様式①ーｂ】契約設備内訳表（２）（負荷）'!D52</f>
        <v/>
      </c>
      <c r="D48" s="742">
        <f>'【指定様式①ーｂ】契約設備内訳表（２）（負荷）'!V52</f>
        <v>0</v>
      </c>
      <c r="E48" s="753">
        <f>'【指定様式①ーｂ】契約設備内訳表（２）（負荷）'!X52</f>
        <v>0</v>
      </c>
      <c r="F48" s="754" t="str">
        <f>IF(C48="","",IF(ISERROR(VLOOKUP(C48,'機器ｺｰﾄﾞ（非表示）'!$A$2:$H$80,3,FALSE)),"",VLOOKUP(C48,'機器ｺｰﾄﾞ（非表示）'!$A$2:$H$80,3,FALSE)))</f>
        <v/>
      </c>
      <c r="G48" s="747" t="str">
        <f>IF(ISBLANK(D48),"",IF(C48=103,(VLOOKUP(D48,$BC$3:$BD$14,2,1))/1000,IF(C48=106,(VLOOKUP(D48,$BF$3:$BG$12,2,1))/1000,IF(C48=104,(VLOOKUP(D48,$AZ$3:$BA$8,2,1))/1000,IF(ISERROR(VLOOKUP(C48,'機器ｺｰﾄﾞ（非表示）'!$A$2:$H$80,5,FALSE)),"",ROUND(VLOOKUP(C48,'機器ｺｰﾄﾞ（非表示）'!$A$2:$H$80,5,FALSE)*D48*VLOOKUP(C48,'機器ｺｰﾄﾞ（非表示）'!$A$2:$H$80,6,FALSE),3))))))</f>
        <v/>
      </c>
      <c r="H48" s="742">
        <f t="shared" si="2"/>
        <v>0</v>
      </c>
      <c r="I48" s="743" t="str">
        <f t="shared" si="0"/>
        <v/>
      </c>
      <c r="L48" s="782"/>
      <c r="M48" s="752" t="str">
        <f>'【指定様式①ーｂ】契約設備内訳表（２）（負荷）'!AG52</f>
        <v/>
      </c>
      <c r="N48" s="742">
        <f>'【指定様式①ーｂ】契約設備内訳表（２）（負荷）'!AY52</f>
        <v>0</v>
      </c>
      <c r="O48" s="753">
        <f>'【指定様式①ーｂ】契約設備内訳表（２）（負荷）'!BA52</f>
        <v>0</v>
      </c>
      <c r="P48" s="754" t="str">
        <f>IF(M48="","",IF(ISERROR(VLOOKUP(M48,'機器ｺｰﾄﾞ（非表示）'!$A$2:$H$80,3,FALSE)),"",VLOOKUP(M48,'機器ｺｰﾄﾞ（非表示）'!$A$2:$H$80,3,FALSE)))</f>
        <v/>
      </c>
      <c r="Q48" s="747" t="str">
        <f>IF(N48=0,"",ROUND(IF(ISERROR(VLOOKUP(M48,'機器ｺｰﾄﾞ（非表示）'!$A$2:$H$80,5,FALSE)),"",VLOOKUP(M48,'機器ｺｰﾄﾞ（非表示）'!$A$2:$H$80,5,FALSE))*N48*VLOOKUP(M48,'機器ｺｰﾄﾞ（非表示）'!$A$2:$H$80,6,FALSE),3))</f>
        <v/>
      </c>
      <c r="R48" s="742">
        <f t="shared" si="3"/>
        <v>0</v>
      </c>
      <c r="S48" s="743" t="str">
        <f t="shared" si="1"/>
        <v/>
      </c>
      <c r="U48" s="723">
        <f t="shared" si="4"/>
        <v>0</v>
      </c>
      <c r="V48" s="723">
        <f t="shared" si="5"/>
        <v>0</v>
      </c>
      <c r="W48" s="723">
        <f t="shared" si="6"/>
        <v>0</v>
      </c>
      <c r="X48" s="723" t="str">
        <f t="shared" si="7"/>
        <v/>
      </c>
      <c r="Y48" s="723">
        <f t="shared" si="8"/>
        <v>0</v>
      </c>
      <c r="Z48" s="723">
        <f t="shared" si="9"/>
        <v>0</v>
      </c>
      <c r="AA48" s="723">
        <f t="shared" si="10"/>
        <v>0</v>
      </c>
      <c r="AB48" s="723">
        <f t="shared" si="11"/>
        <v>0</v>
      </c>
      <c r="AC48" s="723">
        <f t="shared" si="12"/>
        <v>0</v>
      </c>
      <c r="AD48" s="723">
        <f t="shared" si="13"/>
        <v>0</v>
      </c>
      <c r="AE48" s="723">
        <f t="shared" si="14"/>
        <v>0</v>
      </c>
      <c r="AF48" s="723">
        <f t="shared" si="15"/>
        <v>0</v>
      </c>
      <c r="AG48" s="723">
        <f t="shared" si="16"/>
        <v>0</v>
      </c>
      <c r="AH48" s="723">
        <f t="shared" si="17"/>
        <v>0</v>
      </c>
      <c r="AI48" s="723">
        <f t="shared" si="18"/>
        <v>0</v>
      </c>
      <c r="AJ48" s="723">
        <f t="shared" si="19"/>
        <v>0</v>
      </c>
      <c r="AK48" s="723">
        <f t="shared" si="20"/>
        <v>0</v>
      </c>
      <c r="AL48" s="723">
        <f t="shared" si="21"/>
        <v>0</v>
      </c>
      <c r="AM48" s="723">
        <f t="shared" si="22"/>
        <v>0</v>
      </c>
      <c r="AN48" s="723">
        <f t="shared" si="23"/>
        <v>0</v>
      </c>
      <c r="AO48" s="723">
        <f t="shared" si="24"/>
        <v>0</v>
      </c>
      <c r="AP48" s="723">
        <f t="shared" si="25"/>
        <v>0</v>
      </c>
      <c r="AQ48" s="723">
        <f t="shared" si="26"/>
        <v>0</v>
      </c>
      <c r="AS48" s="798" t="s">
        <v>762</v>
      </c>
      <c r="AT48" s="829" t="s">
        <v>763</v>
      </c>
      <c r="AU48" s="830"/>
      <c r="AV48" s="805" t="s">
        <v>764</v>
      </c>
      <c r="AW48" s="805" t="s">
        <v>428</v>
      </c>
      <c r="AX48" s="831" t="s">
        <v>429</v>
      </c>
    </row>
    <row r="49" spans="2:50">
      <c r="B49" s="782"/>
      <c r="C49" s="752" t="str">
        <f>'【指定様式①ーｂ】契約設備内訳表（２）（負荷）'!D53</f>
        <v/>
      </c>
      <c r="D49" s="742">
        <f>'【指定様式①ーｂ】契約設備内訳表（２）（負荷）'!V53</f>
        <v>0</v>
      </c>
      <c r="E49" s="753">
        <f>'【指定様式①ーｂ】契約設備内訳表（２）（負荷）'!X53</f>
        <v>0</v>
      </c>
      <c r="F49" s="754" t="str">
        <f>IF(C49="","",IF(ISERROR(VLOOKUP(C49,'機器ｺｰﾄﾞ（非表示）'!$A$2:$H$80,3,FALSE)),"",VLOOKUP(C49,'機器ｺｰﾄﾞ（非表示）'!$A$2:$H$80,3,FALSE)))</f>
        <v/>
      </c>
      <c r="G49" s="747" t="str">
        <f>IF(ISBLANK(D49),"",IF(C49=103,(VLOOKUP(D49,$BC$3:$BD$14,2,1))/1000,IF(C49=106,(VLOOKUP(D49,$BF$3:$BG$12,2,1))/1000,IF(C49=104,(VLOOKUP(D49,$AZ$3:$BA$8,2,1))/1000,IF(ISERROR(VLOOKUP(C49,'機器ｺｰﾄﾞ（非表示）'!$A$2:$H$80,5,FALSE)),"",ROUND(VLOOKUP(C49,'機器ｺｰﾄﾞ（非表示）'!$A$2:$H$80,5,FALSE)*D49*VLOOKUP(C49,'機器ｺｰﾄﾞ（非表示）'!$A$2:$H$80,6,FALSE),3))))))</f>
        <v/>
      </c>
      <c r="H49" s="742">
        <f t="shared" si="2"/>
        <v>0</v>
      </c>
      <c r="I49" s="743" t="str">
        <f t="shared" si="0"/>
        <v/>
      </c>
      <c r="L49" s="782"/>
      <c r="M49" s="752" t="str">
        <f>'【指定様式①ーｂ】契約設備内訳表（２）（負荷）'!AG53</f>
        <v/>
      </c>
      <c r="N49" s="742">
        <f>'【指定様式①ーｂ】契約設備内訳表（２）（負荷）'!AY53</f>
        <v>0</v>
      </c>
      <c r="O49" s="753">
        <f>'【指定様式①ーｂ】契約設備内訳表（２）（負荷）'!BA53</f>
        <v>0</v>
      </c>
      <c r="P49" s="754" t="str">
        <f>IF(M49="","",IF(ISERROR(VLOOKUP(M49,'機器ｺｰﾄﾞ（非表示）'!$A$2:$H$80,3,FALSE)),"",VLOOKUP(M49,'機器ｺｰﾄﾞ（非表示）'!$A$2:$H$80,3,FALSE)))</f>
        <v/>
      </c>
      <c r="Q49" s="747" t="str">
        <f>IF(N49=0,"",ROUND(IF(ISERROR(VLOOKUP(M49,'機器ｺｰﾄﾞ（非表示）'!$A$2:$H$80,5,FALSE)),"",VLOOKUP(M49,'機器ｺｰﾄﾞ（非表示）'!$A$2:$H$80,5,FALSE))*N49*VLOOKUP(M49,'機器ｺｰﾄﾞ（非表示）'!$A$2:$H$80,6,FALSE),3))</f>
        <v/>
      </c>
      <c r="R49" s="742">
        <f t="shared" si="3"/>
        <v>0</v>
      </c>
      <c r="S49" s="743" t="str">
        <f t="shared" si="1"/>
        <v/>
      </c>
      <c r="U49" s="723">
        <f t="shared" si="4"/>
        <v>0</v>
      </c>
      <c r="V49" s="723">
        <f t="shared" si="5"/>
        <v>0</v>
      </c>
      <c r="W49" s="723">
        <f t="shared" si="6"/>
        <v>0</v>
      </c>
      <c r="X49" s="723" t="str">
        <f t="shared" si="7"/>
        <v/>
      </c>
      <c r="Y49" s="723">
        <f t="shared" si="8"/>
        <v>0</v>
      </c>
      <c r="Z49" s="723">
        <f t="shared" si="9"/>
        <v>0</v>
      </c>
      <c r="AA49" s="723">
        <f t="shared" si="10"/>
        <v>0</v>
      </c>
      <c r="AB49" s="723">
        <f t="shared" si="11"/>
        <v>0</v>
      </c>
      <c r="AC49" s="723">
        <f t="shared" si="12"/>
        <v>0</v>
      </c>
      <c r="AD49" s="723">
        <f t="shared" si="13"/>
        <v>0</v>
      </c>
      <c r="AE49" s="723">
        <f t="shared" si="14"/>
        <v>0</v>
      </c>
      <c r="AF49" s="723">
        <f t="shared" si="15"/>
        <v>0</v>
      </c>
      <c r="AG49" s="723">
        <f t="shared" si="16"/>
        <v>0</v>
      </c>
      <c r="AH49" s="723">
        <f t="shared" si="17"/>
        <v>0</v>
      </c>
      <c r="AI49" s="723">
        <f t="shared" si="18"/>
        <v>0</v>
      </c>
      <c r="AJ49" s="723">
        <f t="shared" si="19"/>
        <v>0</v>
      </c>
      <c r="AK49" s="723">
        <f t="shared" si="20"/>
        <v>0</v>
      </c>
      <c r="AL49" s="723">
        <f t="shared" si="21"/>
        <v>0</v>
      </c>
      <c r="AM49" s="723">
        <f t="shared" si="22"/>
        <v>0</v>
      </c>
      <c r="AN49" s="723">
        <f t="shared" si="23"/>
        <v>0</v>
      </c>
      <c r="AO49" s="723">
        <f t="shared" si="24"/>
        <v>0</v>
      </c>
      <c r="AP49" s="723">
        <f t="shared" si="25"/>
        <v>0</v>
      </c>
      <c r="AQ49" s="723">
        <f t="shared" si="26"/>
        <v>0</v>
      </c>
      <c r="AS49" s="798"/>
      <c r="AT49" s="814" t="s">
        <v>766</v>
      </c>
      <c r="AU49" s="815"/>
      <c r="AV49" s="748">
        <f>LARGE($X$6:$AQ$255,1)</f>
        <v>0</v>
      </c>
      <c r="AW49" s="832">
        <v>1</v>
      </c>
      <c r="AX49" s="833">
        <f>ROUND(AV49*AW49,3)</f>
        <v>0</v>
      </c>
    </row>
    <row r="50" spans="2:50">
      <c r="B50" s="782"/>
      <c r="C50" s="752" t="str">
        <f>'【指定様式①ーｂ】契約設備内訳表（２）（負荷）'!D54</f>
        <v/>
      </c>
      <c r="D50" s="742">
        <f>'【指定様式①ーｂ】契約設備内訳表（２）（負荷）'!V54</f>
        <v>0</v>
      </c>
      <c r="E50" s="753">
        <f>'【指定様式①ーｂ】契約設備内訳表（２）（負荷）'!X54</f>
        <v>0</v>
      </c>
      <c r="F50" s="754" t="str">
        <f>IF(C50="","",IF(ISERROR(VLOOKUP(C50,'機器ｺｰﾄﾞ（非表示）'!$A$2:$H$80,3,FALSE)),"",VLOOKUP(C50,'機器ｺｰﾄﾞ（非表示）'!$A$2:$H$80,3,FALSE)))</f>
        <v/>
      </c>
      <c r="G50" s="747" t="str">
        <f>IF(ISBLANK(D50),"",IF(C50=103,(VLOOKUP(D50,$BC$3:$BD$14,2,1))/1000,IF(C50=106,(VLOOKUP(D50,$BF$3:$BG$12,2,1))/1000,IF(C50=104,(VLOOKUP(D50,$AZ$3:$BA$8,2,1))/1000,IF(ISERROR(VLOOKUP(C50,'機器ｺｰﾄﾞ（非表示）'!$A$2:$H$80,5,FALSE)),"",ROUND(VLOOKUP(C50,'機器ｺｰﾄﾞ（非表示）'!$A$2:$H$80,5,FALSE)*D50*VLOOKUP(C50,'機器ｺｰﾄﾞ（非表示）'!$A$2:$H$80,6,FALSE),3))))))</f>
        <v/>
      </c>
      <c r="H50" s="742">
        <f t="shared" si="2"/>
        <v>0</v>
      </c>
      <c r="I50" s="743" t="str">
        <f t="shared" si="0"/>
        <v/>
      </c>
      <c r="L50" s="782"/>
      <c r="M50" s="752" t="str">
        <f>'【指定様式①ーｂ】契約設備内訳表（２）（負荷）'!AG54</f>
        <v/>
      </c>
      <c r="N50" s="742">
        <f>'【指定様式①ーｂ】契約設備内訳表（２）（負荷）'!AY54</f>
        <v>0</v>
      </c>
      <c r="O50" s="753">
        <f>'【指定様式①ーｂ】契約設備内訳表（２）（負荷）'!BA54</f>
        <v>0</v>
      </c>
      <c r="P50" s="754" t="str">
        <f>IF(M50="","",IF(ISERROR(VLOOKUP(M50,'機器ｺｰﾄﾞ（非表示）'!$A$2:$H$80,3,FALSE)),"",VLOOKUP(M50,'機器ｺｰﾄﾞ（非表示）'!$A$2:$H$80,3,FALSE)))</f>
        <v/>
      </c>
      <c r="Q50" s="747" t="str">
        <f>IF(N50=0,"",ROUND(IF(ISERROR(VLOOKUP(M50,'機器ｺｰﾄﾞ（非表示）'!$A$2:$H$80,5,FALSE)),"",VLOOKUP(M50,'機器ｺｰﾄﾞ（非表示）'!$A$2:$H$80,5,FALSE))*N50*VLOOKUP(M50,'機器ｺｰﾄﾞ（非表示）'!$A$2:$H$80,6,FALSE),3))</f>
        <v/>
      </c>
      <c r="R50" s="742">
        <f t="shared" si="3"/>
        <v>0</v>
      </c>
      <c r="S50" s="743" t="str">
        <f t="shared" si="1"/>
        <v/>
      </c>
      <c r="U50" s="723">
        <f t="shared" si="4"/>
        <v>0</v>
      </c>
      <c r="V50" s="723">
        <f t="shared" si="5"/>
        <v>0</v>
      </c>
      <c r="W50" s="723">
        <f t="shared" si="6"/>
        <v>0</v>
      </c>
      <c r="X50" s="723" t="str">
        <f t="shared" si="7"/>
        <v/>
      </c>
      <c r="Y50" s="723">
        <f t="shared" si="8"/>
        <v>0</v>
      </c>
      <c r="Z50" s="723">
        <f t="shared" si="9"/>
        <v>0</v>
      </c>
      <c r="AA50" s="723">
        <f t="shared" si="10"/>
        <v>0</v>
      </c>
      <c r="AB50" s="723">
        <f t="shared" si="11"/>
        <v>0</v>
      </c>
      <c r="AC50" s="723">
        <f t="shared" si="12"/>
        <v>0</v>
      </c>
      <c r="AD50" s="723">
        <f t="shared" si="13"/>
        <v>0</v>
      </c>
      <c r="AE50" s="723">
        <f t="shared" si="14"/>
        <v>0</v>
      </c>
      <c r="AF50" s="723">
        <f t="shared" si="15"/>
        <v>0</v>
      </c>
      <c r="AG50" s="723">
        <f t="shared" si="16"/>
        <v>0</v>
      </c>
      <c r="AH50" s="723">
        <f t="shared" si="17"/>
        <v>0</v>
      </c>
      <c r="AI50" s="723">
        <f t="shared" si="18"/>
        <v>0</v>
      </c>
      <c r="AJ50" s="723">
        <f t="shared" si="19"/>
        <v>0</v>
      </c>
      <c r="AK50" s="723">
        <f t="shared" si="20"/>
        <v>0</v>
      </c>
      <c r="AL50" s="723">
        <f t="shared" si="21"/>
        <v>0</v>
      </c>
      <c r="AM50" s="723">
        <f t="shared" si="22"/>
        <v>0</v>
      </c>
      <c r="AN50" s="723">
        <f t="shared" si="23"/>
        <v>0</v>
      </c>
      <c r="AO50" s="723">
        <f t="shared" si="24"/>
        <v>0</v>
      </c>
      <c r="AP50" s="723">
        <f t="shared" si="25"/>
        <v>0</v>
      </c>
      <c r="AQ50" s="723">
        <f t="shared" si="26"/>
        <v>0</v>
      </c>
      <c r="AS50" s="798" t="s">
        <v>767</v>
      </c>
      <c r="AT50" s="834" t="s">
        <v>768</v>
      </c>
      <c r="AU50" s="835"/>
      <c r="AV50" s="748">
        <f>LARGE($X$6:$AQ$255,2)</f>
        <v>0</v>
      </c>
      <c r="AW50" s="832">
        <v>1</v>
      </c>
      <c r="AX50" s="833">
        <f>ROUND(AV50*AW50,3)</f>
        <v>0</v>
      </c>
    </row>
    <row r="51" spans="2:50">
      <c r="B51" s="782"/>
      <c r="C51" s="752" t="str">
        <f>'【指定様式①ーｂ】契約設備内訳表（２）（負荷）'!D55</f>
        <v/>
      </c>
      <c r="D51" s="742">
        <f>'【指定様式①ーｂ】契約設備内訳表（２）（負荷）'!V55</f>
        <v>0</v>
      </c>
      <c r="E51" s="753">
        <f>'【指定様式①ーｂ】契約設備内訳表（２）（負荷）'!X55</f>
        <v>0</v>
      </c>
      <c r="F51" s="754" t="str">
        <f>IF(C51="","",IF(ISERROR(VLOOKUP(C51,'機器ｺｰﾄﾞ（非表示）'!$A$2:$H$80,3,FALSE)),"",VLOOKUP(C51,'機器ｺｰﾄﾞ（非表示）'!$A$2:$H$80,3,FALSE)))</f>
        <v/>
      </c>
      <c r="G51" s="747" t="str">
        <f>IF(ISBLANK(D51),"",IF(C51=103,(VLOOKUP(D51,$BC$3:$BD$14,2,1))/1000,IF(C51=106,(VLOOKUP(D51,$BF$3:$BG$12,2,1))/1000,IF(C51=104,(VLOOKUP(D51,$AZ$3:$BA$8,2,1))/1000,IF(ISERROR(VLOOKUP(C51,'機器ｺｰﾄﾞ（非表示）'!$A$2:$H$80,5,FALSE)),"",ROUND(VLOOKUP(C51,'機器ｺｰﾄﾞ（非表示）'!$A$2:$H$80,5,FALSE)*D51*VLOOKUP(C51,'機器ｺｰﾄﾞ（非表示）'!$A$2:$H$80,6,FALSE),3))))))</f>
        <v/>
      </c>
      <c r="H51" s="742">
        <f t="shared" si="2"/>
        <v>0</v>
      </c>
      <c r="I51" s="743" t="str">
        <f t="shared" si="0"/>
        <v/>
      </c>
      <c r="L51" s="782"/>
      <c r="M51" s="752" t="str">
        <f>'【指定様式①ーｂ】契約設備内訳表（２）（負荷）'!AG55</f>
        <v/>
      </c>
      <c r="N51" s="742">
        <f>'【指定様式①ーｂ】契約設備内訳表（２）（負荷）'!AY55</f>
        <v>0</v>
      </c>
      <c r="O51" s="753">
        <f>'【指定様式①ーｂ】契約設備内訳表（２）（負荷）'!BA55</f>
        <v>0</v>
      </c>
      <c r="P51" s="754" t="str">
        <f>IF(M51="","",IF(ISERROR(VLOOKUP(M51,'機器ｺｰﾄﾞ（非表示）'!$A$2:$H$80,3,FALSE)),"",VLOOKUP(M51,'機器ｺｰﾄﾞ（非表示）'!$A$2:$H$80,3,FALSE)))</f>
        <v/>
      </c>
      <c r="Q51" s="747" t="str">
        <f>IF(N51=0,"",ROUND(IF(ISERROR(VLOOKUP(M51,'機器ｺｰﾄﾞ（非表示）'!$A$2:$H$80,5,FALSE)),"",VLOOKUP(M51,'機器ｺｰﾄﾞ（非表示）'!$A$2:$H$80,5,FALSE))*N51*VLOOKUP(M51,'機器ｺｰﾄﾞ（非表示）'!$A$2:$H$80,6,FALSE),3))</f>
        <v/>
      </c>
      <c r="R51" s="742">
        <f t="shared" si="3"/>
        <v>0</v>
      </c>
      <c r="S51" s="743" t="str">
        <f t="shared" si="1"/>
        <v/>
      </c>
      <c r="U51" s="723">
        <f t="shared" si="4"/>
        <v>0</v>
      </c>
      <c r="V51" s="723">
        <f t="shared" si="5"/>
        <v>0</v>
      </c>
      <c r="W51" s="723">
        <f t="shared" si="6"/>
        <v>0</v>
      </c>
      <c r="X51" s="723" t="str">
        <f t="shared" si="7"/>
        <v/>
      </c>
      <c r="Y51" s="723">
        <f t="shared" si="8"/>
        <v>0</v>
      </c>
      <c r="Z51" s="723">
        <f t="shared" si="9"/>
        <v>0</v>
      </c>
      <c r="AA51" s="723">
        <f t="shared" si="10"/>
        <v>0</v>
      </c>
      <c r="AB51" s="723">
        <f t="shared" si="11"/>
        <v>0</v>
      </c>
      <c r="AC51" s="723">
        <f t="shared" si="12"/>
        <v>0</v>
      </c>
      <c r="AD51" s="723">
        <f t="shared" si="13"/>
        <v>0</v>
      </c>
      <c r="AE51" s="723">
        <f t="shared" si="14"/>
        <v>0</v>
      </c>
      <c r="AF51" s="723">
        <f t="shared" si="15"/>
        <v>0</v>
      </c>
      <c r="AG51" s="723">
        <f t="shared" si="16"/>
        <v>0</v>
      </c>
      <c r="AH51" s="723">
        <f t="shared" si="17"/>
        <v>0</v>
      </c>
      <c r="AI51" s="723">
        <f t="shared" si="18"/>
        <v>0</v>
      </c>
      <c r="AJ51" s="723">
        <f t="shared" si="19"/>
        <v>0</v>
      </c>
      <c r="AK51" s="723">
        <f t="shared" si="20"/>
        <v>0</v>
      </c>
      <c r="AL51" s="723">
        <f t="shared" si="21"/>
        <v>0</v>
      </c>
      <c r="AM51" s="723">
        <f t="shared" si="22"/>
        <v>0</v>
      </c>
      <c r="AN51" s="723">
        <f t="shared" si="23"/>
        <v>0</v>
      </c>
      <c r="AO51" s="723">
        <f t="shared" si="24"/>
        <v>0</v>
      </c>
      <c r="AP51" s="723">
        <f t="shared" si="25"/>
        <v>0</v>
      </c>
      <c r="AQ51" s="723">
        <f t="shared" si="26"/>
        <v>0</v>
      </c>
      <c r="AS51" s="798"/>
      <c r="AT51" s="814" t="s">
        <v>771</v>
      </c>
      <c r="AU51" s="815"/>
      <c r="AV51" s="748">
        <f>LARGE($X$6:$AQ$255,3)</f>
        <v>0</v>
      </c>
      <c r="AW51" s="832">
        <v>0.95</v>
      </c>
      <c r="AX51" s="833">
        <f>ROUND(AV51*AW51,3)</f>
        <v>0</v>
      </c>
    </row>
    <row r="52" spans="2:50">
      <c r="B52" s="782"/>
      <c r="C52" s="752" t="str">
        <f>'【指定様式①ーｂ】契約設備内訳表（２）（負荷）'!D56</f>
        <v/>
      </c>
      <c r="D52" s="742">
        <f>'【指定様式①ーｂ】契約設備内訳表（２）（負荷）'!V56</f>
        <v>0</v>
      </c>
      <c r="E52" s="753">
        <f>'【指定様式①ーｂ】契約設備内訳表（２）（負荷）'!X56</f>
        <v>0</v>
      </c>
      <c r="F52" s="754" t="str">
        <f>IF(C52="","",IF(ISERROR(VLOOKUP(C52,'機器ｺｰﾄﾞ（非表示）'!$A$2:$H$80,3,FALSE)),"",VLOOKUP(C52,'機器ｺｰﾄﾞ（非表示）'!$A$2:$H$80,3,FALSE)))</f>
        <v/>
      </c>
      <c r="G52" s="747" t="str">
        <f>IF(ISBLANK(D52),"",IF(C52=103,(VLOOKUP(D52,$BC$3:$BD$14,2,1))/1000,IF(C52=106,(VLOOKUP(D52,$BF$3:$BG$12,2,1))/1000,IF(C52=104,(VLOOKUP(D52,$AZ$3:$BA$8,2,1))/1000,IF(ISERROR(VLOOKUP(C52,'機器ｺｰﾄﾞ（非表示）'!$A$2:$H$80,5,FALSE)),"",ROUND(VLOOKUP(C52,'機器ｺｰﾄﾞ（非表示）'!$A$2:$H$80,5,FALSE)*D52*VLOOKUP(C52,'機器ｺｰﾄﾞ（非表示）'!$A$2:$H$80,6,FALSE),3))))))</f>
        <v/>
      </c>
      <c r="H52" s="742">
        <f t="shared" si="2"/>
        <v>0</v>
      </c>
      <c r="I52" s="743" t="str">
        <f t="shared" si="0"/>
        <v/>
      </c>
      <c r="L52" s="782"/>
      <c r="M52" s="752" t="str">
        <f>'【指定様式①ーｂ】契約設備内訳表（２）（負荷）'!AG56</f>
        <v/>
      </c>
      <c r="N52" s="742">
        <f>'【指定様式①ーｂ】契約設備内訳表（２）（負荷）'!AY56</f>
        <v>0</v>
      </c>
      <c r="O52" s="753">
        <f>'【指定様式①ーｂ】契約設備内訳表（２）（負荷）'!BA56</f>
        <v>0</v>
      </c>
      <c r="P52" s="754" t="str">
        <f>IF(M52="","",IF(ISERROR(VLOOKUP(M52,'機器ｺｰﾄﾞ（非表示）'!$A$2:$H$80,3,FALSE)),"",VLOOKUP(M52,'機器ｺｰﾄﾞ（非表示）'!$A$2:$H$80,3,FALSE)))</f>
        <v/>
      </c>
      <c r="Q52" s="747" t="str">
        <f>IF(N52=0,"",ROUND(IF(ISERROR(VLOOKUP(M52,'機器ｺｰﾄﾞ（非表示）'!$A$2:$H$80,5,FALSE)),"",VLOOKUP(M52,'機器ｺｰﾄﾞ（非表示）'!$A$2:$H$80,5,FALSE))*N52*VLOOKUP(M52,'機器ｺｰﾄﾞ（非表示）'!$A$2:$H$80,6,FALSE),3))</f>
        <v/>
      </c>
      <c r="R52" s="742">
        <f t="shared" si="3"/>
        <v>0</v>
      </c>
      <c r="S52" s="743" t="str">
        <f t="shared" si="1"/>
        <v/>
      </c>
      <c r="U52" s="723">
        <f t="shared" si="4"/>
        <v>0</v>
      </c>
      <c r="V52" s="723">
        <f t="shared" si="5"/>
        <v>0</v>
      </c>
      <c r="W52" s="723">
        <f t="shared" si="6"/>
        <v>0</v>
      </c>
      <c r="X52" s="723" t="str">
        <f t="shared" si="7"/>
        <v/>
      </c>
      <c r="Y52" s="723">
        <f t="shared" si="8"/>
        <v>0</v>
      </c>
      <c r="Z52" s="723">
        <f t="shared" si="9"/>
        <v>0</v>
      </c>
      <c r="AA52" s="723">
        <f t="shared" si="10"/>
        <v>0</v>
      </c>
      <c r="AB52" s="723">
        <f t="shared" si="11"/>
        <v>0</v>
      </c>
      <c r="AC52" s="723">
        <f t="shared" si="12"/>
        <v>0</v>
      </c>
      <c r="AD52" s="723">
        <f t="shared" si="13"/>
        <v>0</v>
      </c>
      <c r="AE52" s="723">
        <f t="shared" si="14"/>
        <v>0</v>
      </c>
      <c r="AF52" s="723">
        <f t="shared" si="15"/>
        <v>0</v>
      </c>
      <c r="AG52" s="723">
        <f t="shared" si="16"/>
        <v>0</v>
      </c>
      <c r="AH52" s="723">
        <f t="shared" si="17"/>
        <v>0</v>
      </c>
      <c r="AI52" s="723">
        <f t="shared" si="18"/>
        <v>0</v>
      </c>
      <c r="AJ52" s="723">
        <f t="shared" si="19"/>
        <v>0</v>
      </c>
      <c r="AK52" s="723">
        <f t="shared" si="20"/>
        <v>0</v>
      </c>
      <c r="AL52" s="723">
        <f t="shared" si="21"/>
        <v>0</v>
      </c>
      <c r="AM52" s="723">
        <f t="shared" si="22"/>
        <v>0</v>
      </c>
      <c r="AN52" s="723">
        <f t="shared" si="23"/>
        <v>0</v>
      </c>
      <c r="AO52" s="723">
        <f t="shared" si="24"/>
        <v>0</v>
      </c>
      <c r="AP52" s="723">
        <f t="shared" si="25"/>
        <v>0</v>
      </c>
      <c r="AQ52" s="723">
        <f t="shared" si="26"/>
        <v>0</v>
      </c>
      <c r="AS52" s="798" t="s">
        <v>430</v>
      </c>
      <c r="AT52" s="834" t="s">
        <v>768</v>
      </c>
      <c r="AU52" s="835"/>
      <c r="AV52" s="748">
        <f>LARGE($X$6:$AQ$255,4)</f>
        <v>0</v>
      </c>
      <c r="AW52" s="832">
        <v>0.95</v>
      </c>
      <c r="AX52" s="833">
        <f>ROUND(AV52*AW52,3)</f>
        <v>0</v>
      </c>
    </row>
    <row r="53" spans="2:50">
      <c r="B53" s="782"/>
      <c r="C53" s="752" t="str">
        <f>'【指定様式①ーｂ】契約設備内訳表（２）（負荷）'!D57</f>
        <v/>
      </c>
      <c r="D53" s="742">
        <f>'【指定様式①ーｂ】契約設備内訳表（２）（負荷）'!V57</f>
        <v>0</v>
      </c>
      <c r="E53" s="753">
        <f>'【指定様式①ーｂ】契約設備内訳表（２）（負荷）'!X57</f>
        <v>0</v>
      </c>
      <c r="F53" s="754" t="str">
        <f>IF(C53="","",IF(ISERROR(VLOOKUP(C53,'機器ｺｰﾄﾞ（非表示）'!$A$2:$H$80,3,FALSE)),"",VLOOKUP(C53,'機器ｺｰﾄﾞ（非表示）'!$A$2:$H$80,3,FALSE)))</f>
        <v/>
      </c>
      <c r="G53" s="747" t="str">
        <f>IF(ISBLANK(D53),"",IF(C53=103,(VLOOKUP(D53,$BC$3:$BD$14,2,1))/1000,IF(C53=106,(VLOOKUP(D53,$BF$3:$BG$12,2,1))/1000,IF(C53=104,(VLOOKUP(D53,$AZ$3:$BA$8,2,1))/1000,IF(ISERROR(VLOOKUP(C53,'機器ｺｰﾄﾞ（非表示）'!$A$2:$H$80,5,FALSE)),"",ROUND(VLOOKUP(C53,'機器ｺｰﾄﾞ（非表示）'!$A$2:$H$80,5,FALSE)*D53*VLOOKUP(C53,'機器ｺｰﾄﾞ（非表示）'!$A$2:$H$80,6,FALSE),3))))))</f>
        <v/>
      </c>
      <c r="H53" s="742">
        <f t="shared" si="2"/>
        <v>0</v>
      </c>
      <c r="I53" s="743" t="str">
        <f t="shared" si="0"/>
        <v/>
      </c>
      <c r="L53" s="782"/>
      <c r="M53" s="752" t="str">
        <f>'【指定様式①ーｂ】契約設備内訳表（２）（負荷）'!AG57</f>
        <v/>
      </c>
      <c r="N53" s="742">
        <f>'【指定様式①ーｂ】契約設備内訳表（２）（負荷）'!AY57</f>
        <v>0</v>
      </c>
      <c r="O53" s="753">
        <f>'【指定様式①ーｂ】契約設備内訳表（２）（負荷）'!BA57</f>
        <v>0</v>
      </c>
      <c r="P53" s="754" t="str">
        <f>IF(M53="","",IF(ISERROR(VLOOKUP(M53,'機器ｺｰﾄﾞ（非表示）'!$A$2:$H$80,3,FALSE)),"",VLOOKUP(M53,'機器ｺｰﾄﾞ（非表示）'!$A$2:$H$80,3,FALSE)))</f>
        <v/>
      </c>
      <c r="Q53" s="747" t="str">
        <f>IF(N53=0,"",ROUND(IF(ISERROR(VLOOKUP(M53,'機器ｺｰﾄﾞ（非表示）'!$A$2:$H$80,5,FALSE)),"",VLOOKUP(M53,'機器ｺｰﾄﾞ（非表示）'!$A$2:$H$80,5,FALSE))*N53*VLOOKUP(M53,'機器ｺｰﾄﾞ（非表示）'!$A$2:$H$80,6,FALSE),3))</f>
        <v/>
      </c>
      <c r="R53" s="742">
        <f t="shared" si="3"/>
        <v>0</v>
      </c>
      <c r="S53" s="743" t="str">
        <f t="shared" si="1"/>
        <v/>
      </c>
      <c r="U53" s="723">
        <f t="shared" si="4"/>
        <v>0</v>
      </c>
      <c r="V53" s="723">
        <f t="shared" si="5"/>
        <v>0</v>
      </c>
      <c r="W53" s="723">
        <f t="shared" si="6"/>
        <v>0</v>
      </c>
      <c r="X53" s="723" t="str">
        <f t="shared" si="7"/>
        <v/>
      </c>
      <c r="Y53" s="723">
        <f t="shared" si="8"/>
        <v>0</v>
      </c>
      <c r="Z53" s="723">
        <f t="shared" si="9"/>
        <v>0</v>
      </c>
      <c r="AA53" s="723">
        <f t="shared" si="10"/>
        <v>0</v>
      </c>
      <c r="AB53" s="723">
        <f t="shared" si="11"/>
        <v>0</v>
      </c>
      <c r="AC53" s="723">
        <f t="shared" si="12"/>
        <v>0</v>
      </c>
      <c r="AD53" s="723">
        <f t="shared" si="13"/>
        <v>0</v>
      </c>
      <c r="AE53" s="723">
        <f t="shared" si="14"/>
        <v>0</v>
      </c>
      <c r="AF53" s="723">
        <f t="shared" si="15"/>
        <v>0</v>
      </c>
      <c r="AG53" s="723">
        <f t="shared" si="16"/>
        <v>0</v>
      </c>
      <c r="AH53" s="723">
        <f t="shared" si="17"/>
        <v>0</v>
      </c>
      <c r="AI53" s="723">
        <f t="shared" si="18"/>
        <v>0</v>
      </c>
      <c r="AJ53" s="723">
        <f t="shared" si="19"/>
        <v>0</v>
      </c>
      <c r="AK53" s="723">
        <f t="shared" si="20"/>
        <v>0</v>
      </c>
      <c r="AL53" s="723">
        <f t="shared" si="21"/>
        <v>0</v>
      </c>
      <c r="AM53" s="723">
        <f t="shared" si="22"/>
        <v>0</v>
      </c>
      <c r="AN53" s="723">
        <f t="shared" si="23"/>
        <v>0</v>
      </c>
      <c r="AO53" s="723">
        <f t="shared" si="24"/>
        <v>0</v>
      </c>
      <c r="AP53" s="723">
        <f t="shared" si="25"/>
        <v>0</v>
      </c>
      <c r="AQ53" s="723">
        <f t="shared" si="26"/>
        <v>0</v>
      </c>
      <c r="AS53" s="798"/>
      <c r="AT53" s="814" t="s">
        <v>773</v>
      </c>
      <c r="AU53" s="836"/>
      <c r="AV53" s="816"/>
      <c r="AW53" s="816"/>
      <c r="AX53" s="837"/>
    </row>
    <row r="54" spans="2:50">
      <c r="B54" s="782"/>
      <c r="C54" s="752" t="str">
        <f>'【指定様式①ーｂ】契約設備内訳表（２）（負荷）'!D58</f>
        <v/>
      </c>
      <c r="D54" s="742">
        <f>'【指定様式①ーｂ】契約設備内訳表（２）（負荷）'!V58</f>
        <v>0</v>
      </c>
      <c r="E54" s="753">
        <f>'【指定様式①ーｂ】契約設備内訳表（２）（負荷）'!X58</f>
        <v>0</v>
      </c>
      <c r="F54" s="754" t="str">
        <f>IF(C54="","",IF(ISERROR(VLOOKUP(C54,'機器ｺｰﾄﾞ（非表示）'!$A$2:$H$80,3,FALSE)),"",VLOOKUP(C54,'機器ｺｰﾄﾞ（非表示）'!$A$2:$H$80,3,FALSE)))</f>
        <v/>
      </c>
      <c r="G54" s="747" t="str">
        <f>IF(ISBLANK(D54),"",IF(C54=103,(VLOOKUP(D54,$BC$3:$BD$14,2,1))/1000,IF(C54=106,(VLOOKUP(D54,$BF$3:$BG$12,2,1))/1000,IF(C54=104,(VLOOKUP(D54,$AZ$3:$BA$8,2,1))/1000,IF(ISERROR(VLOOKUP(C54,'機器ｺｰﾄﾞ（非表示）'!$A$2:$H$80,5,FALSE)),"",ROUND(VLOOKUP(C54,'機器ｺｰﾄﾞ（非表示）'!$A$2:$H$80,5,FALSE)*D54*VLOOKUP(C54,'機器ｺｰﾄﾞ（非表示）'!$A$2:$H$80,6,FALSE),3))))))</f>
        <v/>
      </c>
      <c r="H54" s="742">
        <f t="shared" si="2"/>
        <v>0</v>
      </c>
      <c r="I54" s="743" t="str">
        <f t="shared" si="0"/>
        <v/>
      </c>
      <c r="L54" s="782"/>
      <c r="M54" s="752" t="str">
        <f>'【指定様式①ーｂ】契約設備内訳表（２）（負荷）'!AG58</f>
        <v/>
      </c>
      <c r="N54" s="742">
        <f>'【指定様式①ーｂ】契約設備内訳表（２）（負荷）'!AY58</f>
        <v>0</v>
      </c>
      <c r="O54" s="753">
        <f>'【指定様式①ーｂ】契約設備内訳表（２）（負荷）'!BA58</f>
        <v>0</v>
      </c>
      <c r="P54" s="754" t="str">
        <f>IF(M54="","",IF(ISERROR(VLOOKUP(M54,'機器ｺｰﾄﾞ（非表示）'!$A$2:$H$80,3,FALSE)),"",VLOOKUP(M54,'機器ｺｰﾄﾞ（非表示）'!$A$2:$H$80,3,FALSE)))</f>
        <v/>
      </c>
      <c r="Q54" s="747" t="str">
        <f>IF(N54=0,"",ROUND(IF(ISERROR(VLOOKUP(M54,'機器ｺｰﾄﾞ（非表示）'!$A$2:$H$80,5,FALSE)),"",VLOOKUP(M54,'機器ｺｰﾄﾞ（非表示）'!$A$2:$H$80,5,FALSE))*N54*VLOOKUP(M54,'機器ｺｰﾄﾞ（非表示）'!$A$2:$H$80,6,FALSE),3))</f>
        <v/>
      </c>
      <c r="R54" s="742">
        <f t="shared" si="3"/>
        <v>0</v>
      </c>
      <c r="S54" s="743" t="str">
        <f t="shared" si="1"/>
        <v/>
      </c>
      <c r="U54" s="723">
        <f t="shared" si="4"/>
        <v>0</v>
      </c>
      <c r="V54" s="723">
        <f t="shared" si="5"/>
        <v>0</v>
      </c>
      <c r="W54" s="723">
        <f t="shared" si="6"/>
        <v>0</v>
      </c>
      <c r="X54" s="723" t="str">
        <f t="shared" si="7"/>
        <v/>
      </c>
      <c r="Y54" s="723">
        <f t="shared" si="8"/>
        <v>0</v>
      </c>
      <c r="Z54" s="723">
        <f t="shared" si="9"/>
        <v>0</v>
      </c>
      <c r="AA54" s="723">
        <f t="shared" si="10"/>
        <v>0</v>
      </c>
      <c r="AB54" s="723">
        <f t="shared" si="11"/>
        <v>0</v>
      </c>
      <c r="AC54" s="723">
        <f t="shared" si="12"/>
        <v>0</v>
      </c>
      <c r="AD54" s="723">
        <f t="shared" si="13"/>
        <v>0</v>
      </c>
      <c r="AE54" s="723">
        <f t="shared" si="14"/>
        <v>0</v>
      </c>
      <c r="AF54" s="723">
        <f t="shared" si="15"/>
        <v>0</v>
      </c>
      <c r="AG54" s="723">
        <f t="shared" si="16"/>
        <v>0</v>
      </c>
      <c r="AH54" s="723">
        <f t="shared" si="17"/>
        <v>0</v>
      </c>
      <c r="AI54" s="723">
        <f t="shared" si="18"/>
        <v>0</v>
      </c>
      <c r="AJ54" s="723">
        <f t="shared" si="19"/>
        <v>0</v>
      </c>
      <c r="AK54" s="723">
        <f t="shared" si="20"/>
        <v>0</v>
      </c>
      <c r="AL54" s="723">
        <f t="shared" si="21"/>
        <v>0</v>
      </c>
      <c r="AM54" s="723">
        <f t="shared" si="22"/>
        <v>0</v>
      </c>
      <c r="AN54" s="723">
        <f t="shared" si="23"/>
        <v>0</v>
      </c>
      <c r="AO54" s="723">
        <f t="shared" si="24"/>
        <v>0</v>
      </c>
      <c r="AP54" s="723">
        <f t="shared" si="25"/>
        <v>0</v>
      </c>
      <c r="AQ54" s="723">
        <f t="shared" si="26"/>
        <v>0</v>
      </c>
      <c r="AS54" s="798" t="s">
        <v>433</v>
      </c>
      <c r="AT54" s="834" t="s">
        <v>774</v>
      </c>
      <c r="AU54" s="835"/>
      <c r="AV54" s="762">
        <f>IF(AV55=AV49+AV50+AV51+AV52,0,AV55-AV49-AV50-AV51-AV52)</f>
        <v>0</v>
      </c>
      <c r="AW54" s="838">
        <v>0.9</v>
      </c>
      <c r="AX54" s="839">
        <f>ROUND(AV54*AW54,3)</f>
        <v>0</v>
      </c>
    </row>
    <row r="55" spans="2:50">
      <c r="B55" s="782"/>
      <c r="C55" s="752" t="str">
        <f>'【指定様式①ーｂ】契約設備内訳表（２）（負荷）'!D59</f>
        <v/>
      </c>
      <c r="D55" s="742">
        <f>'【指定様式①ーｂ】契約設備内訳表（２）（負荷）'!V59</f>
        <v>0</v>
      </c>
      <c r="E55" s="753">
        <f>'【指定様式①ーｂ】契約設備内訳表（２）（負荷）'!X59</f>
        <v>0</v>
      </c>
      <c r="F55" s="754" t="str">
        <f>IF(C55="","",IF(ISERROR(VLOOKUP(C55,'機器ｺｰﾄﾞ（非表示）'!$A$2:$H$80,3,FALSE)),"",VLOOKUP(C55,'機器ｺｰﾄﾞ（非表示）'!$A$2:$H$80,3,FALSE)))</f>
        <v/>
      </c>
      <c r="G55" s="747" t="str">
        <f>IF(ISBLANK(D55),"",IF(C55=103,(VLOOKUP(D55,$BC$3:$BD$14,2,1))/1000,IF(C55=106,(VLOOKUP(D55,$BF$3:$BG$12,2,1))/1000,IF(C55=104,(VLOOKUP(D55,$AZ$3:$BA$8,2,1))/1000,IF(ISERROR(VLOOKUP(C55,'機器ｺｰﾄﾞ（非表示）'!$A$2:$H$80,5,FALSE)),"",ROUND(VLOOKUP(C55,'機器ｺｰﾄﾞ（非表示）'!$A$2:$H$80,5,FALSE)*D55*VLOOKUP(C55,'機器ｺｰﾄﾞ（非表示）'!$A$2:$H$80,6,FALSE),3))))))</f>
        <v/>
      </c>
      <c r="H55" s="742">
        <f t="shared" si="2"/>
        <v>0</v>
      </c>
      <c r="I55" s="743" t="str">
        <f t="shared" si="0"/>
        <v/>
      </c>
      <c r="L55" s="782"/>
      <c r="M55" s="752" t="str">
        <f>'【指定様式①ーｂ】契約設備内訳表（２）（負荷）'!AG59</f>
        <v/>
      </c>
      <c r="N55" s="742">
        <f>'【指定様式①ーｂ】契約設備内訳表（２）（負荷）'!AY59</f>
        <v>0</v>
      </c>
      <c r="O55" s="753">
        <f>'【指定様式①ーｂ】契約設備内訳表（２）（負荷）'!BA59</f>
        <v>0</v>
      </c>
      <c r="P55" s="754" t="str">
        <f>IF(M55="","",IF(ISERROR(VLOOKUP(M55,'機器ｺｰﾄﾞ（非表示）'!$A$2:$H$80,3,FALSE)),"",VLOOKUP(M55,'機器ｺｰﾄﾞ（非表示）'!$A$2:$H$80,3,FALSE)))</f>
        <v/>
      </c>
      <c r="Q55" s="747" t="str">
        <f>IF(N55=0,"",ROUND(IF(ISERROR(VLOOKUP(M55,'機器ｺｰﾄﾞ（非表示）'!$A$2:$H$80,5,FALSE)),"",VLOOKUP(M55,'機器ｺｰﾄﾞ（非表示）'!$A$2:$H$80,5,FALSE))*N55*VLOOKUP(M55,'機器ｺｰﾄﾞ（非表示）'!$A$2:$H$80,6,FALSE),3))</f>
        <v/>
      </c>
      <c r="R55" s="742">
        <f t="shared" si="3"/>
        <v>0</v>
      </c>
      <c r="S55" s="743" t="str">
        <f t="shared" si="1"/>
        <v/>
      </c>
      <c r="U55" s="723">
        <f t="shared" si="4"/>
        <v>0</v>
      </c>
      <c r="V55" s="723">
        <f t="shared" si="5"/>
        <v>0</v>
      </c>
      <c r="W55" s="723">
        <f t="shared" si="6"/>
        <v>0</v>
      </c>
      <c r="X55" s="723" t="str">
        <f t="shared" si="7"/>
        <v/>
      </c>
      <c r="Y55" s="723">
        <f t="shared" si="8"/>
        <v>0</v>
      </c>
      <c r="Z55" s="723">
        <f t="shared" si="9"/>
        <v>0</v>
      </c>
      <c r="AA55" s="723">
        <f t="shared" si="10"/>
        <v>0</v>
      </c>
      <c r="AB55" s="723">
        <f t="shared" si="11"/>
        <v>0</v>
      </c>
      <c r="AC55" s="723">
        <f t="shared" si="12"/>
        <v>0</v>
      </c>
      <c r="AD55" s="723">
        <f t="shared" si="13"/>
        <v>0</v>
      </c>
      <c r="AE55" s="723">
        <f t="shared" si="14"/>
        <v>0</v>
      </c>
      <c r="AF55" s="723">
        <f t="shared" si="15"/>
        <v>0</v>
      </c>
      <c r="AG55" s="723">
        <f t="shared" si="16"/>
        <v>0</v>
      </c>
      <c r="AH55" s="723">
        <f t="shared" si="17"/>
        <v>0</v>
      </c>
      <c r="AI55" s="723">
        <f t="shared" si="18"/>
        <v>0</v>
      </c>
      <c r="AJ55" s="723">
        <f t="shared" si="19"/>
        <v>0</v>
      </c>
      <c r="AK55" s="723">
        <f t="shared" si="20"/>
        <v>0</v>
      </c>
      <c r="AL55" s="723">
        <f t="shared" si="21"/>
        <v>0</v>
      </c>
      <c r="AM55" s="723">
        <f t="shared" si="22"/>
        <v>0</v>
      </c>
      <c r="AN55" s="723">
        <f t="shared" si="23"/>
        <v>0</v>
      </c>
      <c r="AO55" s="723">
        <f t="shared" si="24"/>
        <v>0</v>
      </c>
      <c r="AP55" s="723">
        <f t="shared" si="25"/>
        <v>0</v>
      </c>
      <c r="AQ55" s="723">
        <f t="shared" si="26"/>
        <v>0</v>
      </c>
      <c r="AS55" s="840"/>
      <c r="AT55" s="841" t="s">
        <v>436</v>
      </c>
      <c r="AU55" s="841"/>
      <c r="AV55" s="832">
        <f>S256</f>
        <v>0</v>
      </c>
      <c r="AW55" s="842"/>
      <c r="AX55" s="843">
        <f>SUM(AX49:AX54)</f>
        <v>0</v>
      </c>
    </row>
    <row r="56" spans="2:50">
      <c r="B56" s="782"/>
      <c r="C56" s="752" t="str">
        <f>'【指定様式①ーｂ】契約設備内訳表（２）（負荷）'!D60</f>
        <v/>
      </c>
      <c r="D56" s="742">
        <f>'【指定様式①ーｂ】契約設備内訳表（２）（負荷）'!V60</f>
        <v>0</v>
      </c>
      <c r="E56" s="753">
        <f>'【指定様式①ーｂ】契約設備内訳表（２）（負荷）'!X60</f>
        <v>0</v>
      </c>
      <c r="F56" s="754" t="str">
        <f>IF(C56="","",IF(ISERROR(VLOOKUP(C56,'機器ｺｰﾄﾞ（非表示）'!$A$2:$H$80,3,FALSE)),"",VLOOKUP(C56,'機器ｺｰﾄﾞ（非表示）'!$A$2:$H$80,3,FALSE)))</f>
        <v/>
      </c>
      <c r="G56" s="747" t="str">
        <f>IF(ISBLANK(D56),"",IF(C56=103,(VLOOKUP(D56,$BC$3:$BD$14,2,1))/1000,IF(C56=106,(VLOOKUP(D56,$BF$3:$BG$12,2,1))/1000,IF(C56=104,(VLOOKUP(D56,$AZ$3:$BA$8,2,1))/1000,IF(ISERROR(VLOOKUP(C56,'機器ｺｰﾄﾞ（非表示）'!$A$2:$H$80,5,FALSE)),"",ROUND(VLOOKUP(C56,'機器ｺｰﾄﾞ（非表示）'!$A$2:$H$80,5,FALSE)*D56*VLOOKUP(C56,'機器ｺｰﾄﾞ（非表示）'!$A$2:$H$80,6,FALSE),3))))))</f>
        <v/>
      </c>
      <c r="H56" s="742">
        <f t="shared" si="2"/>
        <v>0</v>
      </c>
      <c r="I56" s="743" t="str">
        <f t="shared" si="0"/>
        <v/>
      </c>
      <c r="L56" s="782"/>
      <c r="M56" s="752" t="str">
        <f>'【指定様式①ーｂ】契約設備内訳表（２）（負荷）'!AG60</f>
        <v/>
      </c>
      <c r="N56" s="742">
        <f>'【指定様式①ーｂ】契約設備内訳表（２）（負荷）'!AY60</f>
        <v>0</v>
      </c>
      <c r="O56" s="753">
        <f>'【指定様式①ーｂ】契約設備内訳表（２）（負荷）'!BA60</f>
        <v>0</v>
      </c>
      <c r="P56" s="754" t="str">
        <f>IF(M56="","",IF(ISERROR(VLOOKUP(M56,'機器ｺｰﾄﾞ（非表示）'!$A$2:$H$80,3,FALSE)),"",VLOOKUP(M56,'機器ｺｰﾄﾞ（非表示）'!$A$2:$H$80,3,FALSE)))</f>
        <v/>
      </c>
      <c r="Q56" s="747" t="str">
        <f>IF(N56=0,"",ROUND(IF(ISERROR(VLOOKUP(M56,'機器ｺｰﾄﾞ（非表示）'!$A$2:$H$80,5,FALSE)),"",VLOOKUP(M56,'機器ｺｰﾄﾞ（非表示）'!$A$2:$H$80,5,FALSE))*N56*VLOOKUP(M56,'機器ｺｰﾄﾞ（非表示）'!$A$2:$H$80,6,FALSE),3))</f>
        <v/>
      </c>
      <c r="R56" s="742">
        <f t="shared" si="3"/>
        <v>0</v>
      </c>
      <c r="S56" s="743" t="str">
        <f t="shared" si="1"/>
        <v/>
      </c>
      <c r="U56" s="723">
        <f t="shared" si="4"/>
        <v>0</v>
      </c>
      <c r="V56" s="723">
        <f t="shared" si="5"/>
        <v>0</v>
      </c>
      <c r="W56" s="723">
        <f t="shared" si="6"/>
        <v>0</v>
      </c>
      <c r="X56" s="723" t="str">
        <f t="shared" si="7"/>
        <v/>
      </c>
      <c r="Y56" s="723">
        <f t="shared" si="8"/>
        <v>0</v>
      </c>
      <c r="Z56" s="723">
        <f t="shared" si="9"/>
        <v>0</v>
      </c>
      <c r="AA56" s="723">
        <f t="shared" si="10"/>
        <v>0</v>
      </c>
      <c r="AB56" s="723">
        <f t="shared" si="11"/>
        <v>0</v>
      </c>
      <c r="AC56" s="723">
        <f t="shared" si="12"/>
        <v>0</v>
      </c>
      <c r="AD56" s="723">
        <f t="shared" si="13"/>
        <v>0</v>
      </c>
      <c r="AE56" s="723">
        <f t="shared" si="14"/>
        <v>0</v>
      </c>
      <c r="AF56" s="723">
        <f t="shared" si="15"/>
        <v>0</v>
      </c>
      <c r="AG56" s="723">
        <f t="shared" si="16"/>
        <v>0</v>
      </c>
      <c r="AH56" s="723">
        <f t="shared" si="17"/>
        <v>0</v>
      </c>
      <c r="AI56" s="723">
        <f t="shared" si="18"/>
        <v>0</v>
      </c>
      <c r="AJ56" s="723">
        <f t="shared" si="19"/>
        <v>0</v>
      </c>
      <c r="AK56" s="723">
        <f t="shared" si="20"/>
        <v>0</v>
      </c>
      <c r="AL56" s="723">
        <f t="shared" si="21"/>
        <v>0</v>
      </c>
      <c r="AM56" s="723">
        <f t="shared" si="22"/>
        <v>0</v>
      </c>
      <c r="AN56" s="723">
        <f t="shared" si="23"/>
        <v>0</v>
      </c>
      <c r="AO56" s="723">
        <f t="shared" si="24"/>
        <v>0</v>
      </c>
      <c r="AP56" s="723">
        <f t="shared" si="25"/>
        <v>0</v>
      </c>
      <c r="AQ56" s="723">
        <f t="shared" si="26"/>
        <v>0</v>
      </c>
      <c r="AS56" s="844"/>
      <c r="AT56" s="845"/>
      <c r="AU56" s="846"/>
      <c r="AV56" s="847"/>
      <c r="AW56" s="847" t="s">
        <v>669</v>
      </c>
      <c r="AX56" s="848"/>
    </row>
    <row r="57" spans="2:50">
      <c r="B57" s="782"/>
      <c r="C57" s="752" t="str">
        <f>'【指定様式①ーｂ】契約設備内訳表（２）（負荷）'!D61</f>
        <v/>
      </c>
      <c r="D57" s="742">
        <f>'【指定様式①ーｂ】契約設備内訳表（２）（負荷）'!V61</f>
        <v>0</v>
      </c>
      <c r="E57" s="753">
        <f>'【指定様式①ーｂ】契約設備内訳表（２）（負荷）'!X61</f>
        <v>0</v>
      </c>
      <c r="F57" s="754" t="str">
        <f>IF(C57="","",IF(ISERROR(VLOOKUP(C57,'機器ｺｰﾄﾞ（非表示）'!$A$2:$H$80,3,FALSE)),"",VLOOKUP(C57,'機器ｺｰﾄﾞ（非表示）'!$A$2:$H$80,3,FALSE)))</f>
        <v/>
      </c>
      <c r="G57" s="747" t="str">
        <f>IF(ISBLANK(D57),"",IF(C57=103,(VLOOKUP(D57,$BC$3:$BD$14,2,1))/1000,IF(C57=106,(VLOOKUP(D57,$BF$3:$BG$12,2,1))/1000,IF(C57=104,(VLOOKUP(D57,$AZ$3:$BA$8,2,1))/1000,IF(ISERROR(VLOOKUP(C57,'機器ｺｰﾄﾞ（非表示）'!$A$2:$H$80,5,FALSE)),"",ROUND(VLOOKUP(C57,'機器ｺｰﾄﾞ（非表示）'!$A$2:$H$80,5,FALSE)*D57*VLOOKUP(C57,'機器ｺｰﾄﾞ（非表示）'!$A$2:$H$80,6,FALSE),3))))))</f>
        <v/>
      </c>
      <c r="H57" s="742">
        <f t="shared" si="2"/>
        <v>0</v>
      </c>
      <c r="I57" s="743" t="str">
        <f t="shared" si="0"/>
        <v/>
      </c>
      <c r="L57" s="782"/>
      <c r="M57" s="752" t="str">
        <f>'【指定様式①ーｂ】契約設備内訳表（２）（負荷）'!AG61</f>
        <v/>
      </c>
      <c r="N57" s="742">
        <f>'【指定様式①ーｂ】契約設備内訳表（２）（負荷）'!AY61</f>
        <v>0</v>
      </c>
      <c r="O57" s="753">
        <f>'【指定様式①ーｂ】契約設備内訳表（２）（負荷）'!BA61</f>
        <v>0</v>
      </c>
      <c r="P57" s="754" t="str">
        <f>IF(M57="","",IF(ISERROR(VLOOKUP(M57,'機器ｺｰﾄﾞ（非表示）'!$A$2:$H$80,3,FALSE)),"",VLOOKUP(M57,'機器ｺｰﾄﾞ（非表示）'!$A$2:$H$80,3,FALSE)))</f>
        <v/>
      </c>
      <c r="Q57" s="747" t="str">
        <f>IF(N57=0,"",ROUND(IF(ISERROR(VLOOKUP(M57,'機器ｺｰﾄﾞ（非表示）'!$A$2:$H$80,5,FALSE)),"",VLOOKUP(M57,'機器ｺｰﾄﾞ（非表示）'!$A$2:$H$80,5,FALSE))*N57*VLOOKUP(M57,'機器ｺｰﾄﾞ（非表示）'!$A$2:$H$80,6,FALSE),3))</f>
        <v/>
      </c>
      <c r="R57" s="742">
        <f t="shared" si="3"/>
        <v>0</v>
      </c>
      <c r="S57" s="743" t="str">
        <f t="shared" si="1"/>
        <v/>
      </c>
      <c r="U57" s="723">
        <f t="shared" si="4"/>
        <v>0</v>
      </c>
      <c r="V57" s="723">
        <f t="shared" si="5"/>
        <v>0</v>
      </c>
      <c r="W57" s="723">
        <f t="shared" si="6"/>
        <v>0</v>
      </c>
      <c r="X57" s="723" t="str">
        <f t="shared" si="7"/>
        <v/>
      </c>
      <c r="Y57" s="723">
        <f t="shared" si="8"/>
        <v>0</v>
      </c>
      <c r="Z57" s="723">
        <f t="shared" si="9"/>
        <v>0</v>
      </c>
      <c r="AA57" s="723">
        <f t="shared" si="10"/>
        <v>0</v>
      </c>
      <c r="AB57" s="723">
        <f t="shared" si="11"/>
        <v>0</v>
      </c>
      <c r="AC57" s="723">
        <f t="shared" si="12"/>
        <v>0</v>
      </c>
      <c r="AD57" s="723">
        <f t="shared" si="13"/>
        <v>0</v>
      </c>
      <c r="AE57" s="723">
        <f t="shared" si="14"/>
        <v>0</v>
      </c>
      <c r="AF57" s="723">
        <f t="shared" si="15"/>
        <v>0</v>
      </c>
      <c r="AG57" s="723">
        <f t="shared" si="16"/>
        <v>0</v>
      </c>
      <c r="AH57" s="723">
        <f t="shared" si="17"/>
        <v>0</v>
      </c>
      <c r="AI57" s="723">
        <f t="shared" si="18"/>
        <v>0</v>
      </c>
      <c r="AJ57" s="723">
        <f t="shared" si="19"/>
        <v>0</v>
      </c>
      <c r="AK57" s="723">
        <f t="shared" si="20"/>
        <v>0</v>
      </c>
      <c r="AL57" s="723">
        <f t="shared" si="21"/>
        <v>0</v>
      </c>
      <c r="AM57" s="723">
        <f t="shared" si="22"/>
        <v>0</v>
      </c>
      <c r="AN57" s="723">
        <f t="shared" si="23"/>
        <v>0</v>
      </c>
      <c r="AO57" s="723">
        <f t="shared" si="24"/>
        <v>0</v>
      </c>
      <c r="AP57" s="723">
        <f t="shared" si="25"/>
        <v>0</v>
      </c>
      <c r="AQ57" s="723">
        <f t="shared" si="26"/>
        <v>0</v>
      </c>
      <c r="AS57" s="849" t="s">
        <v>780</v>
      </c>
      <c r="AT57" s="850"/>
      <c r="AU57" s="804"/>
      <c r="AV57" s="851"/>
      <c r="AW57" s="851" t="s">
        <v>428</v>
      </c>
      <c r="AX57" s="852" t="s">
        <v>429</v>
      </c>
    </row>
    <row r="58" spans="2:50">
      <c r="B58" s="782"/>
      <c r="C58" s="752" t="str">
        <f>'【指定様式①ーｂ】契約設備内訳表（２）（負荷）'!D62</f>
        <v/>
      </c>
      <c r="D58" s="742">
        <f>'【指定様式①ーｂ】契約設備内訳表（２）（負荷）'!V62</f>
        <v>0</v>
      </c>
      <c r="E58" s="753">
        <f>'【指定様式①ーｂ】契約設備内訳表（２）（負荷）'!X62</f>
        <v>0</v>
      </c>
      <c r="F58" s="754" t="str">
        <f>IF(C58="","",IF(ISERROR(VLOOKUP(C58,'機器ｺｰﾄﾞ（非表示）'!$A$2:$H$80,3,FALSE)),"",VLOOKUP(C58,'機器ｺｰﾄﾞ（非表示）'!$A$2:$H$80,3,FALSE)))</f>
        <v/>
      </c>
      <c r="G58" s="747" t="str">
        <f>IF(ISBLANK(D58),"",IF(C58=103,(VLOOKUP(D58,$BC$3:$BD$14,2,1))/1000,IF(C58=106,(VLOOKUP(D58,$BF$3:$BG$12,2,1))/1000,IF(C58=104,(VLOOKUP(D58,$AZ$3:$BA$8,2,1))/1000,IF(ISERROR(VLOOKUP(C58,'機器ｺｰﾄﾞ（非表示）'!$A$2:$H$80,5,FALSE)),"",ROUND(VLOOKUP(C58,'機器ｺｰﾄﾞ（非表示）'!$A$2:$H$80,5,FALSE)*D58*VLOOKUP(C58,'機器ｺｰﾄﾞ（非表示）'!$A$2:$H$80,6,FALSE),3))))))</f>
        <v/>
      </c>
      <c r="H58" s="742">
        <f t="shared" si="2"/>
        <v>0</v>
      </c>
      <c r="I58" s="743" t="str">
        <f t="shared" si="0"/>
        <v/>
      </c>
      <c r="L58" s="782"/>
      <c r="M58" s="752" t="str">
        <f>'【指定様式①ーｂ】契約設備内訳表（２）（負荷）'!AG62</f>
        <v/>
      </c>
      <c r="N58" s="742">
        <f>'【指定様式①ーｂ】契約設備内訳表（２）（負荷）'!AY62</f>
        <v>0</v>
      </c>
      <c r="O58" s="753">
        <f>'【指定様式①ーｂ】契約設備内訳表（２）（負荷）'!BA62</f>
        <v>0</v>
      </c>
      <c r="P58" s="754" t="str">
        <f>IF(M58="","",IF(ISERROR(VLOOKUP(M58,'機器ｺｰﾄﾞ（非表示）'!$A$2:$H$80,3,FALSE)),"",VLOOKUP(M58,'機器ｺｰﾄﾞ（非表示）'!$A$2:$H$80,3,FALSE)))</f>
        <v/>
      </c>
      <c r="Q58" s="747" t="str">
        <f>IF(N58=0,"",ROUND(IF(ISERROR(VLOOKUP(M58,'機器ｺｰﾄﾞ（非表示）'!$A$2:$H$80,5,FALSE)),"",VLOOKUP(M58,'機器ｺｰﾄﾞ（非表示）'!$A$2:$H$80,5,FALSE))*N58*VLOOKUP(M58,'機器ｺｰﾄﾞ（非表示）'!$A$2:$H$80,6,FALSE),3))</f>
        <v/>
      </c>
      <c r="R58" s="742">
        <f t="shared" si="3"/>
        <v>0</v>
      </c>
      <c r="S58" s="743" t="str">
        <f t="shared" si="1"/>
        <v/>
      </c>
      <c r="U58" s="723">
        <f t="shared" si="4"/>
        <v>0</v>
      </c>
      <c r="V58" s="723">
        <f t="shared" si="5"/>
        <v>0</v>
      </c>
      <c r="W58" s="723">
        <f t="shared" si="6"/>
        <v>0</v>
      </c>
      <c r="X58" s="723" t="str">
        <f t="shared" si="7"/>
        <v/>
      </c>
      <c r="Y58" s="723">
        <f t="shared" si="8"/>
        <v>0</v>
      </c>
      <c r="Z58" s="723">
        <f t="shared" si="9"/>
        <v>0</v>
      </c>
      <c r="AA58" s="723">
        <f t="shared" si="10"/>
        <v>0</v>
      </c>
      <c r="AB58" s="723">
        <f t="shared" si="11"/>
        <v>0</v>
      </c>
      <c r="AC58" s="723">
        <f t="shared" si="12"/>
        <v>0</v>
      </c>
      <c r="AD58" s="723">
        <f t="shared" si="13"/>
        <v>0</v>
      </c>
      <c r="AE58" s="723">
        <f t="shared" si="14"/>
        <v>0</v>
      </c>
      <c r="AF58" s="723">
        <f t="shared" si="15"/>
        <v>0</v>
      </c>
      <c r="AG58" s="723">
        <f t="shared" si="16"/>
        <v>0</v>
      </c>
      <c r="AH58" s="723">
        <f t="shared" si="17"/>
        <v>0</v>
      </c>
      <c r="AI58" s="723">
        <f t="shared" si="18"/>
        <v>0</v>
      </c>
      <c r="AJ58" s="723">
        <f t="shared" si="19"/>
        <v>0</v>
      </c>
      <c r="AK58" s="723">
        <f t="shared" si="20"/>
        <v>0</v>
      </c>
      <c r="AL58" s="723">
        <f t="shared" si="21"/>
        <v>0</v>
      </c>
      <c r="AM58" s="723">
        <f t="shared" si="22"/>
        <v>0</v>
      </c>
      <c r="AN58" s="723">
        <f t="shared" si="23"/>
        <v>0</v>
      </c>
      <c r="AO58" s="723">
        <f t="shared" si="24"/>
        <v>0</v>
      </c>
      <c r="AP58" s="723">
        <f t="shared" si="25"/>
        <v>0</v>
      </c>
      <c r="AQ58" s="723">
        <f t="shared" si="26"/>
        <v>0</v>
      </c>
      <c r="AS58" s="849"/>
      <c r="AT58" s="853" t="s">
        <v>658</v>
      </c>
      <c r="AU58" s="854"/>
      <c r="AV58" s="748">
        <f>IF(AX55&gt;6,6,AX55)</f>
        <v>0</v>
      </c>
      <c r="AW58" s="832">
        <v>1</v>
      </c>
      <c r="AX58" s="833">
        <f>ROUND(AV58*AW58,3)</f>
        <v>0</v>
      </c>
    </row>
    <row r="59" spans="2:50">
      <c r="B59" s="782"/>
      <c r="C59" s="752" t="str">
        <f>'【指定様式①ーｂ】契約設備内訳表（２）（負荷）'!D63</f>
        <v/>
      </c>
      <c r="D59" s="742">
        <f>'【指定様式①ーｂ】契約設備内訳表（２）（負荷）'!V63</f>
        <v>0</v>
      </c>
      <c r="E59" s="753">
        <f>'【指定様式①ーｂ】契約設備内訳表（２）（負荷）'!X63</f>
        <v>0</v>
      </c>
      <c r="F59" s="754" t="str">
        <f>IF(C59="","",IF(ISERROR(VLOOKUP(C59,'機器ｺｰﾄﾞ（非表示）'!$A$2:$H$80,3,FALSE)),"",VLOOKUP(C59,'機器ｺｰﾄﾞ（非表示）'!$A$2:$H$80,3,FALSE)))</f>
        <v/>
      </c>
      <c r="G59" s="747" t="str">
        <f>IF(ISBLANK(D59),"",IF(C59=103,(VLOOKUP(D59,$BC$3:$BD$14,2,1))/1000,IF(C59=106,(VLOOKUP(D59,$BF$3:$BG$12,2,1))/1000,IF(C59=104,(VLOOKUP(D59,$AZ$3:$BA$8,2,1))/1000,IF(ISERROR(VLOOKUP(C59,'機器ｺｰﾄﾞ（非表示）'!$A$2:$H$80,5,FALSE)),"",ROUND(VLOOKUP(C59,'機器ｺｰﾄﾞ（非表示）'!$A$2:$H$80,5,FALSE)*D59*VLOOKUP(C59,'機器ｺｰﾄﾞ（非表示）'!$A$2:$H$80,6,FALSE),3))))))</f>
        <v/>
      </c>
      <c r="H59" s="742">
        <f t="shared" si="2"/>
        <v>0</v>
      </c>
      <c r="I59" s="743" t="str">
        <f t="shared" si="0"/>
        <v/>
      </c>
      <c r="L59" s="782"/>
      <c r="M59" s="752" t="str">
        <f>'【指定様式①ーｂ】契約設備内訳表（２）（負荷）'!AG63</f>
        <v/>
      </c>
      <c r="N59" s="742">
        <f>'【指定様式①ーｂ】契約設備内訳表（２）（負荷）'!AY63</f>
        <v>0</v>
      </c>
      <c r="O59" s="753">
        <f>'【指定様式①ーｂ】契約設備内訳表（２）（負荷）'!BA63</f>
        <v>0</v>
      </c>
      <c r="P59" s="754" t="str">
        <f>IF(M59="","",IF(ISERROR(VLOOKUP(M59,'機器ｺｰﾄﾞ（非表示）'!$A$2:$H$80,3,FALSE)),"",VLOOKUP(M59,'機器ｺｰﾄﾞ（非表示）'!$A$2:$H$80,3,FALSE)))</f>
        <v/>
      </c>
      <c r="Q59" s="747" t="str">
        <f>IF(N59=0,"",ROUND(IF(ISERROR(VLOOKUP(M59,'機器ｺｰﾄﾞ（非表示）'!$A$2:$H$80,5,FALSE)),"",VLOOKUP(M59,'機器ｺｰﾄﾞ（非表示）'!$A$2:$H$80,5,FALSE))*N59*VLOOKUP(M59,'機器ｺｰﾄﾞ（非表示）'!$A$2:$H$80,6,FALSE),3))</f>
        <v/>
      </c>
      <c r="R59" s="742">
        <f t="shared" si="3"/>
        <v>0</v>
      </c>
      <c r="S59" s="743" t="str">
        <f t="shared" si="1"/>
        <v/>
      </c>
      <c r="U59" s="723">
        <f t="shared" si="4"/>
        <v>0</v>
      </c>
      <c r="V59" s="723">
        <f t="shared" si="5"/>
        <v>0</v>
      </c>
      <c r="W59" s="723">
        <f t="shared" si="6"/>
        <v>0</v>
      </c>
      <c r="X59" s="723" t="str">
        <f t="shared" si="7"/>
        <v/>
      </c>
      <c r="Y59" s="723">
        <f t="shared" si="8"/>
        <v>0</v>
      </c>
      <c r="Z59" s="723">
        <f t="shared" si="9"/>
        <v>0</v>
      </c>
      <c r="AA59" s="723">
        <f t="shared" si="10"/>
        <v>0</v>
      </c>
      <c r="AB59" s="723">
        <f t="shared" si="11"/>
        <v>0</v>
      </c>
      <c r="AC59" s="723">
        <f t="shared" si="12"/>
        <v>0</v>
      </c>
      <c r="AD59" s="723">
        <f t="shared" si="13"/>
        <v>0</v>
      </c>
      <c r="AE59" s="723">
        <f t="shared" si="14"/>
        <v>0</v>
      </c>
      <c r="AF59" s="723">
        <f t="shared" si="15"/>
        <v>0</v>
      </c>
      <c r="AG59" s="723">
        <f t="shared" si="16"/>
        <v>0</v>
      </c>
      <c r="AH59" s="723">
        <f t="shared" si="17"/>
        <v>0</v>
      </c>
      <c r="AI59" s="723">
        <f t="shared" si="18"/>
        <v>0</v>
      </c>
      <c r="AJ59" s="723">
        <f t="shared" si="19"/>
        <v>0</v>
      </c>
      <c r="AK59" s="723">
        <f t="shared" si="20"/>
        <v>0</v>
      </c>
      <c r="AL59" s="723">
        <f t="shared" si="21"/>
        <v>0</v>
      </c>
      <c r="AM59" s="723">
        <f t="shared" si="22"/>
        <v>0</v>
      </c>
      <c r="AN59" s="723">
        <f t="shared" si="23"/>
        <v>0</v>
      </c>
      <c r="AO59" s="723">
        <f t="shared" si="24"/>
        <v>0</v>
      </c>
      <c r="AP59" s="723">
        <f t="shared" si="25"/>
        <v>0</v>
      </c>
      <c r="AQ59" s="723">
        <f t="shared" si="26"/>
        <v>0</v>
      </c>
      <c r="AS59" s="849" t="s">
        <v>781</v>
      </c>
      <c r="AT59" s="853" t="s">
        <v>659</v>
      </c>
      <c r="AU59" s="854"/>
      <c r="AV59" s="748">
        <f>IF(AX55&gt;20,14,AX55-AV58)</f>
        <v>0</v>
      </c>
      <c r="AW59" s="832">
        <v>0.9</v>
      </c>
      <c r="AX59" s="833">
        <f>ROUND(AV59*AW59,3)</f>
        <v>0</v>
      </c>
    </row>
    <row r="60" spans="2:50">
      <c r="B60" s="782"/>
      <c r="C60" s="752" t="str">
        <f>'【指定様式①ーｂ】契約設備内訳表（２）（負荷）'!D64</f>
        <v/>
      </c>
      <c r="D60" s="742">
        <f>'【指定様式①ーｂ】契約設備内訳表（２）（負荷）'!V64</f>
        <v>0</v>
      </c>
      <c r="E60" s="753">
        <f>'【指定様式①ーｂ】契約設備内訳表（２）（負荷）'!X64</f>
        <v>0</v>
      </c>
      <c r="F60" s="754" t="str">
        <f>IF(C60="","",IF(ISERROR(VLOOKUP(C60,'機器ｺｰﾄﾞ（非表示）'!$A$2:$H$80,3,FALSE)),"",VLOOKUP(C60,'機器ｺｰﾄﾞ（非表示）'!$A$2:$H$80,3,FALSE)))</f>
        <v/>
      </c>
      <c r="G60" s="747" t="str">
        <f>IF(ISBLANK(D60),"",IF(C60=103,(VLOOKUP(D60,$BC$3:$BD$14,2,1))/1000,IF(C60=106,(VLOOKUP(D60,$BF$3:$BG$12,2,1))/1000,IF(C60=104,(VLOOKUP(D60,$AZ$3:$BA$8,2,1))/1000,IF(ISERROR(VLOOKUP(C60,'機器ｺｰﾄﾞ（非表示）'!$A$2:$H$80,5,FALSE)),"",ROUND(VLOOKUP(C60,'機器ｺｰﾄﾞ（非表示）'!$A$2:$H$80,5,FALSE)*D60*VLOOKUP(C60,'機器ｺｰﾄﾞ（非表示）'!$A$2:$H$80,6,FALSE),3))))))</f>
        <v/>
      </c>
      <c r="H60" s="742">
        <f t="shared" si="2"/>
        <v>0</v>
      </c>
      <c r="I60" s="743" t="str">
        <f t="shared" si="0"/>
        <v/>
      </c>
      <c r="L60" s="782"/>
      <c r="M60" s="752" t="str">
        <f>'【指定様式①ーｂ】契約設備内訳表（２）（負荷）'!AG64</f>
        <v/>
      </c>
      <c r="N60" s="742">
        <f>'【指定様式①ーｂ】契約設備内訳表（２）（負荷）'!AY64</f>
        <v>0</v>
      </c>
      <c r="O60" s="753">
        <f>'【指定様式①ーｂ】契約設備内訳表（２）（負荷）'!BA64</f>
        <v>0</v>
      </c>
      <c r="P60" s="754" t="str">
        <f>IF(M60="","",IF(ISERROR(VLOOKUP(M60,'機器ｺｰﾄﾞ（非表示）'!$A$2:$H$80,3,FALSE)),"",VLOOKUP(M60,'機器ｺｰﾄﾞ（非表示）'!$A$2:$H$80,3,FALSE)))</f>
        <v/>
      </c>
      <c r="Q60" s="747" t="str">
        <f>IF(N60=0,"",ROUND(IF(ISERROR(VLOOKUP(M60,'機器ｺｰﾄﾞ（非表示）'!$A$2:$H$80,5,FALSE)),"",VLOOKUP(M60,'機器ｺｰﾄﾞ（非表示）'!$A$2:$H$80,5,FALSE))*N60*VLOOKUP(M60,'機器ｺｰﾄﾞ（非表示）'!$A$2:$H$80,6,FALSE),3))</f>
        <v/>
      </c>
      <c r="R60" s="742">
        <f t="shared" si="3"/>
        <v>0</v>
      </c>
      <c r="S60" s="743" t="str">
        <f t="shared" si="1"/>
        <v/>
      </c>
      <c r="U60" s="723">
        <f t="shared" si="4"/>
        <v>0</v>
      </c>
      <c r="V60" s="723">
        <f t="shared" si="5"/>
        <v>0</v>
      </c>
      <c r="W60" s="723">
        <f t="shared" si="6"/>
        <v>0</v>
      </c>
      <c r="X60" s="723" t="str">
        <f t="shared" si="7"/>
        <v/>
      </c>
      <c r="Y60" s="723">
        <f t="shared" si="8"/>
        <v>0</v>
      </c>
      <c r="Z60" s="723">
        <f t="shared" si="9"/>
        <v>0</v>
      </c>
      <c r="AA60" s="723">
        <f t="shared" si="10"/>
        <v>0</v>
      </c>
      <c r="AB60" s="723">
        <f t="shared" si="11"/>
        <v>0</v>
      </c>
      <c r="AC60" s="723">
        <f t="shared" si="12"/>
        <v>0</v>
      </c>
      <c r="AD60" s="723">
        <f t="shared" si="13"/>
        <v>0</v>
      </c>
      <c r="AE60" s="723">
        <f t="shared" si="14"/>
        <v>0</v>
      </c>
      <c r="AF60" s="723">
        <f t="shared" si="15"/>
        <v>0</v>
      </c>
      <c r="AG60" s="723">
        <f t="shared" si="16"/>
        <v>0</v>
      </c>
      <c r="AH60" s="723">
        <f t="shared" si="17"/>
        <v>0</v>
      </c>
      <c r="AI60" s="723">
        <f t="shared" si="18"/>
        <v>0</v>
      </c>
      <c r="AJ60" s="723">
        <f t="shared" si="19"/>
        <v>0</v>
      </c>
      <c r="AK60" s="723">
        <f t="shared" si="20"/>
        <v>0</v>
      </c>
      <c r="AL60" s="723">
        <f t="shared" si="21"/>
        <v>0</v>
      </c>
      <c r="AM60" s="723">
        <f t="shared" si="22"/>
        <v>0</v>
      </c>
      <c r="AN60" s="723">
        <f t="shared" si="23"/>
        <v>0</v>
      </c>
      <c r="AO60" s="723">
        <f t="shared" si="24"/>
        <v>0</v>
      </c>
      <c r="AP60" s="723">
        <f t="shared" si="25"/>
        <v>0</v>
      </c>
      <c r="AQ60" s="723">
        <f t="shared" si="26"/>
        <v>0</v>
      </c>
      <c r="AS60" s="849"/>
      <c r="AT60" s="853" t="s">
        <v>661</v>
      </c>
      <c r="AU60" s="855"/>
      <c r="AV60" s="748">
        <f>IF(AX55&gt;50,30,AX55-AV59-AV58)</f>
        <v>0</v>
      </c>
      <c r="AW60" s="832">
        <v>0.8</v>
      </c>
      <c r="AX60" s="833">
        <f>ROUND(AV60*AW60,3)</f>
        <v>0</v>
      </c>
    </row>
    <row r="61" spans="2:50">
      <c r="B61" s="782"/>
      <c r="C61" s="752" t="str">
        <f>'【指定様式①ーｂ】契約設備内訳表（２）（負荷）'!D65</f>
        <v/>
      </c>
      <c r="D61" s="742">
        <f>'【指定様式①ーｂ】契約設備内訳表（２）（負荷）'!V65</f>
        <v>0</v>
      </c>
      <c r="E61" s="753">
        <f>'【指定様式①ーｂ】契約設備内訳表（２）（負荷）'!X65</f>
        <v>0</v>
      </c>
      <c r="F61" s="754" t="str">
        <f>IF(C61="","",IF(ISERROR(VLOOKUP(C61,'機器ｺｰﾄﾞ（非表示）'!$A$2:$H$80,3,FALSE)),"",VLOOKUP(C61,'機器ｺｰﾄﾞ（非表示）'!$A$2:$H$80,3,FALSE)))</f>
        <v/>
      </c>
      <c r="G61" s="747" t="str">
        <f>IF(ISBLANK(D61),"",IF(C61=103,(VLOOKUP(D61,$BC$3:$BD$14,2,1))/1000,IF(C61=106,(VLOOKUP(D61,$BF$3:$BG$12,2,1))/1000,IF(C61=104,(VLOOKUP(D61,$AZ$3:$BA$8,2,1))/1000,IF(ISERROR(VLOOKUP(C61,'機器ｺｰﾄﾞ（非表示）'!$A$2:$H$80,5,FALSE)),"",ROUND(VLOOKUP(C61,'機器ｺｰﾄﾞ（非表示）'!$A$2:$H$80,5,FALSE)*D61*VLOOKUP(C61,'機器ｺｰﾄﾞ（非表示）'!$A$2:$H$80,6,FALSE),3))))))</f>
        <v/>
      </c>
      <c r="H61" s="742">
        <f t="shared" si="2"/>
        <v>0</v>
      </c>
      <c r="I61" s="743" t="str">
        <f t="shared" si="0"/>
        <v/>
      </c>
      <c r="L61" s="782"/>
      <c r="M61" s="752" t="str">
        <f>'【指定様式①ーｂ】契約設備内訳表（２）（負荷）'!AG65</f>
        <v/>
      </c>
      <c r="N61" s="742">
        <f>'【指定様式①ーｂ】契約設備内訳表（２）（負荷）'!AY65</f>
        <v>0</v>
      </c>
      <c r="O61" s="753">
        <f>'【指定様式①ーｂ】契約設備内訳表（２）（負荷）'!BA65</f>
        <v>0</v>
      </c>
      <c r="P61" s="754" t="str">
        <f>IF(M61="","",IF(ISERROR(VLOOKUP(M61,'機器ｺｰﾄﾞ（非表示）'!$A$2:$H$80,3,FALSE)),"",VLOOKUP(M61,'機器ｺｰﾄﾞ（非表示）'!$A$2:$H$80,3,FALSE)))</f>
        <v/>
      </c>
      <c r="Q61" s="747" t="str">
        <f>IF(N61=0,"",ROUND(IF(ISERROR(VLOOKUP(M61,'機器ｺｰﾄﾞ（非表示）'!$A$2:$H$80,5,FALSE)),"",VLOOKUP(M61,'機器ｺｰﾄﾞ（非表示）'!$A$2:$H$80,5,FALSE))*N61*VLOOKUP(M61,'機器ｺｰﾄﾞ（非表示）'!$A$2:$H$80,6,FALSE),3))</f>
        <v/>
      </c>
      <c r="R61" s="742">
        <f t="shared" si="3"/>
        <v>0</v>
      </c>
      <c r="S61" s="743" t="str">
        <f t="shared" si="1"/>
        <v/>
      </c>
      <c r="U61" s="723">
        <f t="shared" si="4"/>
        <v>0</v>
      </c>
      <c r="V61" s="723">
        <f t="shared" si="5"/>
        <v>0</v>
      </c>
      <c r="W61" s="723">
        <f t="shared" si="6"/>
        <v>0</v>
      </c>
      <c r="X61" s="723" t="str">
        <f t="shared" si="7"/>
        <v/>
      </c>
      <c r="Y61" s="723">
        <f t="shared" si="8"/>
        <v>0</v>
      </c>
      <c r="Z61" s="723">
        <f t="shared" si="9"/>
        <v>0</v>
      </c>
      <c r="AA61" s="723">
        <f t="shared" si="10"/>
        <v>0</v>
      </c>
      <c r="AB61" s="723">
        <f t="shared" si="11"/>
        <v>0</v>
      </c>
      <c r="AC61" s="723">
        <f t="shared" si="12"/>
        <v>0</v>
      </c>
      <c r="AD61" s="723">
        <f t="shared" si="13"/>
        <v>0</v>
      </c>
      <c r="AE61" s="723">
        <f t="shared" si="14"/>
        <v>0</v>
      </c>
      <c r="AF61" s="723">
        <f t="shared" si="15"/>
        <v>0</v>
      </c>
      <c r="AG61" s="723">
        <f t="shared" si="16"/>
        <v>0</v>
      </c>
      <c r="AH61" s="723">
        <f t="shared" si="17"/>
        <v>0</v>
      </c>
      <c r="AI61" s="723">
        <f t="shared" si="18"/>
        <v>0</v>
      </c>
      <c r="AJ61" s="723">
        <f t="shared" si="19"/>
        <v>0</v>
      </c>
      <c r="AK61" s="723">
        <f t="shared" si="20"/>
        <v>0</v>
      </c>
      <c r="AL61" s="723">
        <f t="shared" si="21"/>
        <v>0</v>
      </c>
      <c r="AM61" s="723">
        <f t="shared" si="22"/>
        <v>0</v>
      </c>
      <c r="AN61" s="723">
        <f t="shared" si="23"/>
        <v>0</v>
      </c>
      <c r="AO61" s="723">
        <f t="shared" si="24"/>
        <v>0</v>
      </c>
      <c r="AP61" s="723">
        <f t="shared" si="25"/>
        <v>0</v>
      </c>
      <c r="AQ61" s="723">
        <f t="shared" si="26"/>
        <v>0</v>
      </c>
      <c r="AS61" s="849" t="s">
        <v>782</v>
      </c>
      <c r="AT61" s="814" t="s">
        <v>783</v>
      </c>
      <c r="AU61" s="815"/>
      <c r="AV61" s="816"/>
      <c r="AW61" s="816"/>
      <c r="AX61" s="837"/>
    </row>
    <row r="62" spans="2:50">
      <c r="B62" s="782"/>
      <c r="C62" s="752" t="str">
        <f>'【指定様式①ーｂ】契約設備内訳表（２）（負荷）'!D66</f>
        <v/>
      </c>
      <c r="D62" s="742">
        <f>'【指定様式①ーｂ】契約設備内訳表（２）（負荷）'!V66</f>
        <v>0</v>
      </c>
      <c r="E62" s="753">
        <f>'【指定様式①ーｂ】契約設備内訳表（２）（負荷）'!X66</f>
        <v>0</v>
      </c>
      <c r="F62" s="754" t="str">
        <f>IF(C62="","",IF(ISERROR(VLOOKUP(C62,'機器ｺｰﾄﾞ（非表示）'!$A$2:$H$80,3,FALSE)),"",VLOOKUP(C62,'機器ｺｰﾄﾞ（非表示）'!$A$2:$H$80,3,FALSE)))</f>
        <v/>
      </c>
      <c r="G62" s="747" t="str">
        <f>IF(ISBLANK(D62),"",IF(C62=103,(VLOOKUP(D62,$BC$3:$BD$14,2,1))/1000,IF(C62=106,(VLOOKUP(D62,$BF$3:$BG$12,2,1))/1000,IF(C62=104,(VLOOKUP(D62,$AZ$3:$BA$8,2,1))/1000,IF(ISERROR(VLOOKUP(C62,'機器ｺｰﾄﾞ（非表示）'!$A$2:$H$80,5,FALSE)),"",ROUND(VLOOKUP(C62,'機器ｺｰﾄﾞ（非表示）'!$A$2:$H$80,5,FALSE)*D62*VLOOKUP(C62,'機器ｺｰﾄﾞ（非表示）'!$A$2:$H$80,6,FALSE),3))))))</f>
        <v/>
      </c>
      <c r="H62" s="742">
        <f t="shared" si="2"/>
        <v>0</v>
      </c>
      <c r="I62" s="743" t="str">
        <f t="shared" si="0"/>
        <v/>
      </c>
      <c r="L62" s="782"/>
      <c r="M62" s="752" t="str">
        <f>'【指定様式①ーｂ】契約設備内訳表（２）（負荷）'!AG66</f>
        <v/>
      </c>
      <c r="N62" s="742">
        <f>'【指定様式①ーｂ】契約設備内訳表（２）（負荷）'!AY66</f>
        <v>0</v>
      </c>
      <c r="O62" s="753">
        <f>'【指定様式①ーｂ】契約設備内訳表（２）（負荷）'!BA66</f>
        <v>0</v>
      </c>
      <c r="P62" s="754" t="str">
        <f>IF(M62="","",IF(ISERROR(VLOOKUP(M62,'機器ｺｰﾄﾞ（非表示）'!$A$2:$H$80,3,FALSE)),"",VLOOKUP(M62,'機器ｺｰﾄﾞ（非表示）'!$A$2:$H$80,3,FALSE)))</f>
        <v/>
      </c>
      <c r="Q62" s="747" t="str">
        <f>IF(N62=0,"",ROUND(IF(ISERROR(VLOOKUP(M62,'機器ｺｰﾄﾞ（非表示）'!$A$2:$H$80,5,FALSE)),"",VLOOKUP(M62,'機器ｺｰﾄﾞ（非表示）'!$A$2:$H$80,5,FALSE))*N62*VLOOKUP(M62,'機器ｺｰﾄﾞ（非表示）'!$A$2:$H$80,6,FALSE),3))</f>
        <v/>
      </c>
      <c r="R62" s="742">
        <f t="shared" si="3"/>
        <v>0</v>
      </c>
      <c r="S62" s="743" t="str">
        <f t="shared" si="1"/>
        <v/>
      </c>
      <c r="U62" s="723">
        <f t="shared" si="4"/>
        <v>0</v>
      </c>
      <c r="V62" s="723">
        <f t="shared" si="5"/>
        <v>0</v>
      </c>
      <c r="W62" s="723">
        <f t="shared" si="6"/>
        <v>0</v>
      </c>
      <c r="X62" s="723" t="str">
        <f t="shared" si="7"/>
        <v/>
      </c>
      <c r="Y62" s="723">
        <f t="shared" si="8"/>
        <v>0</v>
      </c>
      <c r="Z62" s="723">
        <f t="shared" si="9"/>
        <v>0</v>
      </c>
      <c r="AA62" s="723">
        <f t="shared" si="10"/>
        <v>0</v>
      </c>
      <c r="AB62" s="723">
        <f t="shared" si="11"/>
        <v>0</v>
      </c>
      <c r="AC62" s="723">
        <f t="shared" si="12"/>
        <v>0</v>
      </c>
      <c r="AD62" s="723">
        <f t="shared" si="13"/>
        <v>0</v>
      </c>
      <c r="AE62" s="723">
        <f t="shared" si="14"/>
        <v>0</v>
      </c>
      <c r="AF62" s="723">
        <f t="shared" si="15"/>
        <v>0</v>
      </c>
      <c r="AG62" s="723">
        <f t="shared" si="16"/>
        <v>0</v>
      </c>
      <c r="AH62" s="723">
        <f t="shared" si="17"/>
        <v>0</v>
      </c>
      <c r="AI62" s="723">
        <f t="shared" si="18"/>
        <v>0</v>
      </c>
      <c r="AJ62" s="723">
        <f t="shared" si="19"/>
        <v>0</v>
      </c>
      <c r="AK62" s="723">
        <f t="shared" si="20"/>
        <v>0</v>
      </c>
      <c r="AL62" s="723">
        <f t="shared" si="21"/>
        <v>0</v>
      </c>
      <c r="AM62" s="723">
        <f t="shared" si="22"/>
        <v>0</v>
      </c>
      <c r="AN62" s="723">
        <f t="shared" si="23"/>
        <v>0</v>
      </c>
      <c r="AO62" s="723">
        <f t="shared" si="24"/>
        <v>0</v>
      </c>
      <c r="AP62" s="723">
        <f t="shared" si="25"/>
        <v>0</v>
      </c>
      <c r="AQ62" s="723">
        <f t="shared" si="26"/>
        <v>0</v>
      </c>
      <c r="AS62" s="849"/>
      <c r="AT62" s="834" t="s">
        <v>665</v>
      </c>
      <c r="AU62" s="835"/>
      <c r="AV62" s="838">
        <f>AV64-AV58-AV59-AV60</f>
        <v>0</v>
      </c>
      <c r="AW62" s="838">
        <v>0.7</v>
      </c>
      <c r="AX62" s="839">
        <f>ROUND(AV62*AW62,3)</f>
        <v>0</v>
      </c>
    </row>
    <row r="63" spans="2:50">
      <c r="B63" s="782"/>
      <c r="C63" s="752" t="str">
        <f>'【指定様式①ーｂ】契約設備内訳表（２）（負荷）'!D67</f>
        <v/>
      </c>
      <c r="D63" s="742">
        <f>'【指定様式①ーｂ】契約設備内訳表（２）（負荷）'!V67</f>
        <v>0</v>
      </c>
      <c r="E63" s="753">
        <f>'【指定様式①ーｂ】契約設備内訳表（２）（負荷）'!X67</f>
        <v>0</v>
      </c>
      <c r="F63" s="754" t="str">
        <f>IF(C63="","",IF(ISERROR(VLOOKUP(C63,'機器ｺｰﾄﾞ（非表示）'!$A$2:$H$80,3,FALSE)),"",VLOOKUP(C63,'機器ｺｰﾄﾞ（非表示）'!$A$2:$H$80,3,FALSE)))</f>
        <v/>
      </c>
      <c r="G63" s="747" t="str">
        <f>IF(ISBLANK(D63),"",IF(C63=103,(VLOOKUP(D63,$BC$3:$BD$14,2,1))/1000,IF(C63=106,(VLOOKUP(D63,$BF$3:$BG$12,2,1))/1000,IF(C63=104,(VLOOKUP(D63,$AZ$3:$BA$8,2,1))/1000,IF(ISERROR(VLOOKUP(C63,'機器ｺｰﾄﾞ（非表示）'!$A$2:$H$80,5,FALSE)),"",ROUND(VLOOKUP(C63,'機器ｺｰﾄﾞ（非表示）'!$A$2:$H$80,5,FALSE)*D63*VLOOKUP(C63,'機器ｺｰﾄﾞ（非表示）'!$A$2:$H$80,6,FALSE),3))))))</f>
        <v/>
      </c>
      <c r="H63" s="742">
        <f t="shared" si="2"/>
        <v>0</v>
      </c>
      <c r="I63" s="743" t="str">
        <f t="shared" si="0"/>
        <v/>
      </c>
      <c r="L63" s="782"/>
      <c r="M63" s="752" t="str">
        <f>'【指定様式①ーｂ】契約設備内訳表（２）（負荷）'!AG67</f>
        <v/>
      </c>
      <c r="N63" s="742">
        <f>'【指定様式①ーｂ】契約設備内訳表（２）（負荷）'!AY67</f>
        <v>0</v>
      </c>
      <c r="O63" s="753">
        <f>'【指定様式①ーｂ】契約設備内訳表（２）（負荷）'!BA67</f>
        <v>0</v>
      </c>
      <c r="P63" s="754" t="str">
        <f>IF(M63="","",IF(ISERROR(VLOOKUP(M63,'機器ｺｰﾄﾞ（非表示）'!$A$2:$H$80,3,FALSE)),"",VLOOKUP(M63,'機器ｺｰﾄﾞ（非表示）'!$A$2:$H$80,3,FALSE)))</f>
        <v/>
      </c>
      <c r="Q63" s="747" t="str">
        <f>IF(N63=0,"",ROUND(IF(ISERROR(VLOOKUP(M63,'機器ｺｰﾄﾞ（非表示）'!$A$2:$H$80,5,FALSE)),"",VLOOKUP(M63,'機器ｺｰﾄﾞ（非表示）'!$A$2:$H$80,5,FALSE))*N63*VLOOKUP(M63,'機器ｺｰﾄﾞ（非表示）'!$A$2:$H$80,6,FALSE),3))</f>
        <v/>
      </c>
      <c r="R63" s="742">
        <f t="shared" si="3"/>
        <v>0</v>
      </c>
      <c r="S63" s="743" t="str">
        <f t="shared" si="1"/>
        <v/>
      </c>
      <c r="U63" s="723">
        <f t="shared" si="4"/>
        <v>0</v>
      </c>
      <c r="V63" s="723">
        <f t="shared" si="5"/>
        <v>0</v>
      </c>
      <c r="W63" s="723">
        <f t="shared" si="6"/>
        <v>0</v>
      </c>
      <c r="X63" s="723" t="str">
        <f t="shared" si="7"/>
        <v/>
      </c>
      <c r="Y63" s="723">
        <f t="shared" si="8"/>
        <v>0</v>
      </c>
      <c r="Z63" s="723">
        <f t="shared" si="9"/>
        <v>0</v>
      </c>
      <c r="AA63" s="723">
        <f t="shared" si="10"/>
        <v>0</v>
      </c>
      <c r="AB63" s="723">
        <f t="shared" si="11"/>
        <v>0</v>
      </c>
      <c r="AC63" s="723">
        <f t="shared" si="12"/>
        <v>0</v>
      </c>
      <c r="AD63" s="723">
        <f t="shared" si="13"/>
        <v>0</v>
      </c>
      <c r="AE63" s="723">
        <f t="shared" si="14"/>
        <v>0</v>
      </c>
      <c r="AF63" s="723">
        <f t="shared" si="15"/>
        <v>0</v>
      </c>
      <c r="AG63" s="723">
        <f t="shared" si="16"/>
        <v>0</v>
      </c>
      <c r="AH63" s="723">
        <f t="shared" si="17"/>
        <v>0</v>
      </c>
      <c r="AI63" s="723">
        <f t="shared" si="18"/>
        <v>0</v>
      </c>
      <c r="AJ63" s="723">
        <f t="shared" si="19"/>
        <v>0</v>
      </c>
      <c r="AK63" s="723">
        <f t="shared" si="20"/>
        <v>0</v>
      </c>
      <c r="AL63" s="723">
        <f t="shared" si="21"/>
        <v>0</v>
      </c>
      <c r="AM63" s="723">
        <f t="shared" si="22"/>
        <v>0</v>
      </c>
      <c r="AN63" s="723">
        <f t="shared" si="23"/>
        <v>0</v>
      </c>
      <c r="AO63" s="723">
        <f t="shared" si="24"/>
        <v>0</v>
      </c>
      <c r="AP63" s="723">
        <f t="shared" si="25"/>
        <v>0</v>
      </c>
      <c r="AQ63" s="723">
        <f t="shared" si="26"/>
        <v>0</v>
      </c>
      <c r="AS63" s="849" t="s">
        <v>784</v>
      </c>
      <c r="AT63" s="814"/>
      <c r="AU63" s="815"/>
      <c r="AV63" s="816"/>
      <c r="AW63" s="816"/>
      <c r="AX63" s="837"/>
    </row>
    <row r="64" spans="2:50" ht="14.25" thickBot="1">
      <c r="B64" s="782"/>
      <c r="C64" s="752" t="str">
        <f>'【指定様式①ーｂ】契約設備内訳表（２）（負荷）'!D68</f>
        <v/>
      </c>
      <c r="D64" s="742">
        <f>'【指定様式①ーｂ】契約設備内訳表（２）（負荷）'!V68</f>
        <v>0</v>
      </c>
      <c r="E64" s="753">
        <f>'【指定様式①ーｂ】契約設備内訳表（２）（負荷）'!X68</f>
        <v>0</v>
      </c>
      <c r="F64" s="754" t="str">
        <f>IF(C64="","",IF(ISERROR(VLOOKUP(C64,'機器ｺｰﾄﾞ（非表示）'!$A$2:$H$80,3,FALSE)),"",VLOOKUP(C64,'機器ｺｰﾄﾞ（非表示）'!$A$2:$H$80,3,FALSE)))</f>
        <v/>
      </c>
      <c r="G64" s="747" t="str">
        <f>IF(ISBLANK(D64),"",IF(C64=103,(VLOOKUP(D64,$BC$3:$BD$14,2,1))/1000,IF(C64=106,(VLOOKUP(D64,$BF$3:$BG$12,2,1))/1000,IF(C64=104,(VLOOKUP(D64,$AZ$3:$BA$8,2,1))/1000,IF(ISERROR(VLOOKUP(C64,'機器ｺｰﾄﾞ（非表示）'!$A$2:$H$80,5,FALSE)),"",ROUND(VLOOKUP(C64,'機器ｺｰﾄﾞ（非表示）'!$A$2:$H$80,5,FALSE)*D64*VLOOKUP(C64,'機器ｺｰﾄﾞ（非表示）'!$A$2:$H$80,6,FALSE),3))))))</f>
        <v/>
      </c>
      <c r="H64" s="742">
        <f t="shared" si="2"/>
        <v>0</v>
      </c>
      <c r="I64" s="743" t="str">
        <f t="shared" si="0"/>
        <v/>
      </c>
      <c r="L64" s="782"/>
      <c r="M64" s="752" t="str">
        <f>'【指定様式①ーｂ】契約設備内訳表（２）（負荷）'!AG68</f>
        <v/>
      </c>
      <c r="N64" s="742">
        <f>'【指定様式①ーｂ】契約設備内訳表（２）（負荷）'!AY68</f>
        <v>0</v>
      </c>
      <c r="O64" s="753">
        <f>'【指定様式①ーｂ】契約設備内訳表（２）（負荷）'!BA68</f>
        <v>0</v>
      </c>
      <c r="P64" s="754" t="str">
        <f>IF(M64="","",IF(ISERROR(VLOOKUP(M64,'機器ｺｰﾄﾞ（非表示）'!$A$2:$H$80,3,FALSE)),"",VLOOKUP(M64,'機器ｺｰﾄﾞ（非表示）'!$A$2:$H$80,3,FALSE)))</f>
        <v/>
      </c>
      <c r="Q64" s="747" t="str">
        <f>IF(N64=0,"",ROUND(IF(ISERROR(VLOOKUP(M64,'機器ｺｰﾄﾞ（非表示）'!$A$2:$H$80,5,FALSE)),"",VLOOKUP(M64,'機器ｺｰﾄﾞ（非表示）'!$A$2:$H$80,5,FALSE))*N64*VLOOKUP(M64,'機器ｺｰﾄﾞ（非表示）'!$A$2:$H$80,6,FALSE),3))</f>
        <v/>
      </c>
      <c r="R64" s="742">
        <f t="shared" si="3"/>
        <v>0</v>
      </c>
      <c r="S64" s="743" t="str">
        <f t="shared" si="1"/>
        <v/>
      </c>
      <c r="U64" s="723">
        <f t="shared" si="4"/>
        <v>0</v>
      </c>
      <c r="V64" s="723">
        <f t="shared" si="5"/>
        <v>0</v>
      </c>
      <c r="W64" s="723">
        <f t="shared" si="6"/>
        <v>0</v>
      </c>
      <c r="X64" s="723" t="str">
        <f t="shared" si="7"/>
        <v/>
      </c>
      <c r="Y64" s="723">
        <f t="shared" si="8"/>
        <v>0</v>
      </c>
      <c r="Z64" s="723">
        <f t="shared" si="9"/>
        <v>0</v>
      </c>
      <c r="AA64" s="723">
        <f t="shared" si="10"/>
        <v>0</v>
      </c>
      <c r="AB64" s="723">
        <f t="shared" si="11"/>
        <v>0</v>
      </c>
      <c r="AC64" s="723">
        <f t="shared" si="12"/>
        <v>0</v>
      </c>
      <c r="AD64" s="723">
        <f t="shared" si="13"/>
        <v>0</v>
      </c>
      <c r="AE64" s="723">
        <f t="shared" si="14"/>
        <v>0</v>
      </c>
      <c r="AF64" s="723">
        <f t="shared" si="15"/>
        <v>0</v>
      </c>
      <c r="AG64" s="723">
        <f t="shared" si="16"/>
        <v>0</v>
      </c>
      <c r="AH64" s="723">
        <f t="shared" si="17"/>
        <v>0</v>
      </c>
      <c r="AI64" s="723">
        <f t="shared" si="18"/>
        <v>0</v>
      </c>
      <c r="AJ64" s="723">
        <f t="shared" si="19"/>
        <v>0</v>
      </c>
      <c r="AK64" s="723">
        <f t="shared" si="20"/>
        <v>0</v>
      </c>
      <c r="AL64" s="723">
        <f t="shared" si="21"/>
        <v>0</v>
      </c>
      <c r="AM64" s="723">
        <f t="shared" si="22"/>
        <v>0</v>
      </c>
      <c r="AN64" s="723">
        <f t="shared" si="23"/>
        <v>0</v>
      </c>
      <c r="AO64" s="723">
        <f t="shared" si="24"/>
        <v>0</v>
      </c>
      <c r="AP64" s="723">
        <f t="shared" si="25"/>
        <v>0</v>
      </c>
      <c r="AQ64" s="723">
        <f t="shared" si="26"/>
        <v>0</v>
      </c>
      <c r="AS64" s="856"/>
      <c r="AT64" s="857" t="s">
        <v>666</v>
      </c>
      <c r="AU64" s="820"/>
      <c r="AV64" s="821">
        <f>AX55</f>
        <v>0</v>
      </c>
      <c r="AW64" s="821"/>
      <c r="AX64" s="858">
        <f>SUM(AX58:AX62)</f>
        <v>0</v>
      </c>
    </row>
    <row r="65" spans="2:43">
      <c r="B65" s="782"/>
      <c r="C65" s="752" t="str">
        <f>'【指定様式①ーｂ】契約設備内訳表（２）（負荷）'!D69</f>
        <v/>
      </c>
      <c r="D65" s="742">
        <f>'【指定様式①ーｂ】契約設備内訳表（２）（負荷）'!V69</f>
        <v>0</v>
      </c>
      <c r="E65" s="753">
        <f>'【指定様式①ーｂ】契約設備内訳表（２）（負荷）'!X69</f>
        <v>0</v>
      </c>
      <c r="F65" s="754" t="str">
        <f>IF(C65="","",IF(ISERROR(VLOOKUP(C65,'機器ｺｰﾄﾞ（非表示）'!$A$2:$H$80,3,FALSE)),"",VLOOKUP(C65,'機器ｺｰﾄﾞ（非表示）'!$A$2:$H$80,3,FALSE)))</f>
        <v/>
      </c>
      <c r="G65" s="747" t="str">
        <f>IF(ISBLANK(D65),"",IF(C65=103,(VLOOKUP(D65,$BC$3:$BD$14,2,1))/1000,IF(C65=106,(VLOOKUP(D65,$BF$3:$BG$12,2,1))/1000,IF(C65=104,(VLOOKUP(D65,$AZ$3:$BA$8,2,1))/1000,IF(ISERROR(VLOOKUP(C65,'機器ｺｰﾄﾞ（非表示）'!$A$2:$H$80,5,FALSE)),"",ROUND(VLOOKUP(C65,'機器ｺｰﾄﾞ（非表示）'!$A$2:$H$80,5,FALSE)*D65*VLOOKUP(C65,'機器ｺｰﾄﾞ（非表示）'!$A$2:$H$80,6,FALSE),3))))))</f>
        <v/>
      </c>
      <c r="H65" s="742">
        <f t="shared" si="2"/>
        <v>0</v>
      </c>
      <c r="I65" s="743" t="str">
        <f t="shared" si="0"/>
        <v/>
      </c>
      <c r="L65" s="782"/>
      <c r="M65" s="752" t="str">
        <f>'【指定様式①ーｂ】契約設備内訳表（２）（負荷）'!AG69</f>
        <v/>
      </c>
      <c r="N65" s="742">
        <f>'【指定様式①ーｂ】契約設備内訳表（２）（負荷）'!AY69</f>
        <v>0</v>
      </c>
      <c r="O65" s="753">
        <f>'【指定様式①ーｂ】契約設備内訳表（２）（負荷）'!BA69</f>
        <v>0</v>
      </c>
      <c r="P65" s="754" t="str">
        <f>IF(M65="","",IF(ISERROR(VLOOKUP(M65,'機器ｺｰﾄﾞ（非表示）'!$A$2:$H$80,3,FALSE)),"",VLOOKUP(M65,'機器ｺｰﾄﾞ（非表示）'!$A$2:$H$80,3,FALSE)))</f>
        <v/>
      </c>
      <c r="Q65" s="747" t="str">
        <f>IF(N65=0,"",ROUND(IF(ISERROR(VLOOKUP(M65,'機器ｺｰﾄﾞ（非表示）'!$A$2:$H$80,5,FALSE)),"",VLOOKUP(M65,'機器ｺｰﾄﾞ（非表示）'!$A$2:$H$80,5,FALSE))*N65*VLOOKUP(M65,'機器ｺｰﾄﾞ（非表示）'!$A$2:$H$80,6,FALSE),3))</f>
        <v/>
      </c>
      <c r="R65" s="742">
        <f t="shared" si="3"/>
        <v>0</v>
      </c>
      <c r="S65" s="743" t="str">
        <f t="shared" si="1"/>
        <v/>
      </c>
      <c r="U65" s="723">
        <f t="shared" si="4"/>
        <v>0</v>
      </c>
      <c r="V65" s="723">
        <f t="shared" si="5"/>
        <v>0</v>
      </c>
      <c r="W65" s="723">
        <f t="shared" si="6"/>
        <v>0</v>
      </c>
      <c r="X65" s="723" t="str">
        <f t="shared" si="7"/>
        <v/>
      </c>
      <c r="Y65" s="723">
        <f t="shared" si="8"/>
        <v>0</v>
      </c>
      <c r="Z65" s="723">
        <f t="shared" si="9"/>
        <v>0</v>
      </c>
      <c r="AA65" s="723">
        <f t="shared" si="10"/>
        <v>0</v>
      </c>
      <c r="AB65" s="723">
        <f t="shared" si="11"/>
        <v>0</v>
      </c>
      <c r="AC65" s="723">
        <f t="shared" si="12"/>
        <v>0</v>
      </c>
      <c r="AD65" s="723">
        <f t="shared" si="13"/>
        <v>0</v>
      </c>
      <c r="AE65" s="723">
        <f t="shared" si="14"/>
        <v>0</v>
      </c>
      <c r="AF65" s="723">
        <f t="shared" si="15"/>
        <v>0</v>
      </c>
      <c r="AG65" s="723">
        <f t="shared" si="16"/>
        <v>0</v>
      </c>
      <c r="AH65" s="723">
        <f t="shared" si="17"/>
        <v>0</v>
      </c>
      <c r="AI65" s="723">
        <f t="shared" si="18"/>
        <v>0</v>
      </c>
      <c r="AJ65" s="723">
        <f t="shared" si="19"/>
        <v>0</v>
      </c>
      <c r="AK65" s="723">
        <f t="shared" si="20"/>
        <v>0</v>
      </c>
      <c r="AL65" s="723">
        <f t="shared" si="21"/>
        <v>0</v>
      </c>
      <c r="AM65" s="723">
        <f t="shared" si="22"/>
        <v>0</v>
      </c>
      <c r="AN65" s="723">
        <f t="shared" si="23"/>
        <v>0</v>
      </c>
      <c r="AO65" s="723">
        <f t="shared" si="24"/>
        <v>0</v>
      </c>
      <c r="AP65" s="723">
        <f t="shared" si="25"/>
        <v>0</v>
      </c>
      <c r="AQ65" s="723">
        <f t="shared" si="26"/>
        <v>0</v>
      </c>
    </row>
    <row r="66" spans="2:43">
      <c r="B66" s="782"/>
      <c r="C66" s="752" t="str">
        <f>'【指定様式①ーｂ】契約設備内訳表（２）（負荷）'!D70</f>
        <v/>
      </c>
      <c r="D66" s="742">
        <f>'【指定様式①ーｂ】契約設備内訳表（２）（負荷）'!V70</f>
        <v>0</v>
      </c>
      <c r="E66" s="753">
        <f>'【指定様式①ーｂ】契約設備内訳表（２）（負荷）'!X70</f>
        <v>0</v>
      </c>
      <c r="F66" s="754" t="str">
        <f>IF(C66="","",IF(ISERROR(VLOOKUP(C66,'機器ｺｰﾄﾞ（非表示）'!$A$2:$H$80,3,FALSE)),"",VLOOKUP(C66,'機器ｺｰﾄﾞ（非表示）'!$A$2:$H$80,3,FALSE)))</f>
        <v/>
      </c>
      <c r="G66" s="747" t="str">
        <f>IF(ISBLANK(D66),"",IF(C66=103,(VLOOKUP(D66,$BC$3:$BD$14,2,1))/1000,IF(C66=106,(VLOOKUP(D66,$BF$3:$BG$12,2,1))/1000,IF(C66=104,(VLOOKUP(D66,$AZ$3:$BA$8,2,1))/1000,IF(ISERROR(VLOOKUP(C66,'機器ｺｰﾄﾞ（非表示）'!$A$2:$H$80,5,FALSE)),"",ROUND(VLOOKUP(C66,'機器ｺｰﾄﾞ（非表示）'!$A$2:$H$80,5,FALSE)*D66*VLOOKUP(C66,'機器ｺｰﾄﾞ（非表示）'!$A$2:$H$80,6,FALSE),3))))))</f>
        <v/>
      </c>
      <c r="H66" s="742">
        <f t="shared" si="2"/>
        <v>0</v>
      </c>
      <c r="I66" s="743" t="str">
        <f t="shared" si="0"/>
        <v/>
      </c>
      <c r="L66" s="782"/>
      <c r="M66" s="752" t="str">
        <f>'【指定様式①ーｂ】契約設備内訳表（２）（負荷）'!AG70</f>
        <v/>
      </c>
      <c r="N66" s="742">
        <f>'【指定様式①ーｂ】契約設備内訳表（２）（負荷）'!AY70</f>
        <v>0</v>
      </c>
      <c r="O66" s="753">
        <f>'【指定様式①ーｂ】契約設備内訳表（２）（負荷）'!BA70</f>
        <v>0</v>
      </c>
      <c r="P66" s="754" t="str">
        <f>IF(M66="","",IF(ISERROR(VLOOKUP(M66,'機器ｺｰﾄﾞ（非表示）'!$A$2:$H$80,3,FALSE)),"",VLOOKUP(M66,'機器ｺｰﾄﾞ（非表示）'!$A$2:$H$80,3,FALSE)))</f>
        <v/>
      </c>
      <c r="Q66" s="747" t="str">
        <f>IF(N66=0,"",ROUND(IF(ISERROR(VLOOKUP(M66,'機器ｺｰﾄﾞ（非表示）'!$A$2:$H$80,5,FALSE)),"",VLOOKUP(M66,'機器ｺｰﾄﾞ（非表示）'!$A$2:$H$80,5,FALSE))*N66*VLOOKUP(M66,'機器ｺｰﾄﾞ（非表示）'!$A$2:$H$80,6,FALSE),3))</f>
        <v/>
      </c>
      <c r="R66" s="742">
        <f t="shared" si="3"/>
        <v>0</v>
      </c>
      <c r="S66" s="743" t="str">
        <f t="shared" si="1"/>
        <v/>
      </c>
      <c r="U66" s="723">
        <f t="shared" si="4"/>
        <v>0</v>
      </c>
      <c r="V66" s="723">
        <f t="shared" si="5"/>
        <v>0</v>
      </c>
      <c r="W66" s="723">
        <f t="shared" si="6"/>
        <v>0</v>
      </c>
      <c r="X66" s="723" t="str">
        <f t="shared" si="7"/>
        <v/>
      </c>
      <c r="Y66" s="723">
        <f t="shared" si="8"/>
        <v>0</v>
      </c>
      <c r="Z66" s="723">
        <f t="shared" si="9"/>
        <v>0</v>
      </c>
      <c r="AA66" s="723">
        <f t="shared" si="10"/>
        <v>0</v>
      </c>
      <c r="AB66" s="723">
        <f t="shared" si="11"/>
        <v>0</v>
      </c>
      <c r="AC66" s="723">
        <f t="shared" si="12"/>
        <v>0</v>
      </c>
      <c r="AD66" s="723">
        <f t="shared" si="13"/>
        <v>0</v>
      </c>
      <c r="AE66" s="723">
        <f t="shared" si="14"/>
        <v>0</v>
      </c>
      <c r="AF66" s="723">
        <f t="shared" si="15"/>
        <v>0</v>
      </c>
      <c r="AG66" s="723">
        <f t="shared" si="16"/>
        <v>0</v>
      </c>
      <c r="AH66" s="723">
        <f t="shared" si="17"/>
        <v>0</v>
      </c>
      <c r="AI66" s="723">
        <f t="shared" si="18"/>
        <v>0</v>
      </c>
      <c r="AJ66" s="723">
        <f t="shared" si="19"/>
        <v>0</v>
      </c>
      <c r="AK66" s="723">
        <f t="shared" si="20"/>
        <v>0</v>
      </c>
      <c r="AL66" s="723">
        <f t="shared" si="21"/>
        <v>0</v>
      </c>
      <c r="AM66" s="723">
        <f t="shared" si="22"/>
        <v>0</v>
      </c>
      <c r="AN66" s="723">
        <f t="shared" si="23"/>
        <v>0</v>
      </c>
      <c r="AO66" s="723">
        <f t="shared" si="24"/>
        <v>0</v>
      </c>
      <c r="AP66" s="723">
        <f t="shared" si="25"/>
        <v>0</v>
      </c>
      <c r="AQ66" s="723">
        <f t="shared" si="26"/>
        <v>0</v>
      </c>
    </row>
    <row r="67" spans="2:43">
      <c r="B67" s="782"/>
      <c r="C67" s="752" t="str">
        <f>'【指定様式①ーｂ】契約設備内訳表（２）（負荷）'!D71</f>
        <v/>
      </c>
      <c r="D67" s="742">
        <f>'【指定様式①ーｂ】契約設備内訳表（２）（負荷）'!V71</f>
        <v>0</v>
      </c>
      <c r="E67" s="753">
        <f>'【指定様式①ーｂ】契約設備内訳表（２）（負荷）'!X71</f>
        <v>0</v>
      </c>
      <c r="F67" s="754" t="str">
        <f>IF(C67="","",IF(ISERROR(VLOOKUP(C67,'機器ｺｰﾄﾞ（非表示）'!$A$2:$H$80,3,FALSE)),"",VLOOKUP(C67,'機器ｺｰﾄﾞ（非表示）'!$A$2:$H$80,3,FALSE)))</f>
        <v/>
      </c>
      <c r="G67" s="747" t="str">
        <f>IF(ISBLANK(D67),"",IF(C67=103,(VLOOKUP(D67,$BC$3:$BD$14,2,1))/1000,IF(C67=106,(VLOOKUP(D67,$BF$3:$BG$12,2,1))/1000,IF(C67=104,(VLOOKUP(D67,$AZ$3:$BA$8,2,1))/1000,IF(ISERROR(VLOOKUP(C67,'機器ｺｰﾄﾞ（非表示）'!$A$2:$H$80,5,FALSE)),"",ROUND(VLOOKUP(C67,'機器ｺｰﾄﾞ（非表示）'!$A$2:$H$80,5,FALSE)*D67*VLOOKUP(C67,'機器ｺｰﾄﾞ（非表示）'!$A$2:$H$80,6,FALSE),3))))))</f>
        <v/>
      </c>
      <c r="H67" s="742">
        <f t="shared" si="2"/>
        <v>0</v>
      </c>
      <c r="I67" s="743" t="str">
        <f t="shared" si="0"/>
        <v/>
      </c>
      <c r="L67" s="782"/>
      <c r="M67" s="752" t="str">
        <f>'【指定様式①ーｂ】契約設備内訳表（２）（負荷）'!AG71</f>
        <v/>
      </c>
      <c r="N67" s="742">
        <f>'【指定様式①ーｂ】契約設備内訳表（２）（負荷）'!AY71</f>
        <v>0</v>
      </c>
      <c r="O67" s="753">
        <f>'【指定様式①ーｂ】契約設備内訳表（２）（負荷）'!BA71</f>
        <v>0</v>
      </c>
      <c r="P67" s="754" t="str">
        <f>IF(M67="","",IF(ISERROR(VLOOKUP(M67,'機器ｺｰﾄﾞ（非表示）'!$A$2:$H$80,3,FALSE)),"",VLOOKUP(M67,'機器ｺｰﾄﾞ（非表示）'!$A$2:$H$80,3,FALSE)))</f>
        <v/>
      </c>
      <c r="Q67" s="747" t="str">
        <f>IF(N67=0,"",ROUND(IF(ISERROR(VLOOKUP(M67,'機器ｺｰﾄﾞ（非表示）'!$A$2:$H$80,5,FALSE)),"",VLOOKUP(M67,'機器ｺｰﾄﾞ（非表示）'!$A$2:$H$80,5,FALSE))*N67*VLOOKUP(M67,'機器ｺｰﾄﾞ（非表示）'!$A$2:$H$80,6,FALSE),3))</f>
        <v/>
      </c>
      <c r="R67" s="742">
        <f t="shared" si="3"/>
        <v>0</v>
      </c>
      <c r="S67" s="743" t="str">
        <f t="shared" si="1"/>
        <v/>
      </c>
      <c r="U67" s="723">
        <f t="shared" si="4"/>
        <v>0</v>
      </c>
      <c r="V67" s="723">
        <f t="shared" si="5"/>
        <v>0</v>
      </c>
      <c r="W67" s="723">
        <f t="shared" si="6"/>
        <v>0</v>
      </c>
      <c r="X67" s="723" t="str">
        <f t="shared" si="7"/>
        <v/>
      </c>
      <c r="Y67" s="723">
        <f t="shared" si="8"/>
        <v>0</v>
      </c>
      <c r="Z67" s="723">
        <f t="shared" si="9"/>
        <v>0</v>
      </c>
      <c r="AA67" s="723">
        <f t="shared" si="10"/>
        <v>0</v>
      </c>
      <c r="AB67" s="723">
        <f t="shared" si="11"/>
        <v>0</v>
      </c>
      <c r="AC67" s="723">
        <f t="shared" si="12"/>
        <v>0</v>
      </c>
      <c r="AD67" s="723">
        <f t="shared" si="13"/>
        <v>0</v>
      </c>
      <c r="AE67" s="723">
        <f t="shared" si="14"/>
        <v>0</v>
      </c>
      <c r="AF67" s="723">
        <f t="shared" si="15"/>
        <v>0</v>
      </c>
      <c r="AG67" s="723">
        <f t="shared" si="16"/>
        <v>0</v>
      </c>
      <c r="AH67" s="723">
        <f t="shared" si="17"/>
        <v>0</v>
      </c>
      <c r="AI67" s="723">
        <f t="shared" si="18"/>
        <v>0</v>
      </c>
      <c r="AJ67" s="723">
        <f t="shared" si="19"/>
        <v>0</v>
      </c>
      <c r="AK67" s="723">
        <f t="shared" si="20"/>
        <v>0</v>
      </c>
      <c r="AL67" s="723">
        <f t="shared" si="21"/>
        <v>0</v>
      </c>
      <c r="AM67" s="723">
        <f t="shared" si="22"/>
        <v>0</v>
      </c>
      <c r="AN67" s="723">
        <f t="shared" si="23"/>
        <v>0</v>
      </c>
      <c r="AO67" s="723">
        <f t="shared" si="24"/>
        <v>0</v>
      </c>
      <c r="AP67" s="723">
        <f t="shared" si="25"/>
        <v>0</v>
      </c>
      <c r="AQ67" s="723">
        <f t="shared" si="26"/>
        <v>0</v>
      </c>
    </row>
    <row r="68" spans="2:43">
      <c r="B68" s="782"/>
      <c r="C68" s="752" t="str">
        <f>'【指定様式①ーｂ】契約設備内訳表（２）（負荷）'!D72</f>
        <v/>
      </c>
      <c r="D68" s="742">
        <f>'【指定様式①ーｂ】契約設備内訳表（２）（負荷）'!V72</f>
        <v>0</v>
      </c>
      <c r="E68" s="753">
        <f>'【指定様式①ーｂ】契約設備内訳表（２）（負荷）'!X72</f>
        <v>0</v>
      </c>
      <c r="F68" s="754" t="str">
        <f>IF(C68="","",IF(ISERROR(VLOOKUP(C68,'機器ｺｰﾄﾞ（非表示）'!$A$2:$H$80,3,FALSE)),"",VLOOKUP(C68,'機器ｺｰﾄﾞ（非表示）'!$A$2:$H$80,3,FALSE)))</f>
        <v/>
      </c>
      <c r="G68" s="747" t="str">
        <f>IF(ISBLANK(D68),"",IF(C68=103,(VLOOKUP(D68,$BC$3:$BD$14,2,1))/1000,IF(C68=106,(VLOOKUP(D68,$BF$3:$BG$12,2,1))/1000,IF(C68=104,(VLOOKUP(D68,$AZ$3:$BA$8,2,1))/1000,IF(ISERROR(VLOOKUP(C68,'機器ｺｰﾄﾞ（非表示）'!$A$2:$H$80,5,FALSE)),"",ROUND(VLOOKUP(C68,'機器ｺｰﾄﾞ（非表示）'!$A$2:$H$80,5,FALSE)*D68*VLOOKUP(C68,'機器ｺｰﾄﾞ（非表示）'!$A$2:$H$80,6,FALSE),3))))))</f>
        <v/>
      </c>
      <c r="H68" s="742">
        <f t="shared" si="2"/>
        <v>0</v>
      </c>
      <c r="I68" s="743" t="str">
        <f t="shared" si="0"/>
        <v/>
      </c>
      <c r="L68" s="782"/>
      <c r="M68" s="752" t="str">
        <f>'【指定様式①ーｂ】契約設備内訳表（２）（負荷）'!AG72</f>
        <v/>
      </c>
      <c r="N68" s="742">
        <f>'【指定様式①ーｂ】契約設備内訳表（２）（負荷）'!AY72</f>
        <v>0</v>
      </c>
      <c r="O68" s="753">
        <f>'【指定様式①ーｂ】契約設備内訳表（２）（負荷）'!BA72</f>
        <v>0</v>
      </c>
      <c r="P68" s="754" t="str">
        <f>IF(M68="","",IF(ISERROR(VLOOKUP(M68,'機器ｺｰﾄﾞ（非表示）'!$A$2:$H$80,3,FALSE)),"",VLOOKUP(M68,'機器ｺｰﾄﾞ（非表示）'!$A$2:$H$80,3,FALSE)))</f>
        <v/>
      </c>
      <c r="Q68" s="747" t="str">
        <f>IF(N68=0,"",ROUND(IF(ISERROR(VLOOKUP(M68,'機器ｺｰﾄﾞ（非表示）'!$A$2:$H$80,5,FALSE)),"",VLOOKUP(M68,'機器ｺｰﾄﾞ（非表示）'!$A$2:$H$80,5,FALSE))*N68*VLOOKUP(M68,'機器ｺｰﾄﾞ（非表示）'!$A$2:$H$80,6,FALSE),3))</f>
        <v/>
      </c>
      <c r="R68" s="742">
        <f t="shared" si="3"/>
        <v>0</v>
      </c>
      <c r="S68" s="743" t="str">
        <f t="shared" si="1"/>
        <v/>
      </c>
      <c r="U68" s="723">
        <f t="shared" si="4"/>
        <v>0</v>
      </c>
      <c r="V68" s="723">
        <f t="shared" si="5"/>
        <v>0</v>
      </c>
      <c r="W68" s="723">
        <f t="shared" si="6"/>
        <v>0</v>
      </c>
      <c r="X68" s="723" t="str">
        <f t="shared" si="7"/>
        <v/>
      </c>
      <c r="Y68" s="723">
        <f t="shared" si="8"/>
        <v>0</v>
      </c>
      <c r="Z68" s="723">
        <f t="shared" si="9"/>
        <v>0</v>
      </c>
      <c r="AA68" s="723">
        <f t="shared" si="10"/>
        <v>0</v>
      </c>
      <c r="AB68" s="723">
        <f t="shared" si="11"/>
        <v>0</v>
      </c>
      <c r="AC68" s="723">
        <f t="shared" si="12"/>
        <v>0</v>
      </c>
      <c r="AD68" s="723">
        <f t="shared" si="13"/>
        <v>0</v>
      </c>
      <c r="AE68" s="723">
        <f t="shared" si="14"/>
        <v>0</v>
      </c>
      <c r="AF68" s="723">
        <f t="shared" si="15"/>
        <v>0</v>
      </c>
      <c r="AG68" s="723">
        <f t="shared" si="16"/>
        <v>0</v>
      </c>
      <c r="AH68" s="723">
        <f t="shared" si="17"/>
        <v>0</v>
      </c>
      <c r="AI68" s="723">
        <f t="shared" si="18"/>
        <v>0</v>
      </c>
      <c r="AJ68" s="723">
        <f t="shared" si="19"/>
        <v>0</v>
      </c>
      <c r="AK68" s="723">
        <f t="shared" si="20"/>
        <v>0</v>
      </c>
      <c r="AL68" s="723">
        <f t="shared" si="21"/>
        <v>0</v>
      </c>
      <c r="AM68" s="723">
        <f t="shared" si="22"/>
        <v>0</v>
      </c>
      <c r="AN68" s="723">
        <f t="shared" si="23"/>
        <v>0</v>
      </c>
      <c r="AO68" s="723">
        <f t="shared" si="24"/>
        <v>0</v>
      </c>
      <c r="AP68" s="723">
        <f t="shared" si="25"/>
        <v>0</v>
      </c>
      <c r="AQ68" s="723">
        <f t="shared" si="26"/>
        <v>0</v>
      </c>
    </row>
    <row r="69" spans="2:43">
      <c r="B69" s="782"/>
      <c r="C69" s="752" t="str">
        <f>'【指定様式①ーｂ】契約設備内訳表（２）（負荷）'!D73</f>
        <v/>
      </c>
      <c r="D69" s="742">
        <f>'【指定様式①ーｂ】契約設備内訳表（２）（負荷）'!V73</f>
        <v>0</v>
      </c>
      <c r="E69" s="753">
        <f>'【指定様式①ーｂ】契約設備内訳表（２）（負荷）'!X73</f>
        <v>0</v>
      </c>
      <c r="F69" s="754" t="str">
        <f>IF(C69="","",IF(ISERROR(VLOOKUP(C69,'機器ｺｰﾄﾞ（非表示）'!$A$2:$H$80,3,FALSE)),"",VLOOKUP(C69,'機器ｺｰﾄﾞ（非表示）'!$A$2:$H$80,3,FALSE)))</f>
        <v/>
      </c>
      <c r="G69" s="747" t="str">
        <f>IF(ISBLANK(D69),"",IF(C69=103,(VLOOKUP(D69,$BC$3:$BD$14,2,1))/1000,IF(C69=106,(VLOOKUP(D69,$BF$3:$BG$12,2,1))/1000,IF(C69=104,(VLOOKUP(D69,$AZ$3:$BA$8,2,1))/1000,IF(ISERROR(VLOOKUP(C69,'機器ｺｰﾄﾞ（非表示）'!$A$2:$H$80,5,FALSE)),"",ROUND(VLOOKUP(C69,'機器ｺｰﾄﾞ（非表示）'!$A$2:$H$80,5,FALSE)*D69*VLOOKUP(C69,'機器ｺｰﾄﾞ（非表示）'!$A$2:$H$80,6,FALSE),3))))))</f>
        <v/>
      </c>
      <c r="H69" s="742">
        <f t="shared" si="2"/>
        <v>0</v>
      </c>
      <c r="I69" s="743" t="str">
        <f t="shared" si="0"/>
        <v/>
      </c>
      <c r="L69" s="782"/>
      <c r="M69" s="752" t="str">
        <f>'【指定様式①ーｂ】契約設備内訳表（２）（負荷）'!AG73</f>
        <v/>
      </c>
      <c r="N69" s="742">
        <f>'【指定様式①ーｂ】契約設備内訳表（２）（負荷）'!AY73</f>
        <v>0</v>
      </c>
      <c r="O69" s="753">
        <f>'【指定様式①ーｂ】契約設備内訳表（２）（負荷）'!BA73</f>
        <v>0</v>
      </c>
      <c r="P69" s="754" t="str">
        <f>IF(M69="","",IF(ISERROR(VLOOKUP(M69,'機器ｺｰﾄﾞ（非表示）'!$A$2:$H$80,3,FALSE)),"",VLOOKUP(M69,'機器ｺｰﾄﾞ（非表示）'!$A$2:$H$80,3,FALSE)))</f>
        <v/>
      </c>
      <c r="Q69" s="747" t="str">
        <f>IF(N69=0,"",ROUND(IF(ISERROR(VLOOKUP(M69,'機器ｺｰﾄﾞ（非表示）'!$A$2:$H$80,5,FALSE)),"",VLOOKUP(M69,'機器ｺｰﾄﾞ（非表示）'!$A$2:$H$80,5,FALSE))*N69*VLOOKUP(M69,'機器ｺｰﾄﾞ（非表示）'!$A$2:$H$80,6,FALSE),3))</f>
        <v/>
      </c>
      <c r="R69" s="742">
        <f t="shared" si="3"/>
        <v>0</v>
      </c>
      <c r="S69" s="743" t="str">
        <f t="shared" si="1"/>
        <v/>
      </c>
      <c r="U69" s="723">
        <f t="shared" si="4"/>
        <v>0</v>
      </c>
      <c r="V69" s="723">
        <f t="shared" si="5"/>
        <v>0</v>
      </c>
      <c r="W69" s="723">
        <f t="shared" si="6"/>
        <v>0</v>
      </c>
      <c r="X69" s="723" t="str">
        <f t="shared" si="7"/>
        <v/>
      </c>
      <c r="Y69" s="723">
        <f t="shared" si="8"/>
        <v>0</v>
      </c>
      <c r="Z69" s="723">
        <f t="shared" si="9"/>
        <v>0</v>
      </c>
      <c r="AA69" s="723">
        <f t="shared" si="10"/>
        <v>0</v>
      </c>
      <c r="AB69" s="723">
        <f t="shared" si="11"/>
        <v>0</v>
      </c>
      <c r="AC69" s="723">
        <f t="shared" si="12"/>
        <v>0</v>
      </c>
      <c r="AD69" s="723">
        <f t="shared" si="13"/>
        <v>0</v>
      </c>
      <c r="AE69" s="723">
        <f t="shared" si="14"/>
        <v>0</v>
      </c>
      <c r="AF69" s="723">
        <f t="shared" si="15"/>
        <v>0</v>
      </c>
      <c r="AG69" s="723">
        <f t="shared" si="16"/>
        <v>0</v>
      </c>
      <c r="AH69" s="723">
        <f t="shared" si="17"/>
        <v>0</v>
      </c>
      <c r="AI69" s="723">
        <f t="shared" si="18"/>
        <v>0</v>
      </c>
      <c r="AJ69" s="723">
        <f t="shared" si="19"/>
        <v>0</v>
      </c>
      <c r="AK69" s="723">
        <f t="shared" si="20"/>
        <v>0</v>
      </c>
      <c r="AL69" s="723">
        <f t="shared" si="21"/>
        <v>0</v>
      </c>
      <c r="AM69" s="723">
        <f t="shared" si="22"/>
        <v>0</v>
      </c>
      <c r="AN69" s="723">
        <f t="shared" si="23"/>
        <v>0</v>
      </c>
      <c r="AO69" s="723">
        <f t="shared" si="24"/>
        <v>0</v>
      </c>
      <c r="AP69" s="723">
        <f t="shared" si="25"/>
        <v>0</v>
      </c>
      <c r="AQ69" s="723">
        <f t="shared" si="26"/>
        <v>0</v>
      </c>
    </row>
    <row r="70" spans="2:43">
      <c r="B70" s="782"/>
      <c r="C70" s="752" t="str">
        <f>'【指定様式①ーｂ】契約設備内訳表（２）（負荷）'!D74</f>
        <v/>
      </c>
      <c r="D70" s="742">
        <f>'【指定様式①ーｂ】契約設備内訳表（２）（負荷）'!V74</f>
        <v>0</v>
      </c>
      <c r="E70" s="753">
        <f>'【指定様式①ーｂ】契約設備内訳表（２）（負荷）'!X74</f>
        <v>0</v>
      </c>
      <c r="F70" s="754" t="str">
        <f>IF(C70="","",IF(ISERROR(VLOOKUP(C70,'機器ｺｰﾄﾞ（非表示）'!$A$2:$H$80,3,FALSE)),"",VLOOKUP(C70,'機器ｺｰﾄﾞ（非表示）'!$A$2:$H$80,3,FALSE)))</f>
        <v/>
      </c>
      <c r="G70" s="747" t="str">
        <f>IF(ISBLANK(D70),"",IF(C70=103,(VLOOKUP(D70,$BC$3:$BD$14,2,1))/1000,IF(C70=106,(VLOOKUP(D70,$BF$3:$BG$12,2,1))/1000,IF(C70=104,(VLOOKUP(D70,$AZ$3:$BA$8,2,1))/1000,IF(ISERROR(VLOOKUP(C70,'機器ｺｰﾄﾞ（非表示）'!$A$2:$H$80,5,FALSE)),"",ROUND(VLOOKUP(C70,'機器ｺｰﾄﾞ（非表示）'!$A$2:$H$80,5,FALSE)*D70*VLOOKUP(C70,'機器ｺｰﾄﾞ（非表示）'!$A$2:$H$80,6,FALSE),3))))))</f>
        <v/>
      </c>
      <c r="H70" s="742">
        <f t="shared" si="2"/>
        <v>0</v>
      </c>
      <c r="I70" s="743" t="str">
        <f t="shared" ref="I70:I133" si="28">IF(D70=0,"",G70*H70)</f>
        <v/>
      </c>
      <c r="L70" s="782"/>
      <c r="M70" s="752" t="str">
        <f>'【指定様式①ーｂ】契約設備内訳表（２）（負荷）'!AG74</f>
        <v/>
      </c>
      <c r="N70" s="742">
        <f>'【指定様式①ーｂ】契約設備内訳表（２）（負荷）'!AY74</f>
        <v>0</v>
      </c>
      <c r="O70" s="753">
        <f>'【指定様式①ーｂ】契約設備内訳表（２）（負荷）'!BA74</f>
        <v>0</v>
      </c>
      <c r="P70" s="754" t="str">
        <f>IF(M70="","",IF(ISERROR(VLOOKUP(M70,'機器ｺｰﾄﾞ（非表示）'!$A$2:$H$80,3,FALSE)),"",VLOOKUP(M70,'機器ｺｰﾄﾞ（非表示）'!$A$2:$H$80,3,FALSE)))</f>
        <v/>
      </c>
      <c r="Q70" s="747" t="str">
        <f>IF(N70=0,"",ROUND(IF(ISERROR(VLOOKUP(M70,'機器ｺｰﾄﾞ（非表示）'!$A$2:$H$80,5,FALSE)),"",VLOOKUP(M70,'機器ｺｰﾄﾞ（非表示）'!$A$2:$H$80,5,FALSE))*N70*VLOOKUP(M70,'機器ｺｰﾄﾞ（非表示）'!$A$2:$H$80,6,FALSE),3))</f>
        <v/>
      </c>
      <c r="R70" s="742">
        <f t="shared" si="3"/>
        <v>0</v>
      </c>
      <c r="S70" s="743" t="str">
        <f t="shared" ref="S70:S133" si="29">IF(N70=0,"",Q70*R70)</f>
        <v/>
      </c>
      <c r="U70" s="723">
        <f t="shared" si="4"/>
        <v>0</v>
      </c>
      <c r="V70" s="723">
        <f t="shared" si="5"/>
        <v>0</v>
      </c>
      <c r="W70" s="723">
        <f t="shared" si="6"/>
        <v>0</v>
      </c>
      <c r="X70" s="723" t="str">
        <f t="shared" si="7"/>
        <v/>
      </c>
      <c r="Y70" s="723">
        <f t="shared" si="8"/>
        <v>0</v>
      </c>
      <c r="Z70" s="723">
        <f t="shared" si="9"/>
        <v>0</v>
      </c>
      <c r="AA70" s="723">
        <f t="shared" si="10"/>
        <v>0</v>
      </c>
      <c r="AB70" s="723">
        <f t="shared" si="11"/>
        <v>0</v>
      </c>
      <c r="AC70" s="723">
        <f t="shared" si="12"/>
        <v>0</v>
      </c>
      <c r="AD70" s="723">
        <f t="shared" si="13"/>
        <v>0</v>
      </c>
      <c r="AE70" s="723">
        <f t="shared" si="14"/>
        <v>0</v>
      </c>
      <c r="AF70" s="723">
        <f t="shared" si="15"/>
        <v>0</v>
      </c>
      <c r="AG70" s="723">
        <f t="shared" si="16"/>
        <v>0</v>
      </c>
      <c r="AH70" s="723">
        <f t="shared" si="17"/>
        <v>0</v>
      </c>
      <c r="AI70" s="723">
        <f t="shared" si="18"/>
        <v>0</v>
      </c>
      <c r="AJ70" s="723">
        <f t="shared" si="19"/>
        <v>0</v>
      </c>
      <c r="AK70" s="723">
        <f t="shared" si="20"/>
        <v>0</v>
      </c>
      <c r="AL70" s="723">
        <f t="shared" si="21"/>
        <v>0</v>
      </c>
      <c r="AM70" s="723">
        <f t="shared" si="22"/>
        <v>0</v>
      </c>
      <c r="AN70" s="723">
        <f t="shared" si="23"/>
        <v>0</v>
      </c>
      <c r="AO70" s="723">
        <f t="shared" si="24"/>
        <v>0</v>
      </c>
      <c r="AP70" s="723">
        <f t="shared" si="25"/>
        <v>0</v>
      </c>
      <c r="AQ70" s="723">
        <f t="shared" si="26"/>
        <v>0</v>
      </c>
    </row>
    <row r="71" spans="2:43">
      <c r="B71" s="782"/>
      <c r="C71" s="752" t="str">
        <f>'【指定様式①ーｂ】契約設備内訳表（２）（負荷）'!D75</f>
        <v/>
      </c>
      <c r="D71" s="742">
        <f>'【指定様式①ーｂ】契約設備内訳表（２）（負荷）'!V75</f>
        <v>0</v>
      </c>
      <c r="E71" s="753">
        <f>'【指定様式①ーｂ】契約設備内訳表（２）（負荷）'!X75</f>
        <v>0</v>
      </c>
      <c r="F71" s="754" t="str">
        <f>IF(C71="","",IF(ISERROR(VLOOKUP(C71,'機器ｺｰﾄﾞ（非表示）'!$A$2:$H$80,3,FALSE)),"",VLOOKUP(C71,'機器ｺｰﾄﾞ（非表示）'!$A$2:$H$80,3,FALSE)))</f>
        <v/>
      </c>
      <c r="G71" s="747" t="str">
        <f>IF(ISBLANK(D71),"",IF(C71=103,(VLOOKUP(D71,$BC$3:$BD$14,2,1))/1000,IF(C71=106,(VLOOKUP(D71,$BF$3:$BG$12,2,1))/1000,IF(C71=104,(VLOOKUP(D71,$AZ$3:$BA$8,2,1))/1000,IF(ISERROR(VLOOKUP(C71,'機器ｺｰﾄﾞ（非表示）'!$A$2:$H$80,5,FALSE)),"",ROUND(VLOOKUP(C71,'機器ｺｰﾄﾞ（非表示）'!$A$2:$H$80,5,FALSE)*D71*VLOOKUP(C71,'機器ｺｰﾄﾞ（非表示）'!$A$2:$H$80,6,FALSE),3))))))</f>
        <v/>
      </c>
      <c r="H71" s="742">
        <f t="shared" ref="H71:H134" si="30">IF(E71=0,0,E71)</f>
        <v>0</v>
      </c>
      <c r="I71" s="743" t="str">
        <f t="shared" si="28"/>
        <v/>
      </c>
      <c r="L71" s="782"/>
      <c r="M71" s="752" t="str">
        <f>'【指定様式①ーｂ】契約設備内訳表（２）（負荷）'!AG75</f>
        <v/>
      </c>
      <c r="N71" s="742">
        <f>'【指定様式①ーｂ】契約設備内訳表（２）（負荷）'!AY75</f>
        <v>0</v>
      </c>
      <c r="O71" s="753">
        <f>'【指定様式①ーｂ】契約設備内訳表（２）（負荷）'!BA75</f>
        <v>0</v>
      </c>
      <c r="P71" s="754" t="str">
        <f>IF(M71="","",IF(ISERROR(VLOOKUP(M71,'機器ｺｰﾄﾞ（非表示）'!$A$2:$H$80,3,FALSE)),"",VLOOKUP(M71,'機器ｺｰﾄﾞ（非表示）'!$A$2:$H$80,3,FALSE)))</f>
        <v/>
      </c>
      <c r="Q71" s="747" t="str">
        <f>IF(N71=0,"",ROUND(IF(ISERROR(VLOOKUP(M71,'機器ｺｰﾄﾞ（非表示）'!$A$2:$H$80,5,FALSE)),"",VLOOKUP(M71,'機器ｺｰﾄﾞ（非表示）'!$A$2:$H$80,5,FALSE))*N71*VLOOKUP(M71,'機器ｺｰﾄﾞ（非表示）'!$A$2:$H$80,6,FALSE),3))</f>
        <v/>
      </c>
      <c r="R71" s="742">
        <f t="shared" ref="R71:R134" si="31">IF(O71=0,0,O71)</f>
        <v>0</v>
      </c>
      <c r="S71" s="743" t="str">
        <f t="shared" si="29"/>
        <v/>
      </c>
      <c r="U71" s="723">
        <f t="shared" ref="U71:U134" si="32">IF(ISBLANK(C71),"",IF(AND(C71&gt;=101,C71&lt;=109),I71,0))</f>
        <v>0</v>
      </c>
      <c r="V71" s="723">
        <f t="shared" ref="V71:V134" si="33">IF(ISBLANK(C71),"",IF(AND(C71&gt;=201,C71&lt;=399),I71,0))</f>
        <v>0</v>
      </c>
      <c r="W71" s="723">
        <f t="shared" ref="W71:W134" si="34">IF(ISBLANK(C71),"",IF(AND(C71&gt;=401,C71&lt;=402),I71,0))</f>
        <v>0</v>
      </c>
      <c r="X71" s="723" t="str">
        <f t="shared" ref="X71:X125" si="35">Q71</f>
        <v/>
      </c>
      <c r="Y71" s="723">
        <f t="shared" ref="Y71:Y134" si="36">IF(R71&gt;1,Q71,0)</f>
        <v>0</v>
      </c>
      <c r="Z71" s="723">
        <f t="shared" ref="Z71:Z134" si="37">IF(R71&gt;2,Q71,0)</f>
        <v>0</v>
      </c>
      <c r="AA71" s="723">
        <f t="shared" ref="AA71:AA134" si="38">IF(R71&gt;3,Q71,0)</f>
        <v>0</v>
      </c>
      <c r="AB71" s="723">
        <f t="shared" ref="AB71:AB134" si="39">IF(R71&gt;4,Q71,0)</f>
        <v>0</v>
      </c>
      <c r="AC71" s="723">
        <f t="shared" ref="AC71:AC134" si="40">IF(R71&gt;5,Q71,0)</f>
        <v>0</v>
      </c>
      <c r="AD71" s="723">
        <f t="shared" ref="AD71:AD134" si="41">IF(R71&gt;6,Q71,0)</f>
        <v>0</v>
      </c>
      <c r="AE71" s="723">
        <f t="shared" ref="AE71:AE134" si="42">IF(R71&gt;7,Q71,0)</f>
        <v>0</v>
      </c>
      <c r="AF71" s="723">
        <f t="shared" ref="AF71:AF134" si="43">IF(R71&gt;8,Q71,0)</f>
        <v>0</v>
      </c>
      <c r="AG71" s="723">
        <f t="shared" ref="AG71:AG134" si="44">IF(R71&gt;9,Q71,0)</f>
        <v>0</v>
      </c>
      <c r="AH71" s="723">
        <f t="shared" ref="AH71:AH134" si="45">IF(R71&gt;10,Q71,0)</f>
        <v>0</v>
      </c>
      <c r="AI71" s="723">
        <f t="shared" ref="AI71:AI134" si="46">IF(R71&gt;11,Q71,0)</f>
        <v>0</v>
      </c>
      <c r="AJ71" s="723">
        <f t="shared" ref="AJ71:AJ134" si="47">IF(R71&gt;12,Q71,0)</f>
        <v>0</v>
      </c>
      <c r="AK71" s="723">
        <f t="shared" ref="AK71:AK134" si="48">IF(R71&gt;13,Q71,0)</f>
        <v>0</v>
      </c>
      <c r="AL71" s="723">
        <f t="shared" ref="AL71:AL134" si="49">IF(R71&gt;14,Q71,0)</f>
        <v>0</v>
      </c>
      <c r="AM71" s="723">
        <f t="shared" ref="AM71:AM134" si="50">IF(R71&gt;15,Q71,0)</f>
        <v>0</v>
      </c>
      <c r="AN71" s="723">
        <f t="shared" ref="AN71:AN134" si="51">IF(R71&gt;16,Q71,0)</f>
        <v>0</v>
      </c>
      <c r="AO71" s="723">
        <f t="shared" ref="AO71:AO134" si="52">IF(R71&gt;17,Q71,0)</f>
        <v>0</v>
      </c>
      <c r="AP71" s="723">
        <f t="shared" ref="AP71:AP134" si="53">IF(R71&gt;18,Q71,0)</f>
        <v>0</v>
      </c>
      <c r="AQ71" s="723">
        <f t="shared" ref="AQ71:AQ134" si="54">IF(R71&gt;19,Q71,0)</f>
        <v>0</v>
      </c>
    </row>
    <row r="72" spans="2:43">
      <c r="B72" s="782"/>
      <c r="C72" s="752" t="str">
        <f>'【指定様式①ーｂ】契約設備内訳表（２）（負荷）'!D76</f>
        <v/>
      </c>
      <c r="D72" s="742">
        <f>'【指定様式①ーｂ】契約設備内訳表（２）（負荷）'!V76</f>
        <v>0</v>
      </c>
      <c r="E72" s="753">
        <f>'【指定様式①ーｂ】契約設備内訳表（２）（負荷）'!X76</f>
        <v>0</v>
      </c>
      <c r="F72" s="754" t="str">
        <f>IF(C72="","",IF(ISERROR(VLOOKUP(C72,'機器ｺｰﾄﾞ（非表示）'!$A$2:$H$80,3,FALSE)),"",VLOOKUP(C72,'機器ｺｰﾄﾞ（非表示）'!$A$2:$H$80,3,FALSE)))</f>
        <v/>
      </c>
      <c r="G72" s="747" t="str">
        <f>IF(ISBLANK(D72),"",IF(C72=103,(VLOOKUP(D72,$BC$3:$BD$14,2,1))/1000,IF(C72=106,(VLOOKUP(D72,$BF$3:$BG$12,2,1))/1000,IF(C72=104,(VLOOKUP(D72,$AZ$3:$BA$8,2,1))/1000,IF(ISERROR(VLOOKUP(C72,'機器ｺｰﾄﾞ（非表示）'!$A$2:$H$80,5,FALSE)),"",ROUND(VLOOKUP(C72,'機器ｺｰﾄﾞ（非表示）'!$A$2:$H$80,5,FALSE)*D72*VLOOKUP(C72,'機器ｺｰﾄﾞ（非表示）'!$A$2:$H$80,6,FALSE),3))))))</f>
        <v/>
      </c>
      <c r="H72" s="742">
        <f t="shared" si="30"/>
        <v>0</v>
      </c>
      <c r="I72" s="743" t="str">
        <f t="shared" si="28"/>
        <v/>
      </c>
      <c r="L72" s="782"/>
      <c r="M72" s="752" t="str">
        <f>'【指定様式①ーｂ】契約設備内訳表（２）（負荷）'!AG76</f>
        <v/>
      </c>
      <c r="N72" s="742">
        <f>'【指定様式①ーｂ】契約設備内訳表（２）（負荷）'!AY76</f>
        <v>0</v>
      </c>
      <c r="O72" s="753">
        <f>'【指定様式①ーｂ】契約設備内訳表（２）（負荷）'!BA76</f>
        <v>0</v>
      </c>
      <c r="P72" s="754" t="str">
        <f>IF(M72="","",IF(ISERROR(VLOOKUP(M72,'機器ｺｰﾄﾞ（非表示）'!$A$2:$H$80,3,FALSE)),"",VLOOKUP(M72,'機器ｺｰﾄﾞ（非表示）'!$A$2:$H$80,3,FALSE)))</f>
        <v/>
      </c>
      <c r="Q72" s="747" t="str">
        <f>IF(N72=0,"",ROUND(IF(ISERROR(VLOOKUP(M72,'機器ｺｰﾄﾞ（非表示）'!$A$2:$H$80,5,FALSE)),"",VLOOKUP(M72,'機器ｺｰﾄﾞ（非表示）'!$A$2:$H$80,5,FALSE))*N72*VLOOKUP(M72,'機器ｺｰﾄﾞ（非表示）'!$A$2:$H$80,6,FALSE),3))</f>
        <v/>
      </c>
      <c r="R72" s="742">
        <f t="shared" si="31"/>
        <v>0</v>
      </c>
      <c r="S72" s="743" t="str">
        <f t="shared" si="29"/>
        <v/>
      </c>
      <c r="U72" s="723">
        <f t="shared" si="32"/>
        <v>0</v>
      </c>
      <c r="V72" s="723">
        <f t="shared" si="33"/>
        <v>0</v>
      </c>
      <c r="W72" s="723">
        <f t="shared" si="34"/>
        <v>0</v>
      </c>
      <c r="X72" s="723" t="str">
        <f t="shared" si="35"/>
        <v/>
      </c>
      <c r="Y72" s="723">
        <f t="shared" si="36"/>
        <v>0</v>
      </c>
      <c r="Z72" s="723">
        <f t="shared" si="37"/>
        <v>0</v>
      </c>
      <c r="AA72" s="723">
        <f t="shared" si="38"/>
        <v>0</v>
      </c>
      <c r="AB72" s="723">
        <f t="shared" si="39"/>
        <v>0</v>
      </c>
      <c r="AC72" s="723">
        <f t="shared" si="40"/>
        <v>0</v>
      </c>
      <c r="AD72" s="723">
        <f t="shared" si="41"/>
        <v>0</v>
      </c>
      <c r="AE72" s="723">
        <f t="shared" si="42"/>
        <v>0</v>
      </c>
      <c r="AF72" s="723">
        <f t="shared" si="43"/>
        <v>0</v>
      </c>
      <c r="AG72" s="723">
        <f t="shared" si="44"/>
        <v>0</v>
      </c>
      <c r="AH72" s="723">
        <f t="shared" si="45"/>
        <v>0</v>
      </c>
      <c r="AI72" s="723">
        <f t="shared" si="46"/>
        <v>0</v>
      </c>
      <c r="AJ72" s="723">
        <f t="shared" si="47"/>
        <v>0</v>
      </c>
      <c r="AK72" s="723">
        <f t="shared" si="48"/>
        <v>0</v>
      </c>
      <c r="AL72" s="723">
        <f t="shared" si="49"/>
        <v>0</v>
      </c>
      <c r="AM72" s="723">
        <f t="shared" si="50"/>
        <v>0</v>
      </c>
      <c r="AN72" s="723">
        <f t="shared" si="51"/>
        <v>0</v>
      </c>
      <c r="AO72" s="723">
        <f t="shared" si="52"/>
        <v>0</v>
      </c>
      <c r="AP72" s="723">
        <f t="shared" si="53"/>
        <v>0</v>
      </c>
      <c r="AQ72" s="723">
        <f t="shared" si="54"/>
        <v>0</v>
      </c>
    </row>
    <row r="73" spans="2:43">
      <c r="B73" s="782"/>
      <c r="C73" s="752" t="str">
        <f>'【指定様式①ーｂ】契約設備内訳表（２）（負荷）'!D77</f>
        <v/>
      </c>
      <c r="D73" s="742">
        <f>'【指定様式①ーｂ】契約設備内訳表（２）（負荷）'!V77</f>
        <v>0</v>
      </c>
      <c r="E73" s="753">
        <f>'【指定様式①ーｂ】契約設備内訳表（２）（負荷）'!X77</f>
        <v>0</v>
      </c>
      <c r="F73" s="754" t="str">
        <f>IF(C73="","",IF(ISERROR(VLOOKUP(C73,'機器ｺｰﾄﾞ（非表示）'!$A$2:$H$80,3,FALSE)),"",VLOOKUP(C73,'機器ｺｰﾄﾞ（非表示）'!$A$2:$H$80,3,FALSE)))</f>
        <v/>
      </c>
      <c r="G73" s="747" t="str">
        <f>IF(ISBLANK(D73),"",IF(C73=103,(VLOOKUP(D73,$BC$3:$BD$14,2,1))/1000,IF(C73=106,(VLOOKUP(D73,$BF$3:$BG$12,2,1))/1000,IF(C73=104,(VLOOKUP(D73,$AZ$3:$BA$8,2,1))/1000,IF(ISERROR(VLOOKUP(C73,'機器ｺｰﾄﾞ（非表示）'!$A$2:$H$80,5,FALSE)),"",ROUND(VLOOKUP(C73,'機器ｺｰﾄﾞ（非表示）'!$A$2:$H$80,5,FALSE)*D73*VLOOKUP(C73,'機器ｺｰﾄﾞ（非表示）'!$A$2:$H$80,6,FALSE),3))))))</f>
        <v/>
      </c>
      <c r="H73" s="742">
        <f t="shared" si="30"/>
        <v>0</v>
      </c>
      <c r="I73" s="743" t="str">
        <f t="shared" si="28"/>
        <v/>
      </c>
      <c r="L73" s="782"/>
      <c r="M73" s="752" t="str">
        <f>'【指定様式①ーｂ】契約設備内訳表（２）（負荷）'!AG77</f>
        <v/>
      </c>
      <c r="N73" s="742">
        <f>'【指定様式①ーｂ】契約設備内訳表（２）（負荷）'!AY77</f>
        <v>0</v>
      </c>
      <c r="O73" s="753">
        <f>'【指定様式①ーｂ】契約設備内訳表（２）（負荷）'!BA77</f>
        <v>0</v>
      </c>
      <c r="P73" s="754" t="str">
        <f>IF(M73="","",IF(ISERROR(VLOOKUP(M73,'機器ｺｰﾄﾞ（非表示）'!$A$2:$H$80,3,FALSE)),"",VLOOKUP(M73,'機器ｺｰﾄﾞ（非表示）'!$A$2:$H$80,3,FALSE)))</f>
        <v/>
      </c>
      <c r="Q73" s="747" t="str">
        <f>IF(N73=0,"",ROUND(IF(ISERROR(VLOOKUP(M73,'機器ｺｰﾄﾞ（非表示）'!$A$2:$H$80,5,FALSE)),"",VLOOKUP(M73,'機器ｺｰﾄﾞ（非表示）'!$A$2:$H$80,5,FALSE))*N73*VLOOKUP(M73,'機器ｺｰﾄﾞ（非表示）'!$A$2:$H$80,6,FALSE),3))</f>
        <v/>
      </c>
      <c r="R73" s="742">
        <f t="shared" si="31"/>
        <v>0</v>
      </c>
      <c r="S73" s="743" t="str">
        <f t="shared" si="29"/>
        <v/>
      </c>
      <c r="U73" s="723">
        <f t="shared" si="32"/>
        <v>0</v>
      </c>
      <c r="V73" s="723">
        <f t="shared" si="33"/>
        <v>0</v>
      </c>
      <c r="W73" s="723">
        <f t="shared" si="34"/>
        <v>0</v>
      </c>
      <c r="X73" s="723" t="str">
        <f t="shared" si="35"/>
        <v/>
      </c>
      <c r="Y73" s="723">
        <f t="shared" si="36"/>
        <v>0</v>
      </c>
      <c r="Z73" s="723">
        <f t="shared" si="37"/>
        <v>0</v>
      </c>
      <c r="AA73" s="723">
        <f t="shared" si="38"/>
        <v>0</v>
      </c>
      <c r="AB73" s="723">
        <f t="shared" si="39"/>
        <v>0</v>
      </c>
      <c r="AC73" s="723">
        <f t="shared" si="40"/>
        <v>0</v>
      </c>
      <c r="AD73" s="723">
        <f t="shared" si="41"/>
        <v>0</v>
      </c>
      <c r="AE73" s="723">
        <f t="shared" si="42"/>
        <v>0</v>
      </c>
      <c r="AF73" s="723">
        <f t="shared" si="43"/>
        <v>0</v>
      </c>
      <c r="AG73" s="723">
        <f t="shared" si="44"/>
        <v>0</v>
      </c>
      <c r="AH73" s="723">
        <f t="shared" si="45"/>
        <v>0</v>
      </c>
      <c r="AI73" s="723">
        <f t="shared" si="46"/>
        <v>0</v>
      </c>
      <c r="AJ73" s="723">
        <f t="shared" si="47"/>
        <v>0</v>
      </c>
      <c r="AK73" s="723">
        <f t="shared" si="48"/>
        <v>0</v>
      </c>
      <c r="AL73" s="723">
        <f t="shared" si="49"/>
        <v>0</v>
      </c>
      <c r="AM73" s="723">
        <f t="shared" si="50"/>
        <v>0</v>
      </c>
      <c r="AN73" s="723">
        <f t="shared" si="51"/>
        <v>0</v>
      </c>
      <c r="AO73" s="723">
        <f t="shared" si="52"/>
        <v>0</v>
      </c>
      <c r="AP73" s="723">
        <f t="shared" si="53"/>
        <v>0</v>
      </c>
      <c r="AQ73" s="723">
        <f t="shared" si="54"/>
        <v>0</v>
      </c>
    </row>
    <row r="74" spans="2:43">
      <c r="B74" s="782"/>
      <c r="C74" s="752" t="str">
        <f>'【指定様式①ーｂ】契約設備内訳表（２）（負荷）'!D78</f>
        <v/>
      </c>
      <c r="D74" s="742">
        <f>'【指定様式①ーｂ】契約設備内訳表（２）（負荷）'!V78</f>
        <v>0</v>
      </c>
      <c r="E74" s="753">
        <f>'【指定様式①ーｂ】契約設備内訳表（２）（負荷）'!X78</f>
        <v>0</v>
      </c>
      <c r="F74" s="754" t="str">
        <f>IF(C74="","",IF(ISERROR(VLOOKUP(C74,'機器ｺｰﾄﾞ（非表示）'!$A$2:$H$80,3,FALSE)),"",VLOOKUP(C74,'機器ｺｰﾄﾞ（非表示）'!$A$2:$H$80,3,FALSE)))</f>
        <v/>
      </c>
      <c r="G74" s="747" t="str">
        <f>IF(ISBLANK(D74),"",IF(C74=103,(VLOOKUP(D74,$BC$3:$BD$14,2,1))/1000,IF(C74=106,(VLOOKUP(D74,$BF$3:$BG$12,2,1))/1000,IF(C74=104,(VLOOKUP(D74,$AZ$3:$BA$8,2,1))/1000,IF(ISERROR(VLOOKUP(C74,'機器ｺｰﾄﾞ（非表示）'!$A$2:$H$80,5,FALSE)),"",ROUND(VLOOKUP(C74,'機器ｺｰﾄﾞ（非表示）'!$A$2:$H$80,5,FALSE)*D74*VLOOKUP(C74,'機器ｺｰﾄﾞ（非表示）'!$A$2:$H$80,6,FALSE),3))))))</f>
        <v/>
      </c>
      <c r="H74" s="742">
        <f t="shared" si="30"/>
        <v>0</v>
      </c>
      <c r="I74" s="743" t="str">
        <f t="shared" si="28"/>
        <v/>
      </c>
      <c r="L74" s="782"/>
      <c r="M74" s="752" t="str">
        <f>'【指定様式①ーｂ】契約設備内訳表（２）（負荷）'!AG78</f>
        <v/>
      </c>
      <c r="N74" s="742">
        <f>'【指定様式①ーｂ】契約設備内訳表（２）（負荷）'!AY78</f>
        <v>0</v>
      </c>
      <c r="O74" s="753">
        <f>'【指定様式①ーｂ】契約設備内訳表（２）（負荷）'!BA78</f>
        <v>0</v>
      </c>
      <c r="P74" s="754" t="str">
        <f>IF(M74="","",IF(ISERROR(VLOOKUP(M74,'機器ｺｰﾄﾞ（非表示）'!$A$2:$H$80,3,FALSE)),"",VLOOKUP(M74,'機器ｺｰﾄﾞ（非表示）'!$A$2:$H$80,3,FALSE)))</f>
        <v/>
      </c>
      <c r="Q74" s="747" t="str">
        <f>IF(N74=0,"",ROUND(IF(ISERROR(VLOOKUP(M74,'機器ｺｰﾄﾞ（非表示）'!$A$2:$H$80,5,FALSE)),"",VLOOKUP(M74,'機器ｺｰﾄﾞ（非表示）'!$A$2:$H$80,5,FALSE))*N74*VLOOKUP(M74,'機器ｺｰﾄﾞ（非表示）'!$A$2:$H$80,6,FALSE),3))</f>
        <v/>
      </c>
      <c r="R74" s="742">
        <f t="shared" si="31"/>
        <v>0</v>
      </c>
      <c r="S74" s="743" t="str">
        <f t="shared" si="29"/>
        <v/>
      </c>
      <c r="U74" s="723">
        <f t="shared" si="32"/>
        <v>0</v>
      </c>
      <c r="V74" s="723">
        <f t="shared" si="33"/>
        <v>0</v>
      </c>
      <c r="W74" s="723">
        <f t="shared" si="34"/>
        <v>0</v>
      </c>
      <c r="X74" s="723" t="str">
        <f t="shared" si="35"/>
        <v/>
      </c>
      <c r="Y74" s="723">
        <f t="shared" si="36"/>
        <v>0</v>
      </c>
      <c r="Z74" s="723">
        <f t="shared" si="37"/>
        <v>0</v>
      </c>
      <c r="AA74" s="723">
        <f t="shared" si="38"/>
        <v>0</v>
      </c>
      <c r="AB74" s="723">
        <f t="shared" si="39"/>
        <v>0</v>
      </c>
      <c r="AC74" s="723">
        <f t="shared" si="40"/>
        <v>0</v>
      </c>
      <c r="AD74" s="723">
        <f t="shared" si="41"/>
        <v>0</v>
      </c>
      <c r="AE74" s="723">
        <f t="shared" si="42"/>
        <v>0</v>
      </c>
      <c r="AF74" s="723">
        <f t="shared" si="43"/>
        <v>0</v>
      </c>
      <c r="AG74" s="723">
        <f t="shared" si="44"/>
        <v>0</v>
      </c>
      <c r="AH74" s="723">
        <f t="shared" si="45"/>
        <v>0</v>
      </c>
      <c r="AI74" s="723">
        <f t="shared" si="46"/>
        <v>0</v>
      </c>
      <c r="AJ74" s="723">
        <f t="shared" si="47"/>
        <v>0</v>
      </c>
      <c r="AK74" s="723">
        <f t="shared" si="48"/>
        <v>0</v>
      </c>
      <c r="AL74" s="723">
        <f t="shared" si="49"/>
        <v>0</v>
      </c>
      <c r="AM74" s="723">
        <f t="shared" si="50"/>
        <v>0</v>
      </c>
      <c r="AN74" s="723">
        <f t="shared" si="51"/>
        <v>0</v>
      </c>
      <c r="AO74" s="723">
        <f t="shared" si="52"/>
        <v>0</v>
      </c>
      <c r="AP74" s="723">
        <f t="shared" si="53"/>
        <v>0</v>
      </c>
      <c r="AQ74" s="723">
        <f t="shared" si="54"/>
        <v>0</v>
      </c>
    </row>
    <row r="75" spans="2:43">
      <c r="B75" s="782"/>
      <c r="C75" s="752" t="str">
        <f>'【指定様式①ーｂ】契約設備内訳表（２）（負荷）'!D79</f>
        <v/>
      </c>
      <c r="D75" s="742">
        <f>'【指定様式①ーｂ】契約設備内訳表（２）（負荷）'!V79</f>
        <v>0</v>
      </c>
      <c r="E75" s="753">
        <f>'【指定様式①ーｂ】契約設備内訳表（２）（負荷）'!X79</f>
        <v>0</v>
      </c>
      <c r="F75" s="754" t="str">
        <f>IF(C75="","",IF(ISERROR(VLOOKUP(C75,'機器ｺｰﾄﾞ（非表示）'!$A$2:$H$80,3,FALSE)),"",VLOOKUP(C75,'機器ｺｰﾄﾞ（非表示）'!$A$2:$H$80,3,FALSE)))</f>
        <v/>
      </c>
      <c r="G75" s="747" t="str">
        <f>IF(ISBLANK(D75),"",IF(C75=103,(VLOOKUP(D75,$BC$3:$BD$14,2,1))/1000,IF(C75=106,(VLOOKUP(D75,$BF$3:$BG$12,2,1))/1000,IF(C75=104,(VLOOKUP(D75,$AZ$3:$BA$8,2,1))/1000,IF(ISERROR(VLOOKUP(C75,'機器ｺｰﾄﾞ（非表示）'!$A$2:$H$80,5,FALSE)),"",ROUND(VLOOKUP(C75,'機器ｺｰﾄﾞ（非表示）'!$A$2:$H$80,5,FALSE)*D75*VLOOKUP(C75,'機器ｺｰﾄﾞ（非表示）'!$A$2:$H$80,6,FALSE),3))))))</f>
        <v/>
      </c>
      <c r="H75" s="742">
        <f t="shared" si="30"/>
        <v>0</v>
      </c>
      <c r="I75" s="743" t="str">
        <f t="shared" si="28"/>
        <v/>
      </c>
      <c r="L75" s="782"/>
      <c r="M75" s="752" t="str">
        <f>'【指定様式①ーｂ】契約設備内訳表（２）（負荷）'!AG79</f>
        <v/>
      </c>
      <c r="N75" s="742">
        <f>'【指定様式①ーｂ】契約設備内訳表（２）（負荷）'!AY79</f>
        <v>0</v>
      </c>
      <c r="O75" s="753">
        <f>'【指定様式①ーｂ】契約設備内訳表（２）（負荷）'!BA79</f>
        <v>0</v>
      </c>
      <c r="P75" s="754" t="str">
        <f>IF(M75="","",IF(ISERROR(VLOOKUP(M75,'機器ｺｰﾄﾞ（非表示）'!$A$2:$H$80,3,FALSE)),"",VLOOKUP(M75,'機器ｺｰﾄﾞ（非表示）'!$A$2:$H$80,3,FALSE)))</f>
        <v/>
      </c>
      <c r="Q75" s="747" t="str">
        <f>IF(N75=0,"",ROUND(IF(ISERROR(VLOOKUP(M75,'機器ｺｰﾄﾞ（非表示）'!$A$2:$H$80,5,FALSE)),"",VLOOKUP(M75,'機器ｺｰﾄﾞ（非表示）'!$A$2:$H$80,5,FALSE))*N75*VLOOKUP(M75,'機器ｺｰﾄﾞ（非表示）'!$A$2:$H$80,6,FALSE),3))</f>
        <v/>
      </c>
      <c r="R75" s="742">
        <f t="shared" si="31"/>
        <v>0</v>
      </c>
      <c r="S75" s="743" t="str">
        <f t="shared" si="29"/>
        <v/>
      </c>
      <c r="U75" s="723">
        <f t="shared" si="32"/>
        <v>0</v>
      </c>
      <c r="V75" s="723">
        <f t="shared" si="33"/>
        <v>0</v>
      </c>
      <c r="W75" s="723">
        <f t="shared" si="34"/>
        <v>0</v>
      </c>
      <c r="X75" s="723" t="str">
        <f t="shared" si="35"/>
        <v/>
      </c>
      <c r="Y75" s="723">
        <f t="shared" si="36"/>
        <v>0</v>
      </c>
      <c r="Z75" s="723">
        <f t="shared" si="37"/>
        <v>0</v>
      </c>
      <c r="AA75" s="723">
        <f t="shared" si="38"/>
        <v>0</v>
      </c>
      <c r="AB75" s="723">
        <f t="shared" si="39"/>
        <v>0</v>
      </c>
      <c r="AC75" s="723">
        <f t="shared" si="40"/>
        <v>0</v>
      </c>
      <c r="AD75" s="723">
        <f t="shared" si="41"/>
        <v>0</v>
      </c>
      <c r="AE75" s="723">
        <f t="shared" si="42"/>
        <v>0</v>
      </c>
      <c r="AF75" s="723">
        <f t="shared" si="43"/>
        <v>0</v>
      </c>
      <c r="AG75" s="723">
        <f t="shared" si="44"/>
        <v>0</v>
      </c>
      <c r="AH75" s="723">
        <f t="shared" si="45"/>
        <v>0</v>
      </c>
      <c r="AI75" s="723">
        <f t="shared" si="46"/>
        <v>0</v>
      </c>
      <c r="AJ75" s="723">
        <f t="shared" si="47"/>
        <v>0</v>
      </c>
      <c r="AK75" s="723">
        <f t="shared" si="48"/>
        <v>0</v>
      </c>
      <c r="AL75" s="723">
        <f t="shared" si="49"/>
        <v>0</v>
      </c>
      <c r="AM75" s="723">
        <f t="shared" si="50"/>
        <v>0</v>
      </c>
      <c r="AN75" s="723">
        <f t="shared" si="51"/>
        <v>0</v>
      </c>
      <c r="AO75" s="723">
        <f t="shared" si="52"/>
        <v>0</v>
      </c>
      <c r="AP75" s="723">
        <f t="shared" si="53"/>
        <v>0</v>
      </c>
      <c r="AQ75" s="723">
        <f t="shared" si="54"/>
        <v>0</v>
      </c>
    </row>
    <row r="76" spans="2:43">
      <c r="B76" s="782"/>
      <c r="C76" s="752" t="str">
        <f>'【指定様式①ーｂ】契約設備内訳表（２）（負荷）'!D80</f>
        <v/>
      </c>
      <c r="D76" s="742">
        <f>'【指定様式①ーｂ】契約設備内訳表（２）（負荷）'!V80</f>
        <v>0</v>
      </c>
      <c r="E76" s="753">
        <f>'【指定様式①ーｂ】契約設備内訳表（２）（負荷）'!X80</f>
        <v>0</v>
      </c>
      <c r="F76" s="754" t="str">
        <f>IF(C76="","",IF(ISERROR(VLOOKUP(C76,'機器ｺｰﾄﾞ（非表示）'!$A$2:$H$80,3,FALSE)),"",VLOOKUP(C76,'機器ｺｰﾄﾞ（非表示）'!$A$2:$H$80,3,FALSE)))</f>
        <v/>
      </c>
      <c r="G76" s="747" t="str">
        <f>IF(ISBLANK(D76),"",IF(C76=103,(VLOOKUP(D76,$BC$3:$BD$14,2,1))/1000,IF(C76=106,(VLOOKUP(D76,$BF$3:$BG$12,2,1))/1000,IF(C76=104,(VLOOKUP(D76,$AZ$3:$BA$8,2,1))/1000,IF(ISERROR(VLOOKUP(C76,'機器ｺｰﾄﾞ（非表示）'!$A$2:$H$80,5,FALSE)),"",ROUND(VLOOKUP(C76,'機器ｺｰﾄﾞ（非表示）'!$A$2:$H$80,5,FALSE)*D76*VLOOKUP(C76,'機器ｺｰﾄﾞ（非表示）'!$A$2:$H$80,6,FALSE),3))))))</f>
        <v/>
      </c>
      <c r="H76" s="742">
        <f t="shared" si="30"/>
        <v>0</v>
      </c>
      <c r="I76" s="743" t="str">
        <f t="shared" si="28"/>
        <v/>
      </c>
      <c r="L76" s="782"/>
      <c r="M76" s="752" t="str">
        <f>'【指定様式①ーｂ】契約設備内訳表（２）（負荷）'!AG80</f>
        <v/>
      </c>
      <c r="N76" s="742">
        <f>'【指定様式①ーｂ】契約設備内訳表（２）（負荷）'!AY80</f>
        <v>0</v>
      </c>
      <c r="O76" s="753">
        <f>'【指定様式①ーｂ】契約設備内訳表（２）（負荷）'!BA80</f>
        <v>0</v>
      </c>
      <c r="P76" s="754" t="str">
        <f>IF(M76="","",IF(ISERROR(VLOOKUP(M76,'機器ｺｰﾄﾞ（非表示）'!$A$2:$H$80,3,FALSE)),"",VLOOKUP(M76,'機器ｺｰﾄﾞ（非表示）'!$A$2:$H$80,3,FALSE)))</f>
        <v/>
      </c>
      <c r="Q76" s="747" t="str">
        <f>IF(N76=0,"",ROUND(IF(ISERROR(VLOOKUP(M76,'機器ｺｰﾄﾞ（非表示）'!$A$2:$H$80,5,FALSE)),"",VLOOKUP(M76,'機器ｺｰﾄﾞ（非表示）'!$A$2:$H$80,5,FALSE))*N76*VLOOKUP(M76,'機器ｺｰﾄﾞ（非表示）'!$A$2:$H$80,6,FALSE),3))</f>
        <v/>
      </c>
      <c r="R76" s="742">
        <f t="shared" si="31"/>
        <v>0</v>
      </c>
      <c r="S76" s="743" t="str">
        <f t="shared" si="29"/>
        <v/>
      </c>
      <c r="U76" s="723">
        <f t="shared" si="32"/>
        <v>0</v>
      </c>
      <c r="V76" s="723">
        <f t="shared" si="33"/>
        <v>0</v>
      </c>
      <c r="W76" s="723">
        <f t="shared" si="34"/>
        <v>0</v>
      </c>
      <c r="X76" s="723" t="str">
        <f t="shared" si="35"/>
        <v/>
      </c>
      <c r="Y76" s="723">
        <f t="shared" si="36"/>
        <v>0</v>
      </c>
      <c r="Z76" s="723">
        <f t="shared" si="37"/>
        <v>0</v>
      </c>
      <c r="AA76" s="723">
        <f t="shared" si="38"/>
        <v>0</v>
      </c>
      <c r="AB76" s="723">
        <f t="shared" si="39"/>
        <v>0</v>
      </c>
      <c r="AC76" s="723">
        <f t="shared" si="40"/>
        <v>0</v>
      </c>
      <c r="AD76" s="723">
        <f t="shared" si="41"/>
        <v>0</v>
      </c>
      <c r="AE76" s="723">
        <f t="shared" si="42"/>
        <v>0</v>
      </c>
      <c r="AF76" s="723">
        <f t="shared" si="43"/>
        <v>0</v>
      </c>
      <c r="AG76" s="723">
        <f t="shared" si="44"/>
        <v>0</v>
      </c>
      <c r="AH76" s="723">
        <f t="shared" si="45"/>
        <v>0</v>
      </c>
      <c r="AI76" s="723">
        <f t="shared" si="46"/>
        <v>0</v>
      </c>
      <c r="AJ76" s="723">
        <f t="shared" si="47"/>
        <v>0</v>
      </c>
      <c r="AK76" s="723">
        <f t="shared" si="48"/>
        <v>0</v>
      </c>
      <c r="AL76" s="723">
        <f t="shared" si="49"/>
        <v>0</v>
      </c>
      <c r="AM76" s="723">
        <f t="shared" si="50"/>
        <v>0</v>
      </c>
      <c r="AN76" s="723">
        <f t="shared" si="51"/>
        <v>0</v>
      </c>
      <c r="AO76" s="723">
        <f t="shared" si="52"/>
        <v>0</v>
      </c>
      <c r="AP76" s="723">
        <f t="shared" si="53"/>
        <v>0</v>
      </c>
      <c r="AQ76" s="723">
        <f t="shared" si="54"/>
        <v>0</v>
      </c>
    </row>
    <row r="77" spans="2:43">
      <c r="B77" s="782"/>
      <c r="C77" s="752" t="str">
        <f>'【指定様式①ーｂ】契約設備内訳表（２）（負荷）'!D81</f>
        <v/>
      </c>
      <c r="D77" s="742">
        <f>'【指定様式①ーｂ】契約設備内訳表（２）（負荷）'!V81</f>
        <v>0</v>
      </c>
      <c r="E77" s="753">
        <f>'【指定様式①ーｂ】契約設備内訳表（２）（負荷）'!X81</f>
        <v>0</v>
      </c>
      <c r="F77" s="754" t="str">
        <f>IF(C77="","",IF(ISERROR(VLOOKUP(C77,'機器ｺｰﾄﾞ（非表示）'!$A$2:$H$80,3,FALSE)),"",VLOOKUP(C77,'機器ｺｰﾄﾞ（非表示）'!$A$2:$H$80,3,FALSE)))</f>
        <v/>
      </c>
      <c r="G77" s="747" t="str">
        <f>IF(ISBLANK(D77),"",IF(C77=103,(VLOOKUP(D77,$BC$3:$BD$14,2,1))/1000,IF(C77=106,(VLOOKUP(D77,$BF$3:$BG$12,2,1))/1000,IF(C77=104,(VLOOKUP(D77,$AZ$3:$BA$8,2,1))/1000,IF(ISERROR(VLOOKUP(C77,'機器ｺｰﾄﾞ（非表示）'!$A$2:$H$80,5,FALSE)),"",ROUND(VLOOKUP(C77,'機器ｺｰﾄﾞ（非表示）'!$A$2:$H$80,5,FALSE)*D77*VLOOKUP(C77,'機器ｺｰﾄﾞ（非表示）'!$A$2:$H$80,6,FALSE),3))))))</f>
        <v/>
      </c>
      <c r="H77" s="742">
        <f t="shared" si="30"/>
        <v>0</v>
      </c>
      <c r="I77" s="743" t="str">
        <f t="shared" si="28"/>
        <v/>
      </c>
      <c r="L77" s="782"/>
      <c r="M77" s="752" t="str">
        <f>'【指定様式①ーｂ】契約設備内訳表（２）（負荷）'!AG81</f>
        <v/>
      </c>
      <c r="N77" s="742">
        <f>'【指定様式①ーｂ】契約設備内訳表（２）（負荷）'!AY81</f>
        <v>0</v>
      </c>
      <c r="O77" s="753">
        <f>'【指定様式①ーｂ】契約設備内訳表（２）（負荷）'!BA81</f>
        <v>0</v>
      </c>
      <c r="P77" s="754" t="str">
        <f>IF(M77="","",IF(ISERROR(VLOOKUP(M77,'機器ｺｰﾄﾞ（非表示）'!$A$2:$H$80,3,FALSE)),"",VLOOKUP(M77,'機器ｺｰﾄﾞ（非表示）'!$A$2:$H$80,3,FALSE)))</f>
        <v/>
      </c>
      <c r="Q77" s="747" t="str">
        <f>IF(N77=0,"",ROUND(IF(ISERROR(VLOOKUP(M77,'機器ｺｰﾄﾞ（非表示）'!$A$2:$H$80,5,FALSE)),"",VLOOKUP(M77,'機器ｺｰﾄﾞ（非表示）'!$A$2:$H$80,5,FALSE))*N77*VLOOKUP(M77,'機器ｺｰﾄﾞ（非表示）'!$A$2:$H$80,6,FALSE),3))</f>
        <v/>
      </c>
      <c r="R77" s="742">
        <f t="shared" si="31"/>
        <v>0</v>
      </c>
      <c r="S77" s="743" t="str">
        <f t="shared" si="29"/>
        <v/>
      </c>
      <c r="U77" s="723">
        <f t="shared" si="32"/>
        <v>0</v>
      </c>
      <c r="V77" s="723">
        <f t="shared" si="33"/>
        <v>0</v>
      </c>
      <c r="W77" s="723">
        <f t="shared" si="34"/>
        <v>0</v>
      </c>
      <c r="X77" s="723" t="str">
        <f t="shared" si="35"/>
        <v/>
      </c>
      <c r="Y77" s="723">
        <f t="shared" si="36"/>
        <v>0</v>
      </c>
      <c r="Z77" s="723">
        <f t="shared" si="37"/>
        <v>0</v>
      </c>
      <c r="AA77" s="723">
        <f t="shared" si="38"/>
        <v>0</v>
      </c>
      <c r="AB77" s="723">
        <f t="shared" si="39"/>
        <v>0</v>
      </c>
      <c r="AC77" s="723">
        <f t="shared" si="40"/>
        <v>0</v>
      </c>
      <c r="AD77" s="723">
        <f t="shared" si="41"/>
        <v>0</v>
      </c>
      <c r="AE77" s="723">
        <f t="shared" si="42"/>
        <v>0</v>
      </c>
      <c r="AF77" s="723">
        <f t="shared" si="43"/>
        <v>0</v>
      </c>
      <c r="AG77" s="723">
        <f t="shared" si="44"/>
        <v>0</v>
      </c>
      <c r="AH77" s="723">
        <f t="shared" si="45"/>
        <v>0</v>
      </c>
      <c r="AI77" s="723">
        <f t="shared" si="46"/>
        <v>0</v>
      </c>
      <c r="AJ77" s="723">
        <f t="shared" si="47"/>
        <v>0</v>
      </c>
      <c r="AK77" s="723">
        <f t="shared" si="48"/>
        <v>0</v>
      </c>
      <c r="AL77" s="723">
        <f t="shared" si="49"/>
        <v>0</v>
      </c>
      <c r="AM77" s="723">
        <f t="shared" si="50"/>
        <v>0</v>
      </c>
      <c r="AN77" s="723">
        <f t="shared" si="51"/>
        <v>0</v>
      </c>
      <c r="AO77" s="723">
        <f t="shared" si="52"/>
        <v>0</v>
      </c>
      <c r="AP77" s="723">
        <f t="shared" si="53"/>
        <v>0</v>
      </c>
      <c r="AQ77" s="723">
        <f t="shared" si="54"/>
        <v>0</v>
      </c>
    </row>
    <row r="78" spans="2:43">
      <c r="B78" s="782"/>
      <c r="C78" s="752" t="str">
        <f>'【指定様式①ーｂ】契約設備内訳表（２）（負荷）'!D82</f>
        <v/>
      </c>
      <c r="D78" s="742">
        <f>'【指定様式①ーｂ】契約設備内訳表（２）（負荷）'!V82</f>
        <v>0</v>
      </c>
      <c r="E78" s="753">
        <f>'【指定様式①ーｂ】契約設備内訳表（２）（負荷）'!X82</f>
        <v>0</v>
      </c>
      <c r="F78" s="754" t="str">
        <f>IF(C78="","",IF(ISERROR(VLOOKUP(C78,'機器ｺｰﾄﾞ（非表示）'!$A$2:$H$80,3,FALSE)),"",VLOOKUP(C78,'機器ｺｰﾄﾞ（非表示）'!$A$2:$H$80,3,FALSE)))</f>
        <v/>
      </c>
      <c r="G78" s="747" t="str">
        <f>IF(ISBLANK(D78),"",IF(C78=103,(VLOOKUP(D78,$BC$3:$BD$14,2,1))/1000,IF(C78=106,(VLOOKUP(D78,$BF$3:$BG$12,2,1))/1000,IF(C78=104,(VLOOKUP(D78,$AZ$3:$BA$8,2,1))/1000,IF(ISERROR(VLOOKUP(C78,'機器ｺｰﾄﾞ（非表示）'!$A$2:$H$80,5,FALSE)),"",ROUND(VLOOKUP(C78,'機器ｺｰﾄﾞ（非表示）'!$A$2:$H$80,5,FALSE)*D78*VLOOKUP(C78,'機器ｺｰﾄﾞ（非表示）'!$A$2:$H$80,6,FALSE),3))))))</f>
        <v/>
      </c>
      <c r="H78" s="742">
        <f t="shared" si="30"/>
        <v>0</v>
      </c>
      <c r="I78" s="743" t="str">
        <f t="shared" si="28"/>
        <v/>
      </c>
      <c r="L78" s="782"/>
      <c r="M78" s="752" t="str">
        <f>'【指定様式①ーｂ】契約設備内訳表（２）（負荷）'!AG82</f>
        <v/>
      </c>
      <c r="N78" s="742">
        <f>'【指定様式①ーｂ】契約設備内訳表（２）（負荷）'!AY82</f>
        <v>0</v>
      </c>
      <c r="O78" s="753">
        <f>'【指定様式①ーｂ】契約設備内訳表（２）（負荷）'!BA82</f>
        <v>0</v>
      </c>
      <c r="P78" s="754" t="str">
        <f>IF(M78="","",IF(ISERROR(VLOOKUP(M78,'機器ｺｰﾄﾞ（非表示）'!$A$2:$H$80,3,FALSE)),"",VLOOKUP(M78,'機器ｺｰﾄﾞ（非表示）'!$A$2:$H$80,3,FALSE)))</f>
        <v/>
      </c>
      <c r="Q78" s="747" t="str">
        <f>IF(N78=0,"",ROUND(IF(ISERROR(VLOOKUP(M78,'機器ｺｰﾄﾞ（非表示）'!$A$2:$H$80,5,FALSE)),"",VLOOKUP(M78,'機器ｺｰﾄﾞ（非表示）'!$A$2:$H$80,5,FALSE))*N78*VLOOKUP(M78,'機器ｺｰﾄﾞ（非表示）'!$A$2:$H$80,6,FALSE),3))</f>
        <v/>
      </c>
      <c r="R78" s="742">
        <f t="shared" si="31"/>
        <v>0</v>
      </c>
      <c r="S78" s="743" t="str">
        <f t="shared" si="29"/>
        <v/>
      </c>
      <c r="U78" s="723">
        <f t="shared" si="32"/>
        <v>0</v>
      </c>
      <c r="V78" s="723">
        <f t="shared" si="33"/>
        <v>0</v>
      </c>
      <c r="W78" s="723">
        <f t="shared" si="34"/>
        <v>0</v>
      </c>
      <c r="X78" s="723" t="str">
        <f t="shared" si="35"/>
        <v/>
      </c>
      <c r="Y78" s="723">
        <f t="shared" si="36"/>
        <v>0</v>
      </c>
      <c r="Z78" s="723">
        <f t="shared" si="37"/>
        <v>0</v>
      </c>
      <c r="AA78" s="723">
        <f t="shared" si="38"/>
        <v>0</v>
      </c>
      <c r="AB78" s="723">
        <f t="shared" si="39"/>
        <v>0</v>
      </c>
      <c r="AC78" s="723">
        <f t="shared" si="40"/>
        <v>0</v>
      </c>
      <c r="AD78" s="723">
        <f t="shared" si="41"/>
        <v>0</v>
      </c>
      <c r="AE78" s="723">
        <f t="shared" si="42"/>
        <v>0</v>
      </c>
      <c r="AF78" s="723">
        <f t="shared" si="43"/>
        <v>0</v>
      </c>
      <c r="AG78" s="723">
        <f t="shared" si="44"/>
        <v>0</v>
      </c>
      <c r="AH78" s="723">
        <f t="shared" si="45"/>
        <v>0</v>
      </c>
      <c r="AI78" s="723">
        <f t="shared" si="46"/>
        <v>0</v>
      </c>
      <c r="AJ78" s="723">
        <f t="shared" si="47"/>
        <v>0</v>
      </c>
      <c r="AK78" s="723">
        <f t="shared" si="48"/>
        <v>0</v>
      </c>
      <c r="AL78" s="723">
        <f t="shared" si="49"/>
        <v>0</v>
      </c>
      <c r="AM78" s="723">
        <f t="shared" si="50"/>
        <v>0</v>
      </c>
      <c r="AN78" s="723">
        <f t="shared" si="51"/>
        <v>0</v>
      </c>
      <c r="AO78" s="723">
        <f t="shared" si="52"/>
        <v>0</v>
      </c>
      <c r="AP78" s="723">
        <f t="shared" si="53"/>
        <v>0</v>
      </c>
      <c r="AQ78" s="723">
        <f t="shared" si="54"/>
        <v>0</v>
      </c>
    </row>
    <row r="79" spans="2:43">
      <c r="B79" s="782"/>
      <c r="C79" s="752" t="str">
        <f>'【指定様式①ーｂ】契約設備内訳表（２）（負荷）'!D83</f>
        <v/>
      </c>
      <c r="D79" s="742">
        <f>'【指定様式①ーｂ】契約設備内訳表（２）（負荷）'!V83</f>
        <v>0</v>
      </c>
      <c r="E79" s="753">
        <f>'【指定様式①ーｂ】契約設備内訳表（２）（負荷）'!X83</f>
        <v>0</v>
      </c>
      <c r="F79" s="754" t="str">
        <f>IF(C79="","",IF(ISERROR(VLOOKUP(C79,'機器ｺｰﾄﾞ（非表示）'!$A$2:$H$80,3,FALSE)),"",VLOOKUP(C79,'機器ｺｰﾄﾞ（非表示）'!$A$2:$H$80,3,FALSE)))</f>
        <v/>
      </c>
      <c r="G79" s="747" t="str">
        <f>IF(ISBLANK(D79),"",IF(C79=103,(VLOOKUP(D79,$BC$3:$BD$14,2,1))/1000,IF(C79=106,(VLOOKUP(D79,$BF$3:$BG$12,2,1))/1000,IF(C79=104,(VLOOKUP(D79,$AZ$3:$BA$8,2,1))/1000,IF(ISERROR(VLOOKUP(C79,'機器ｺｰﾄﾞ（非表示）'!$A$2:$H$80,5,FALSE)),"",ROUND(VLOOKUP(C79,'機器ｺｰﾄﾞ（非表示）'!$A$2:$H$80,5,FALSE)*D79*VLOOKUP(C79,'機器ｺｰﾄﾞ（非表示）'!$A$2:$H$80,6,FALSE),3))))))</f>
        <v/>
      </c>
      <c r="H79" s="742">
        <f t="shared" si="30"/>
        <v>0</v>
      </c>
      <c r="I79" s="743" t="str">
        <f t="shared" si="28"/>
        <v/>
      </c>
      <c r="L79" s="782"/>
      <c r="M79" s="752" t="str">
        <f>'【指定様式①ーｂ】契約設備内訳表（２）（負荷）'!AG83</f>
        <v/>
      </c>
      <c r="N79" s="742">
        <f>'【指定様式①ーｂ】契約設備内訳表（２）（負荷）'!AY83</f>
        <v>0</v>
      </c>
      <c r="O79" s="753">
        <f>'【指定様式①ーｂ】契約設備内訳表（２）（負荷）'!BA83</f>
        <v>0</v>
      </c>
      <c r="P79" s="754" t="str">
        <f>IF(M79="","",IF(ISERROR(VLOOKUP(M79,'機器ｺｰﾄﾞ（非表示）'!$A$2:$H$80,3,FALSE)),"",VLOOKUP(M79,'機器ｺｰﾄﾞ（非表示）'!$A$2:$H$80,3,FALSE)))</f>
        <v/>
      </c>
      <c r="Q79" s="747" t="str">
        <f>IF(N79=0,"",ROUND(IF(ISERROR(VLOOKUP(M79,'機器ｺｰﾄﾞ（非表示）'!$A$2:$H$80,5,FALSE)),"",VLOOKUP(M79,'機器ｺｰﾄﾞ（非表示）'!$A$2:$H$80,5,FALSE))*N79*VLOOKUP(M79,'機器ｺｰﾄﾞ（非表示）'!$A$2:$H$80,6,FALSE),3))</f>
        <v/>
      </c>
      <c r="R79" s="742">
        <f t="shared" si="31"/>
        <v>0</v>
      </c>
      <c r="S79" s="743" t="str">
        <f t="shared" si="29"/>
        <v/>
      </c>
      <c r="U79" s="723">
        <f t="shared" si="32"/>
        <v>0</v>
      </c>
      <c r="V79" s="723">
        <f t="shared" si="33"/>
        <v>0</v>
      </c>
      <c r="W79" s="723">
        <f t="shared" si="34"/>
        <v>0</v>
      </c>
      <c r="X79" s="723" t="str">
        <f t="shared" si="35"/>
        <v/>
      </c>
      <c r="Y79" s="723">
        <f t="shared" si="36"/>
        <v>0</v>
      </c>
      <c r="Z79" s="723">
        <f t="shared" si="37"/>
        <v>0</v>
      </c>
      <c r="AA79" s="723">
        <f t="shared" si="38"/>
        <v>0</v>
      </c>
      <c r="AB79" s="723">
        <f t="shared" si="39"/>
        <v>0</v>
      </c>
      <c r="AC79" s="723">
        <f t="shared" si="40"/>
        <v>0</v>
      </c>
      <c r="AD79" s="723">
        <f t="shared" si="41"/>
        <v>0</v>
      </c>
      <c r="AE79" s="723">
        <f t="shared" si="42"/>
        <v>0</v>
      </c>
      <c r="AF79" s="723">
        <f t="shared" si="43"/>
        <v>0</v>
      </c>
      <c r="AG79" s="723">
        <f t="shared" si="44"/>
        <v>0</v>
      </c>
      <c r="AH79" s="723">
        <f t="shared" si="45"/>
        <v>0</v>
      </c>
      <c r="AI79" s="723">
        <f t="shared" si="46"/>
        <v>0</v>
      </c>
      <c r="AJ79" s="723">
        <f t="shared" si="47"/>
        <v>0</v>
      </c>
      <c r="AK79" s="723">
        <f t="shared" si="48"/>
        <v>0</v>
      </c>
      <c r="AL79" s="723">
        <f t="shared" si="49"/>
        <v>0</v>
      </c>
      <c r="AM79" s="723">
        <f t="shared" si="50"/>
        <v>0</v>
      </c>
      <c r="AN79" s="723">
        <f t="shared" si="51"/>
        <v>0</v>
      </c>
      <c r="AO79" s="723">
        <f t="shared" si="52"/>
        <v>0</v>
      </c>
      <c r="AP79" s="723">
        <f t="shared" si="53"/>
        <v>0</v>
      </c>
      <c r="AQ79" s="723">
        <f t="shared" si="54"/>
        <v>0</v>
      </c>
    </row>
    <row r="80" spans="2:43">
      <c r="B80" s="782"/>
      <c r="C80" s="752" t="str">
        <f>'【指定様式①ーｂ】契約設備内訳表（２）（負荷）'!D84</f>
        <v/>
      </c>
      <c r="D80" s="742">
        <f>'【指定様式①ーｂ】契約設備内訳表（２）（負荷）'!V84</f>
        <v>0</v>
      </c>
      <c r="E80" s="753">
        <f>'【指定様式①ーｂ】契約設備内訳表（２）（負荷）'!X84</f>
        <v>0</v>
      </c>
      <c r="F80" s="754" t="str">
        <f>IF(C80="","",IF(ISERROR(VLOOKUP(C80,'機器ｺｰﾄﾞ（非表示）'!$A$2:$H$80,3,FALSE)),"",VLOOKUP(C80,'機器ｺｰﾄﾞ（非表示）'!$A$2:$H$80,3,FALSE)))</f>
        <v/>
      </c>
      <c r="G80" s="747" t="str">
        <f>IF(ISBLANK(D80),"",IF(C80=103,(VLOOKUP(D80,$BC$3:$BD$14,2,1))/1000,IF(C80=106,(VLOOKUP(D80,$BF$3:$BG$12,2,1))/1000,IF(C80=104,(VLOOKUP(D80,$AZ$3:$BA$8,2,1))/1000,IF(ISERROR(VLOOKUP(C80,'機器ｺｰﾄﾞ（非表示）'!$A$2:$H$80,5,FALSE)),"",ROUND(VLOOKUP(C80,'機器ｺｰﾄﾞ（非表示）'!$A$2:$H$80,5,FALSE)*D80*VLOOKUP(C80,'機器ｺｰﾄﾞ（非表示）'!$A$2:$H$80,6,FALSE),3))))))</f>
        <v/>
      </c>
      <c r="H80" s="742">
        <f t="shared" si="30"/>
        <v>0</v>
      </c>
      <c r="I80" s="743" t="str">
        <f t="shared" si="28"/>
        <v/>
      </c>
      <c r="L80" s="782"/>
      <c r="M80" s="752" t="str">
        <f>'【指定様式①ーｂ】契約設備内訳表（２）（負荷）'!AG84</f>
        <v/>
      </c>
      <c r="N80" s="742">
        <f>'【指定様式①ーｂ】契約設備内訳表（２）（負荷）'!AY84</f>
        <v>0</v>
      </c>
      <c r="O80" s="753">
        <f>'【指定様式①ーｂ】契約設備内訳表（２）（負荷）'!BA84</f>
        <v>0</v>
      </c>
      <c r="P80" s="754" t="str">
        <f>IF(M80="","",IF(ISERROR(VLOOKUP(M80,'機器ｺｰﾄﾞ（非表示）'!$A$2:$H$80,3,FALSE)),"",VLOOKUP(M80,'機器ｺｰﾄﾞ（非表示）'!$A$2:$H$80,3,FALSE)))</f>
        <v/>
      </c>
      <c r="Q80" s="747" t="str">
        <f>IF(N80=0,"",ROUND(IF(ISERROR(VLOOKUP(M80,'機器ｺｰﾄﾞ（非表示）'!$A$2:$H$80,5,FALSE)),"",VLOOKUP(M80,'機器ｺｰﾄﾞ（非表示）'!$A$2:$H$80,5,FALSE))*N80*VLOOKUP(M80,'機器ｺｰﾄﾞ（非表示）'!$A$2:$H$80,6,FALSE),3))</f>
        <v/>
      </c>
      <c r="R80" s="742">
        <f t="shared" si="31"/>
        <v>0</v>
      </c>
      <c r="S80" s="743" t="str">
        <f t="shared" si="29"/>
        <v/>
      </c>
      <c r="U80" s="723">
        <f t="shared" si="32"/>
        <v>0</v>
      </c>
      <c r="V80" s="723">
        <f t="shared" si="33"/>
        <v>0</v>
      </c>
      <c r="W80" s="723">
        <f t="shared" si="34"/>
        <v>0</v>
      </c>
      <c r="X80" s="723" t="str">
        <f t="shared" si="35"/>
        <v/>
      </c>
      <c r="Y80" s="723">
        <f t="shared" si="36"/>
        <v>0</v>
      </c>
      <c r="Z80" s="723">
        <f t="shared" si="37"/>
        <v>0</v>
      </c>
      <c r="AA80" s="723">
        <f t="shared" si="38"/>
        <v>0</v>
      </c>
      <c r="AB80" s="723">
        <f t="shared" si="39"/>
        <v>0</v>
      </c>
      <c r="AC80" s="723">
        <f t="shared" si="40"/>
        <v>0</v>
      </c>
      <c r="AD80" s="723">
        <f t="shared" si="41"/>
        <v>0</v>
      </c>
      <c r="AE80" s="723">
        <f t="shared" si="42"/>
        <v>0</v>
      </c>
      <c r="AF80" s="723">
        <f t="shared" si="43"/>
        <v>0</v>
      </c>
      <c r="AG80" s="723">
        <f t="shared" si="44"/>
        <v>0</v>
      </c>
      <c r="AH80" s="723">
        <f t="shared" si="45"/>
        <v>0</v>
      </c>
      <c r="AI80" s="723">
        <f t="shared" si="46"/>
        <v>0</v>
      </c>
      <c r="AJ80" s="723">
        <f t="shared" si="47"/>
        <v>0</v>
      </c>
      <c r="AK80" s="723">
        <f t="shared" si="48"/>
        <v>0</v>
      </c>
      <c r="AL80" s="723">
        <f t="shared" si="49"/>
        <v>0</v>
      </c>
      <c r="AM80" s="723">
        <f t="shared" si="50"/>
        <v>0</v>
      </c>
      <c r="AN80" s="723">
        <f t="shared" si="51"/>
        <v>0</v>
      </c>
      <c r="AO80" s="723">
        <f t="shared" si="52"/>
        <v>0</v>
      </c>
      <c r="AP80" s="723">
        <f t="shared" si="53"/>
        <v>0</v>
      </c>
      <c r="AQ80" s="723">
        <f t="shared" si="54"/>
        <v>0</v>
      </c>
    </row>
    <row r="81" spans="2:43">
      <c r="B81" s="782"/>
      <c r="C81" s="752" t="str">
        <f>'【指定様式①ーｂ】契約設備内訳表（２）（負荷）'!D85</f>
        <v/>
      </c>
      <c r="D81" s="742">
        <f>'【指定様式①ーｂ】契約設備内訳表（２）（負荷）'!V85</f>
        <v>0</v>
      </c>
      <c r="E81" s="753">
        <f>'【指定様式①ーｂ】契約設備内訳表（２）（負荷）'!X85</f>
        <v>0</v>
      </c>
      <c r="F81" s="754" t="str">
        <f>IF(C81="","",IF(ISERROR(VLOOKUP(C81,'機器ｺｰﾄﾞ（非表示）'!$A$2:$H$80,3,FALSE)),"",VLOOKUP(C81,'機器ｺｰﾄﾞ（非表示）'!$A$2:$H$80,3,FALSE)))</f>
        <v/>
      </c>
      <c r="G81" s="747" t="str">
        <f>IF(ISBLANK(D81),"",IF(C81=103,(VLOOKUP(D81,$BC$3:$BD$14,2,1))/1000,IF(C81=106,(VLOOKUP(D81,$BF$3:$BG$12,2,1))/1000,IF(C81=104,(VLOOKUP(D81,$AZ$3:$BA$8,2,1))/1000,IF(ISERROR(VLOOKUP(C81,'機器ｺｰﾄﾞ（非表示）'!$A$2:$H$80,5,FALSE)),"",ROUND(VLOOKUP(C81,'機器ｺｰﾄﾞ（非表示）'!$A$2:$H$80,5,FALSE)*D81*VLOOKUP(C81,'機器ｺｰﾄﾞ（非表示）'!$A$2:$H$80,6,FALSE),3))))))</f>
        <v/>
      </c>
      <c r="H81" s="742">
        <f t="shared" si="30"/>
        <v>0</v>
      </c>
      <c r="I81" s="743" t="str">
        <f t="shared" si="28"/>
        <v/>
      </c>
      <c r="L81" s="782"/>
      <c r="M81" s="752" t="str">
        <f>'【指定様式①ーｂ】契約設備内訳表（２）（負荷）'!AG85</f>
        <v/>
      </c>
      <c r="N81" s="742">
        <f>'【指定様式①ーｂ】契約設備内訳表（２）（負荷）'!AY85</f>
        <v>0</v>
      </c>
      <c r="O81" s="753">
        <f>'【指定様式①ーｂ】契約設備内訳表（２）（負荷）'!BA85</f>
        <v>0</v>
      </c>
      <c r="P81" s="754" t="str">
        <f>IF(M81="","",IF(ISERROR(VLOOKUP(M81,'機器ｺｰﾄﾞ（非表示）'!$A$2:$H$80,3,FALSE)),"",VLOOKUP(M81,'機器ｺｰﾄﾞ（非表示）'!$A$2:$H$80,3,FALSE)))</f>
        <v/>
      </c>
      <c r="Q81" s="747" t="str">
        <f>IF(N81=0,"",ROUND(IF(ISERROR(VLOOKUP(M81,'機器ｺｰﾄﾞ（非表示）'!$A$2:$H$80,5,FALSE)),"",VLOOKUP(M81,'機器ｺｰﾄﾞ（非表示）'!$A$2:$H$80,5,FALSE))*N81*VLOOKUP(M81,'機器ｺｰﾄﾞ（非表示）'!$A$2:$H$80,6,FALSE),3))</f>
        <v/>
      </c>
      <c r="R81" s="742">
        <f t="shared" si="31"/>
        <v>0</v>
      </c>
      <c r="S81" s="743" t="str">
        <f t="shared" si="29"/>
        <v/>
      </c>
      <c r="U81" s="723">
        <f t="shared" si="32"/>
        <v>0</v>
      </c>
      <c r="V81" s="723">
        <f t="shared" si="33"/>
        <v>0</v>
      </c>
      <c r="W81" s="723">
        <f t="shared" si="34"/>
        <v>0</v>
      </c>
      <c r="X81" s="723" t="str">
        <f t="shared" si="35"/>
        <v/>
      </c>
      <c r="Y81" s="723">
        <f t="shared" si="36"/>
        <v>0</v>
      </c>
      <c r="Z81" s="723">
        <f t="shared" si="37"/>
        <v>0</v>
      </c>
      <c r="AA81" s="723">
        <f t="shared" si="38"/>
        <v>0</v>
      </c>
      <c r="AB81" s="723">
        <f t="shared" si="39"/>
        <v>0</v>
      </c>
      <c r="AC81" s="723">
        <f t="shared" si="40"/>
        <v>0</v>
      </c>
      <c r="AD81" s="723">
        <f t="shared" si="41"/>
        <v>0</v>
      </c>
      <c r="AE81" s="723">
        <f t="shared" si="42"/>
        <v>0</v>
      </c>
      <c r="AF81" s="723">
        <f t="shared" si="43"/>
        <v>0</v>
      </c>
      <c r="AG81" s="723">
        <f t="shared" si="44"/>
        <v>0</v>
      </c>
      <c r="AH81" s="723">
        <f t="shared" si="45"/>
        <v>0</v>
      </c>
      <c r="AI81" s="723">
        <f t="shared" si="46"/>
        <v>0</v>
      </c>
      <c r="AJ81" s="723">
        <f t="shared" si="47"/>
        <v>0</v>
      </c>
      <c r="AK81" s="723">
        <f t="shared" si="48"/>
        <v>0</v>
      </c>
      <c r="AL81" s="723">
        <f t="shared" si="49"/>
        <v>0</v>
      </c>
      <c r="AM81" s="723">
        <f t="shared" si="50"/>
        <v>0</v>
      </c>
      <c r="AN81" s="723">
        <f t="shared" si="51"/>
        <v>0</v>
      </c>
      <c r="AO81" s="723">
        <f t="shared" si="52"/>
        <v>0</v>
      </c>
      <c r="AP81" s="723">
        <f t="shared" si="53"/>
        <v>0</v>
      </c>
      <c r="AQ81" s="723">
        <f t="shared" si="54"/>
        <v>0</v>
      </c>
    </row>
    <row r="82" spans="2:43">
      <c r="B82" s="782"/>
      <c r="C82" s="752" t="str">
        <f>'【指定様式①ーｂ】契約設備内訳表（２）（負荷）'!D86</f>
        <v/>
      </c>
      <c r="D82" s="742">
        <f>'【指定様式①ーｂ】契約設備内訳表（２）（負荷）'!V86</f>
        <v>0</v>
      </c>
      <c r="E82" s="753">
        <f>'【指定様式①ーｂ】契約設備内訳表（２）（負荷）'!X86</f>
        <v>0</v>
      </c>
      <c r="F82" s="754" t="str">
        <f>IF(C82="","",IF(ISERROR(VLOOKUP(C82,'機器ｺｰﾄﾞ（非表示）'!$A$2:$H$80,3,FALSE)),"",VLOOKUP(C82,'機器ｺｰﾄﾞ（非表示）'!$A$2:$H$80,3,FALSE)))</f>
        <v/>
      </c>
      <c r="G82" s="747" t="str">
        <f>IF(ISBLANK(D82),"",IF(C82=103,(VLOOKUP(D82,$BC$3:$BD$14,2,1))/1000,IF(C82=106,(VLOOKUP(D82,$BF$3:$BG$12,2,1))/1000,IF(C82=104,(VLOOKUP(D82,$AZ$3:$BA$8,2,1))/1000,IF(ISERROR(VLOOKUP(C82,'機器ｺｰﾄﾞ（非表示）'!$A$2:$H$80,5,FALSE)),"",ROUND(VLOOKUP(C82,'機器ｺｰﾄﾞ（非表示）'!$A$2:$H$80,5,FALSE)*D82*VLOOKUP(C82,'機器ｺｰﾄﾞ（非表示）'!$A$2:$H$80,6,FALSE),3))))))</f>
        <v/>
      </c>
      <c r="H82" s="742">
        <f t="shared" si="30"/>
        <v>0</v>
      </c>
      <c r="I82" s="743" t="str">
        <f t="shared" si="28"/>
        <v/>
      </c>
      <c r="L82" s="782"/>
      <c r="M82" s="752" t="str">
        <f>'【指定様式①ーｂ】契約設備内訳表（２）（負荷）'!AG86</f>
        <v/>
      </c>
      <c r="N82" s="742">
        <f>'【指定様式①ーｂ】契約設備内訳表（２）（負荷）'!AY86</f>
        <v>0</v>
      </c>
      <c r="O82" s="753">
        <f>'【指定様式①ーｂ】契約設備内訳表（２）（負荷）'!BA86</f>
        <v>0</v>
      </c>
      <c r="P82" s="754" t="str">
        <f>IF(M82="","",IF(ISERROR(VLOOKUP(M82,'機器ｺｰﾄﾞ（非表示）'!$A$2:$H$80,3,FALSE)),"",VLOOKUP(M82,'機器ｺｰﾄﾞ（非表示）'!$A$2:$H$80,3,FALSE)))</f>
        <v/>
      </c>
      <c r="Q82" s="747" t="str">
        <f>IF(N82=0,"",ROUND(IF(ISERROR(VLOOKUP(M82,'機器ｺｰﾄﾞ（非表示）'!$A$2:$H$80,5,FALSE)),"",VLOOKUP(M82,'機器ｺｰﾄﾞ（非表示）'!$A$2:$H$80,5,FALSE))*N82*VLOOKUP(M82,'機器ｺｰﾄﾞ（非表示）'!$A$2:$H$80,6,FALSE),3))</f>
        <v/>
      </c>
      <c r="R82" s="742">
        <f t="shared" si="31"/>
        <v>0</v>
      </c>
      <c r="S82" s="743" t="str">
        <f t="shared" si="29"/>
        <v/>
      </c>
      <c r="U82" s="723">
        <f t="shared" si="32"/>
        <v>0</v>
      </c>
      <c r="V82" s="723">
        <f t="shared" si="33"/>
        <v>0</v>
      </c>
      <c r="W82" s="723">
        <f t="shared" si="34"/>
        <v>0</v>
      </c>
      <c r="X82" s="723" t="str">
        <f t="shared" si="35"/>
        <v/>
      </c>
      <c r="Y82" s="723">
        <f t="shared" si="36"/>
        <v>0</v>
      </c>
      <c r="Z82" s="723">
        <f t="shared" si="37"/>
        <v>0</v>
      </c>
      <c r="AA82" s="723">
        <f t="shared" si="38"/>
        <v>0</v>
      </c>
      <c r="AB82" s="723">
        <f t="shared" si="39"/>
        <v>0</v>
      </c>
      <c r="AC82" s="723">
        <f t="shared" si="40"/>
        <v>0</v>
      </c>
      <c r="AD82" s="723">
        <f t="shared" si="41"/>
        <v>0</v>
      </c>
      <c r="AE82" s="723">
        <f t="shared" si="42"/>
        <v>0</v>
      </c>
      <c r="AF82" s="723">
        <f t="shared" si="43"/>
        <v>0</v>
      </c>
      <c r="AG82" s="723">
        <f t="shared" si="44"/>
        <v>0</v>
      </c>
      <c r="AH82" s="723">
        <f t="shared" si="45"/>
        <v>0</v>
      </c>
      <c r="AI82" s="723">
        <f t="shared" si="46"/>
        <v>0</v>
      </c>
      <c r="AJ82" s="723">
        <f t="shared" si="47"/>
        <v>0</v>
      </c>
      <c r="AK82" s="723">
        <f t="shared" si="48"/>
        <v>0</v>
      </c>
      <c r="AL82" s="723">
        <f t="shared" si="49"/>
        <v>0</v>
      </c>
      <c r="AM82" s="723">
        <f t="shared" si="50"/>
        <v>0</v>
      </c>
      <c r="AN82" s="723">
        <f t="shared" si="51"/>
        <v>0</v>
      </c>
      <c r="AO82" s="723">
        <f t="shared" si="52"/>
        <v>0</v>
      </c>
      <c r="AP82" s="723">
        <f t="shared" si="53"/>
        <v>0</v>
      </c>
      <c r="AQ82" s="723">
        <f t="shared" si="54"/>
        <v>0</v>
      </c>
    </row>
    <row r="83" spans="2:43">
      <c r="B83" s="782"/>
      <c r="C83" s="752" t="str">
        <f>'【指定様式①ーｂ】契約設備内訳表（２）（負荷）'!D87</f>
        <v/>
      </c>
      <c r="D83" s="742">
        <f>'【指定様式①ーｂ】契約設備内訳表（２）（負荷）'!V87</f>
        <v>0</v>
      </c>
      <c r="E83" s="753">
        <f>'【指定様式①ーｂ】契約設備内訳表（２）（負荷）'!X87</f>
        <v>0</v>
      </c>
      <c r="F83" s="754" t="str">
        <f>IF(C83="","",IF(ISERROR(VLOOKUP(C83,'機器ｺｰﾄﾞ（非表示）'!$A$2:$H$80,3,FALSE)),"",VLOOKUP(C83,'機器ｺｰﾄﾞ（非表示）'!$A$2:$H$80,3,FALSE)))</f>
        <v/>
      </c>
      <c r="G83" s="747" t="str">
        <f>IF(ISBLANK(D83),"",IF(C83=103,(VLOOKUP(D83,$BC$3:$BD$14,2,1))/1000,IF(C83=106,(VLOOKUP(D83,$BF$3:$BG$12,2,1))/1000,IF(C83=104,(VLOOKUP(D83,$AZ$3:$BA$8,2,1))/1000,IF(ISERROR(VLOOKUP(C83,'機器ｺｰﾄﾞ（非表示）'!$A$2:$H$80,5,FALSE)),"",ROUND(VLOOKUP(C83,'機器ｺｰﾄﾞ（非表示）'!$A$2:$H$80,5,FALSE)*D83*VLOOKUP(C83,'機器ｺｰﾄﾞ（非表示）'!$A$2:$H$80,6,FALSE),3))))))</f>
        <v/>
      </c>
      <c r="H83" s="742">
        <f t="shared" si="30"/>
        <v>0</v>
      </c>
      <c r="I83" s="743" t="str">
        <f t="shared" si="28"/>
        <v/>
      </c>
      <c r="L83" s="782"/>
      <c r="M83" s="752" t="str">
        <f>'【指定様式①ーｂ】契約設備内訳表（２）（負荷）'!AG87</f>
        <v/>
      </c>
      <c r="N83" s="742">
        <f>'【指定様式①ーｂ】契約設備内訳表（２）（負荷）'!AY87</f>
        <v>0</v>
      </c>
      <c r="O83" s="753">
        <f>'【指定様式①ーｂ】契約設備内訳表（２）（負荷）'!BA87</f>
        <v>0</v>
      </c>
      <c r="P83" s="754" t="str">
        <f>IF(M83="","",IF(ISERROR(VLOOKUP(M83,'機器ｺｰﾄﾞ（非表示）'!$A$2:$H$80,3,FALSE)),"",VLOOKUP(M83,'機器ｺｰﾄﾞ（非表示）'!$A$2:$H$80,3,FALSE)))</f>
        <v/>
      </c>
      <c r="Q83" s="747" t="str">
        <f>IF(N83=0,"",ROUND(IF(ISERROR(VLOOKUP(M83,'機器ｺｰﾄﾞ（非表示）'!$A$2:$H$80,5,FALSE)),"",VLOOKUP(M83,'機器ｺｰﾄﾞ（非表示）'!$A$2:$H$80,5,FALSE))*N83*VLOOKUP(M83,'機器ｺｰﾄﾞ（非表示）'!$A$2:$H$80,6,FALSE),3))</f>
        <v/>
      </c>
      <c r="R83" s="742">
        <f t="shared" si="31"/>
        <v>0</v>
      </c>
      <c r="S83" s="743" t="str">
        <f t="shared" si="29"/>
        <v/>
      </c>
      <c r="U83" s="723">
        <f t="shared" si="32"/>
        <v>0</v>
      </c>
      <c r="V83" s="723">
        <f t="shared" si="33"/>
        <v>0</v>
      </c>
      <c r="W83" s="723">
        <f t="shared" si="34"/>
        <v>0</v>
      </c>
      <c r="X83" s="723" t="str">
        <f t="shared" si="35"/>
        <v/>
      </c>
      <c r="Y83" s="723">
        <f t="shared" si="36"/>
        <v>0</v>
      </c>
      <c r="Z83" s="723">
        <f t="shared" si="37"/>
        <v>0</v>
      </c>
      <c r="AA83" s="723">
        <f t="shared" si="38"/>
        <v>0</v>
      </c>
      <c r="AB83" s="723">
        <f t="shared" si="39"/>
        <v>0</v>
      </c>
      <c r="AC83" s="723">
        <f t="shared" si="40"/>
        <v>0</v>
      </c>
      <c r="AD83" s="723">
        <f t="shared" si="41"/>
        <v>0</v>
      </c>
      <c r="AE83" s="723">
        <f t="shared" si="42"/>
        <v>0</v>
      </c>
      <c r="AF83" s="723">
        <f t="shared" si="43"/>
        <v>0</v>
      </c>
      <c r="AG83" s="723">
        <f t="shared" si="44"/>
        <v>0</v>
      </c>
      <c r="AH83" s="723">
        <f t="shared" si="45"/>
        <v>0</v>
      </c>
      <c r="AI83" s="723">
        <f t="shared" si="46"/>
        <v>0</v>
      </c>
      <c r="AJ83" s="723">
        <f t="shared" si="47"/>
        <v>0</v>
      </c>
      <c r="AK83" s="723">
        <f t="shared" si="48"/>
        <v>0</v>
      </c>
      <c r="AL83" s="723">
        <f t="shared" si="49"/>
        <v>0</v>
      </c>
      <c r="AM83" s="723">
        <f t="shared" si="50"/>
        <v>0</v>
      </c>
      <c r="AN83" s="723">
        <f t="shared" si="51"/>
        <v>0</v>
      </c>
      <c r="AO83" s="723">
        <f t="shared" si="52"/>
        <v>0</v>
      </c>
      <c r="AP83" s="723">
        <f t="shared" si="53"/>
        <v>0</v>
      </c>
      <c r="AQ83" s="723">
        <f t="shared" si="54"/>
        <v>0</v>
      </c>
    </row>
    <row r="84" spans="2:43">
      <c r="B84" s="782"/>
      <c r="C84" s="752" t="str">
        <f>'【指定様式①ーｂ】契約設備内訳表（２）（負荷）'!D88</f>
        <v/>
      </c>
      <c r="D84" s="742">
        <f>'【指定様式①ーｂ】契約設備内訳表（２）（負荷）'!V88</f>
        <v>0</v>
      </c>
      <c r="E84" s="753">
        <f>'【指定様式①ーｂ】契約設備内訳表（２）（負荷）'!X88</f>
        <v>0</v>
      </c>
      <c r="F84" s="754" t="str">
        <f>IF(C84="","",IF(ISERROR(VLOOKUP(C84,'機器ｺｰﾄﾞ（非表示）'!$A$2:$H$80,3,FALSE)),"",VLOOKUP(C84,'機器ｺｰﾄﾞ（非表示）'!$A$2:$H$80,3,FALSE)))</f>
        <v/>
      </c>
      <c r="G84" s="747" t="str">
        <f>IF(ISBLANK(D84),"",IF(C84=103,(VLOOKUP(D84,$BC$3:$BD$14,2,1))/1000,IF(C84=106,(VLOOKUP(D84,$BF$3:$BG$12,2,1))/1000,IF(C84=104,(VLOOKUP(D84,$AZ$3:$BA$8,2,1))/1000,IF(ISERROR(VLOOKUP(C84,'機器ｺｰﾄﾞ（非表示）'!$A$2:$H$80,5,FALSE)),"",ROUND(VLOOKUP(C84,'機器ｺｰﾄﾞ（非表示）'!$A$2:$H$80,5,FALSE)*D84*VLOOKUP(C84,'機器ｺｰﾄﾞ（非表示）'!$A$2:$H$80,6,FALSE),3))))))</f>
        <v/>
      </c>
      <c r="H84" s="742">
        <f t="shared" si="30"/>
        <v>0</v>
      </c>
      <c r="I84" s="743" t="str">
        <f t="shared" si="28"/>
        <v/>
      </c>
      <c r="L84" s="782"/>
      <c r="M84" s="752" t="str">
        <f>'【指定様式①ーｂ】契約設備内訳表（２）（負荷）'!AG88</f>
        <v/>
      </c>
      <c r="N84" s="742">
        <f>'【指定様式①ーｂ】契約設備内訳表（２）（負荷）'!AY88</f>
        <v>0</v>
      </c>
      <c r="O84" s="753">
        <f>'【指定様式①ーｂ】契約設備内訳表（２）（負荷）'!BA88</f>
        <v>0</v>
      </c>
      <c r="P84" s="754" t="str">
        <f>IF(M84="","",IF(ISERROR(VLOOKUP(M84,'機器ｺｰﾄﾞ（非表示）'!$A$2:$H$80,3,FALSE)),"",VLOOKUP(M84,'機器ｺｰﾄﾞ（非表示）'!$A$2:$H$80,3,FALSE)))</f>
        <v/>
      </c>
      <c r="Q84" s="747" t="str">
        <f>IF(N84=0,"",ROUND(IF(ISERROR(VLOOKUP(M84,'機器ｺｰﾄﾞ（非表示）'!$A$2:$H$80,5,FALSE)),"",VLOOKUP(M84,'機器ｺｰﾄﾞ（非表示）'!$A$2:$H$80,5,FALSE))*N84*VLOOKUP(M84,'機器ｺｰﾄﾞ（非表示）'!$A$2:$H$80,6,FALSE),3))</f>
        <v/>
      </c>
      <c r="R84" s="742">
        <f t="shared" si="31"/>
        <v>0</v>
      </c>
      <c r="S84" s="743" t="str">
        <f t="shared" si="29"/>
        <v/>
      </c>
      <c r="U84" s="723">
        <f t="shared" si="32"/>
        <v>0</v>
      </c>
      <c r="V84" s="723">
        <f t="shared" si="33"/>
        <v>0</v>
      </c>
      <c r="W84" s="723">
        <f t="shared" si="34"/>
        <v>0</v>
      </c>
      <c r="X84" s="723" t="str">
        <f t="shared" si="35"/>
        <v/>
      </c>
      <c r="Y84" s="723">
        <f t="shared" si="36"/>
        <v>0</v>
      </c>
      <c r="Z84" s="723">
        <f t="shared" si="37"/>
        <v>0</v>
      </c>
      <c r="AA84" s="723">
        <f t="shared" si="38"/>
        <v>0</v>
      </c>
      <c r="AB84" s="723">
        <f t="shared" si="39"/>
        <v>0</v>
      </c>
      <c r="AC84" s="723">
        <f t="shared" si="40"/>
        <v>0</v>
      </c>
      <c r="AD84" s="723">
        <f t="shared" si="41"/>
        <v>0</v>
      </c>
      <c r="AE84" s="723">
        <f t="shared" si="42"/>
        <v>0</v>
      </c>
      <c r="AF84" s="723">
        <f t="shared" si="43"/>
        <v>0</v>
      </c>
      <c r="AG84" s="723">
        <f t="shared" si="44"/>
        <v>0</v>
      </c>
      <c r="AH84" s="723">
        <f t="shared" si="45"/>
        <v>0</v>
      </c>
      <c r="AI84" s="723">
        <f t="shared" si="46"/>
        <v>0</v>
      </c>
      <c r="AJ84" s="723">
        <f t="shared" si="47"/>
        <v>0</v>
      </c>
      <c r="AK84" s="723">
        <f t="shared" si="48"/>
        <v>0</v>
      </c>
      <c r="AL84" s="723">
        <f t="shared" si="49"/>
        <v>0</v>
      </c>
      <c r="AM84" s="723">
        <f t="shared" si="50"/>
        <v>0</v>
      </c>
      <c r="AN84" s="723">
        <f t="shared" si="51"/>
        <v>0</v>
      </c>
      <c r="AO84" s="723">
        <f t="shared" si="52"/>
        <v>0</v>
      </c>
      <c r="AP84" s="723">
        <f t="shared" si="53"/>
        <v>0</v>
      </c>
      <c r="AQ84" s="723">
        <f t="shared" si="54"/>
        <v>0</v>
      </c>
    </row>
    <row r="85" spans="2:43">
      <c r="B85" s="782"/>
      <c r="C85" s="752" t="str">
        <f>'【指定様式①ーｂ】契約設備内訳表（２）（負荷）'!D89</f>
        <v/>
      </c>
      <c r="D85" s="742">
        <f>'【指定様式①ーｂ】契約設備内訳表（２）（負荷）'!V89</f>
        <v>0</v>
      </c>
      <c r="E85" s="753">
        <f>'【指定様式①ーｂ】契約設備内訳表（２）（負荷）'!X89</f>
        <v>0</v>
      </c>
      <c r="F85" s="754" t="str">
        <f>IF(C85="","",IF(ISERROR(VLOOKUP(C85,'機器ｺｰﾄﾞ（非表示）'!$A$2:$H$80,3,FALSE)),"",VLOOKUP(C85,'機器ｺｰﾄﾞ（非表示）'!$A$2:$H$80,3,FALSE)))</f>
        <v/>
      </c>
      <c r="G85" s="747" t="str">
        <f>IF(ISBLANK(D85),"",IF(C85=103,(VLOOKUP(D85,$BC$3:$BD$14,2,1))/1000,IF(C85=106,(VLOOKUP(D85,$BF$3:$BG$12,2,1))/1000,IF(C85=104,(VLOOKUP(D85,$AZ$3:$BA$8,2,1))/1000,IF(ISERROR(VLOOKUP(C85,'機器ｺｰﾄﾞ（非表示）'!$A$2:$H$80,5,FALSE)),"",ROUND(VLOOKUP(C85,'機器ｺｰﾄﾞ（非表示）'!$A$2:$H$80,5,FALSE)*D85*VLOOKUP(C85,'機器ｺｰﾄﾞ（非表示）'!$A$2:$H$80,6,FALSE),3))))))</f>
        <v/>
      </c>
      <c r="H85" s="742">
        <f t="shared" si="30"/>
        <v>0</v>
      </c>
      <c r="I85" s="743" t="str">
        <f t="shared" si="28"/>
        <v/>
      </c>
      <c r="L85" s="782"/>
      <c r="M85" s="752" t="str">
        <f>'【指定様式①ーｂ】契約設備内訳表（２）（負荷）'!AG89</f>
        <v/>
      </c>
      <c r="N85" s="742">
        <f>'【指定様式①ーｂ】契約設備内訳表（２）（負荷）'!AY89</f>
        <v>0</v>
      </c>
      <c r="O85" s="753">
        <f>'【指定様式①ーｂ】契約設備内訳表（２）（負荷）'!BA89</f>
        <v>0</v>
      </c>
      <c r="P85" s="754" t="str">
        <f>IF(M85="","",IF(ISERROR(VLOOKUP(M85,'機器ｺｰﾄﾞ（非表示）'!$A$2:$H$80,3,FALSE)),"",VLOOKUP(M85,'機器ｺｰﾄﾞ（非表示）'!$A$2:$H$80,3,FALSE)))</f>
        <v/>
      </c>
      <c r="Q85" s="747" t="str">
        <f>IF(N85=0,"",ROUND(IF(ISERROR(VLOOKUP(M85,'機器ｺｰﾄﾞ（非表示）'!$A$2:$H$80,5,FALSE)),"",VLOOKUP(M85,'機器ｺｰﾄﾞ（非表示）'!$A$2:$H$80,5,FALSE))*N85*VLOOKUP(M85,'機器ｺｰﾄﾞ（非表示）'!$A$2:$H$80,6,FALSE),3))</f>
        <v/>
      </c>
      <c r="R85" s="742">
        <f t="shared" si="31"/>
        <v>0</v>
      </c>
      <c r="S85" s="743" t="str">
        <f t="shared" si="29"/>
        <v/>
      </c>
      <c r="U85" s="723">
        <f t="shared" si="32"/>
        <v>0</v>
      </c>
      <c r="V85" s="723">
        <f t="shared" si="33"/>
        <v>0</v>
      </c>
      <c r="W85" s="723">
        <f t="shared" si="34"/>
        <v>0</v>
      </c>
      <c r="X85" s="723" t="str">
        <f t="shared" si="35"/>
        <v/>
      </c>
      <c r="Y85" s="723">
        <f t="shared" si="36"/>
        <v>0</v>
      </c>
      <c r="Z85" s="723">
        <f t="shared" si="37"/>
        <v>0</v>
      </c>
      <c r="AA85" s="723">
        <f t="shared" si="38"/>
        <v>0</v>
      </c>
      <c r="AB85" s="723">
        <f t="shared" si="39"/>
        <v>0</v>
      </c>
      <c r="AC85" s="723">
        <f t="shared" si="40"/>
        <v>0</v>
      </c>
      <c r="AD85" s="723">
        <f t="shared" si="41"/>
        <v>0</v>
      </c>
      <c r="AE85" s="723">
        <f t="shared" si="42"/>
        <v>0</v>
      </c>
      <c r="AF85" s="723">
        <f t="shared" si="43"/>
        <v>0</v>
      </c>
      <c r="AG85" s="723">
        <f t="shared" si="44"/>
        <v>0</v>
      </c>
      <c r="AH85" s="723">
        <f t="shared" si="45"/>
        <v>0</v>
      </c>
      <c r="AI85" s="723">
        <f t="shared" si="46"/>
        <v>0</v>
      </c>
      <c r="AJ85" s="723">
        <f t="shared" si="47"/>
        <v>0</v>
      </c>
      <c r="AK85" s="723">
        <f t="shared" si="48"/>
        <v>0</v>
      </c>
      <c r="AL85" s="723">
        <f t="shared" si="49"/>
        <v>0</v>
      </c>
      <c r="AM85" s="723">
        <f t="shared" si="50"/>
        <v>0</v>
      </c>
      <c r="AN85" s="723">
        <f t="shared" si="51"/>
        <v>0</v>
      </c>
      <c r="AO85" s="723">
        <f t="shared" si="52"/>
        <v>0</v>
      </c>
      <c r="AP85" s="723">
        <f t="shared" si="53"/>
        <v>0</v>
      </c>
      <c r="AQ85" s="723">
        <f t="shared" si="54"/>
        <v>0</v>
      </c>
    </row>
    <row r="86" spans="2:43">
      <c r="B86" s="782"/>
      <c r="C86" s="752" t="str">
        <f>'【指定様式①ーｂ】契約設備内訳表（２）（負荷）'!D90</f>
        <v/>
      </c>
      <c r="D86" s="742">
        <f>'【指定様式①ーｂ】契約設備内訳表（２）（負荷）'!V90</f>
        <v>0</v>
      </c>
      <c r="E86" s="753">
        <f>'【指定様式①ーｂ】契約設備内訳表（２）（負荷）'!X90</f>
        <v>0</v>
      </c>
      <c r="F86" s="754" t="str">
        <f>IF(C86="","",IF(ISERROR(VLOOKUP(C86,'機器ｺｰﾄﾞ（非表示）'!$A$2:$H$80,3,FALSE)),"",VLOOKUP(C86,'機器ｺｰﾄﾞ（非表示）'!$A$2:$H$80,3,FALSE)))</f>
        <v/>
      </c>
      <c r="G86" s="747" t="str">
        <f>IF(ISBLANK(D86),"",IF(C86=103,(VLOOKUP(D86,$BC$3:$BD$14,2,1))/1000,IF(C86=106,(VLOOKUP(D86,$BF$3:$BG$12,2,1))/1000,IF(C86=104,(VLOOKUP(D86,$AZ$3:$BA$8,2,1))/1000,IF(ISERROR(VLOOKUP(C86,'機器ｺｰﾄﾞ（非表示）'!$A$2:$H$80,5,FALSE)),"",ROUND(VLOOKUP(C86,'機器ｺｰﾄﾞ（非表示）'!$A$2:$H$80,5,FALSE)*D86*VLOOKUP(C86,'機器ｺｰﾄﾞ（非表示）'!$A$2:$H$80,6,FALSE),3))))))</f>
        <v/>
      </c>
      <c r="H86" s="742">
        <f t="shared" si="30"/>
        <v>0</v>
      </c>
      <c r="I86" s="743" t="str">
        <f t="shared" si="28"/>
        <v/>
      </c>
      <c r="L86" s="782"/>
      <c r="M86" s="752" t="str">
        <f>'【指定様式①ーｂ】契約設備内訳表（２）（負荷）'!AG90</f>
        <v/>
      </c>
      <c r="N86" s="742">
        <f>'【指定様式①ーｂ】契約設備内訳表（２）（負荷）'!AY90</f>
        <v>0</v>
      </c>
      <c r="O86" s="753">
        <f>'【指定様式①ーｂ】契約設備内訳表（２）（負荷）'!BA90</f>
        <v>0</v>
      </c>
      <c r="P86" s="754" t="str">
        <f>IF(M86="","",IF(ISERROR(VLOOKUP(M86,'機器ｺｰﾄﾞ（非表示）'!$A$2:$H$80,3,FALSE)),"",VLOOKUP(M86,'機器ｺｰﾄﾞ（非表示）'!$A$2:$H$80,3,FALSE)))</f>
        <v/>
      </c>
      <c r="Q86" s="747" t="str">
        <f>IF(N86=0,"",ROUND(IF(ISERROR(VLOOKUP(M86,'機器ｺｰﾄﾞ（非表示）'!$A$2:$H$80,5,FALSE)),"",VLOOKUP(M86,'機器ｺｰﾄﾞ（非表示）'!$A$2:$H$80,5,FALSE))*N86*VLOOKUP(M86,'機器ｺｰﾄﾞ（非表示）'!$A$2:$H$80,6,FALSE),3))</f>
        <v/>
      </c>
      <c r="R86" s="742">
        <f t="shared" si="31"/>
        <v>0</v>
      </c>
      <c r="S86" s="743" t="str">
        <f t="shared" si="29"/>
        <v/>
      </c>
      <c r="U86" s="723">
        <f t="shared" si="32"/>
        <v>0</v>
      </c>
      <c r="V86" s="723">
        <f t="shared" si="33"/>
        <v>0</v>
      </c>
      <c r="W86" s="723">
        <f t="shared" si="34"/>
        <v>0</v>
      </c>
      <c r="X86" s="723" t="str">
        <f t="shared" si="35"/>
        <v/>
      </c>
      <c r="Y86" s="723">
        <f t="shared" si="36"/>
        <v>0</v>
      </c>
      <c r="Z86" s="723">
        <f t="shared" si="37"/>
        <v>0</v>
      </c>
      <c r="AA86" s="723">
        <f t="shared" si="38"/>
        <v>0</v>
      </c>
      <c r="AB86" s="723">
        <f t="shared" si="39"/>
        <v>0</v>
      </c>
      <c r="AC86" s="723">
        <f t="shared" si="40"/>
        <v>0</v>
      </c>
      <c r="AD86" s="723">
        <f t="shared" si="41"/>
        <v>0</v>
      </c>
      <c r="AE86" s="723">
        <f t="shared" si="42"/>
        <v>0</v>
      </c>
      <c r="AF86" s="723">
        <f t="shared" si="43"/>
        <v>0</v>
      </c>
      <c r="AG86" s="723">
        <f t="shared" si="44"/>
        <v>0</v>
      </c>
      <c r="AH86" s="723">
        <f t="shared" si="45"/>
        <v>0</v>
      </c>
      <c r="AI86" s="723">
        <f t="shared" si="46"/>
        <v>0</v>
      </c>
      <c r="AJ86" s="723">
        <f t="shared" si="47"/>
        <v>0</v>
      </c>
      <c r="AK86" s="723">
        <f t="shared" si="48"/>
        <v>0</v>
      </c>
      <c r="AL86" s="723">
        <f t="shared" si="49"/>
        <v>0</v>
      </c>
      <c r="AM86" s="723">
        <f t="shared" si="50"/>
        <v>0</v>
      </c>
      <c r="AN86" s="723">
        <f t="shared" si="51"/>
        <v>0</v>
      </c>
      <c r="AO86" s="723">
        <f t="shared" si="52"/>
        <v>0</v>
      </c>
      <c r="AP86" s="723">
        <f t="shared" si="53"/>
        <v>0</v>
      </c>
      <c r="AQ86" s="723">
        <f t="shared" si="54"/>
        <v>0</v>
      </c>
    </row>
    <row r="87" spans="2:43">
      <c r="B87" s="782"/>
      <c r="C87" s="752" t="str">
        <f>'【指定様式①ーｂ】契約設備内訳表（２）（負荷）'!D91</f>
        <v/>
      </c>
      <c r="D87" s="742">
        <f>'【指定様式①ーｂ】契約設備内訳表（２）（負荷）'!V91</f>
        <v>0</v>
      </c>
      <c r="E87" s="753">
        <f>'【指定様式①ーｂ】契約設備内訳表（２）（負荷）'!X91</f>
        <v>0</v>
      </c>
      <c r="F87" s="754" t="str">
        <f>IF(C87="","",IF(ISERROR(VLOOKUP(C87,'機器ｺｰﾄﾞ（非表示）'!$A$2:$H$80,3,FALSE)),"",VLOOKUP(C87,'機器ｺｰﾄﾞ（非表示）'!$A$2:$H$80,3,FALSE)))</f>
        <v/>
      </c>
      <c r="G87" s="747" t="str">
        <f>IF(ISBLANK(D87),"",IF(C87=103,(VLOOKUP(D87,$BC$3:$BD$14,2,1))/1000,IF(C87=106,(VLOOKUP(D87,$BF$3:$BG$12,2,1))/1000,IF(C87=104,(VLOOKUP(D87,$AZ$3:$BA$8,2,1))/1000,IF(ISERROR(VLOOKUP(C87,'機器ｺｰﾄﾞ（非表示）'!$A$2:$H$80,5,FALSE)),"",ROUND(VLOOKUP(C87,'機器ｺｰﾄﾞ（非表示）'!$A$2:$H$80,5,FALSE)*D87*VLOOKUP(C87,'機器ｺｰﾄﾞ（非表示）'!$A$2:$H$80,6,FALSE),3))))))</f>
        <v/>
      </c>
      <c r="H87" s="742">
        <f t="shared" si="30"/>
        <v>0</v>
      </c>
      <c r="I87" s="743" t="str">
        <f t="shared" si="28"/>
        <v/>
      </c>
      <c r="L87" s="782"/>
      <c r="M87" s="752" t="str">
        <f>'【指定様式①ーｂ】契約設備内訳表（２）（負荷）'!AG91</f>
        <v/>
      </c>
      <c r="N87" s="742">
        <f>'【指定様式①ーｂ】契約設備内訳表（２）（負荷）'!AY91</f>
        <v>0</v>
      </c>
      <c r="O87" s="753">
        <f>'【指定様式①ーｂ】契約設備内訳表（２）（負荷）'!BA91</f>
        <v>0</v>
      </c>
      <c r="P87" s="754" t="str">
        <f>IF(M87="","",IF(ISERROR(VLOOKUP(M87,'機器ｺｰﾄﾞ（非表示）'!$A$2:$H$80,3,FALSE)),"",VLOOKUP(M87,'機器ｺｰﾄﾞ（非表示）'!$A$2:$H$80,3,FALSE)))</f>
        <v/>
      </c>
      <c r="Q87" s="747" t="str">
        <f>IF(N87=0,"",ROUND(IF(ISERROR(VLOOKUP(M87,'機器ｺｰﾄﾞ（非表示）'!$A$2:$H$80,5,FALSE)),"",VLOOKUP(M87,'機器ｺｰﾄﾞ（非表示）'!$A$2:$H$80,5,FALSE))*N87*VLOOKUP(M87,'機器ｺｰﾄﾞ（非表示）'!$A$2:$H$80,6,FALSE),3))</f>
        <v/>
      </c>
      <c r="R87" s="742">
        <f t="shared" si="31"/>
        <v>0</v>
      </c>
      <c r="S87" s="743" t="str">
        <f t="shared" si="29"/>
        <v/>
      </c>
      <c r="U87" s="723">
        <f t="shared" si="32"/>
        <v>0</v>
      </c>
      <c r="V87" s="723">
        <f t="shared" si="33"/>
        <v>0</v>
      </c>
      <c r="W87" s="723">
        <f t="shared" si="34"/>
        <v>0</v>
      </c>
      <c r="X87" s="723" t="str">
        <f t="shared" si="35"/>
        <v/>
      </c>
      <c r="Y87" s="723">
        <f t="shared" si="36"/>
        <v>0</v>
      </c>
      <c r="Z87" s="723">
        <f t="shared" si="37"/>
        <v>0</v>
      </c>
      <c r="AA87" s="723">
        <f t="shared" si="38"/>
        <v>0</v>
      </c>
      <c r="AB87" s="723">
        <f t="shared" si="39"/>
        <v>0</v>
      </c>
      <c r="AC87" s="723">
        <f t="shared" si="40"/>
        <v>0</v>
      </c>
      <c r="AD87" s="723">
        <f t="shared" si="41"/>
        <v>0</v>
      </c>
      <c r="AE87" s="723">
        <f t="shared" si="42"/>
        <v>0</v>
      </c>
      <c r="AF87" s="723">
        <f t="shared" si="43"/>
        <v>0</v>
      </c>
      <c r="AG87" s="723">
        <f t="shared" si="44"/>
        <v>0</v>
      </c>
      <c r="AH87" s="723">
        <f t="shared" si="45"/>
        <v>0</v>
      </c>
      <c r="AI87" s="723">
        <f t="shared" si="46"/>
        <v>0</v>
      </c>
      <c r="AJ87" s="723">
        <f t="shared" si="47"/>
        <v>0</v>
      </c>
      <c r="AK87" s="723">
        <f t="shared" si="48"/>
        <v>0</v>
      </c>
      <c r="AL87" s="723">
        <f t="shared" si="49"/>
        <v>0</v>
      </c>
      <c r="AM87" s="723">
        <f t="shared" si="50"/>
        <v>0</v>
      </c>
      <c r="AN87" s="723">
        <f t="shared" si="51"/>
        <v>0</v>
      </c>
      <c r="AO87" s="723">
        <f t="shared" si="52"/>
        <v>0</v>
      </c>
      <c r="AP87" s="723">
        <f t="shared" si="53"/>
        <v>0</v>
      </c>
      <c r="AQ87" s="723">
        <f t="shared" si="54"/>
        <v>0</v>
      </c>
    </row>
    <row r="88" spans="2:43">
      <c r="B88" s="782"/>
      <c r="C88" s="752" t="str">
        <f>'【指定様式①ーｂ】契約設備内訳表（２）（負荷）'!D92</f>
        <v/>
      </c>
      <c r="D88" s="742">
        <f>'【指定様式①ーｂ】契約設備内訳表（２）（負荷）'!V92</f>
        <v>0</v>
      </c>
      <c r="E88" s="753">
        <f>'【指定様式①ーｂ】契約設備内訳表（２）（負荷）'!X92</f>
        <v>0</v>
      </c>
      <c r="F88" s="754" t="str">
        <f>IF(C88="","",IF(ISERROR(VLOOKUP(C88,'機器ｺｰﾄﾞ（非表示）'!$A$2:$H$80,3,FALSE)),"",VLOOKUP(C88,'機器ｺｰﾄﾞ（非表示）'!$A$2:$H$80,3,FALSE)))</f>
        <v/>
      </c>
      <c r="G88" s="747" t="str">
        <f>IF(ISBLANK(D88),"",IF(C88=103,(VLOOKUP(D88,$BC$3:$BD$14,2,1))/1000,IF(C88=106,(VLOOKUP(D88,$BF$3:$BG$12,2,1))/1000,IF(C88=104,(VLOOKUP(D88,$AZ$3:$BA$8,2,1))/1000,IF(ISERROR(VLOOKUP(C88,'機器ｺｰﾄﾞ（非表示）'!$A$2:$H$80,5,FALSE)),"",ROUND(VLOOKUP(C88,'機器ｺｰﾄﾞ（非表示）'!$A$2:$H$80,5,FALSE)*D88*VLOOKUP(C88,'機器ｺｰﾄﾞ（非表示）'!$A$2:$H$80,6,FALSE),3))))))</f>
        <v/>
      </c>
      <c r="H88" s="742">
        <f t="shared" si="30"/>
        <v>0</v>
      </c>
      <c r="I88" s="743" t="str">
        <f t="shared" si="28"/>
        <v/>
      </c>
      <c r="L88" s="782"/>
      <c r="M88" s="752" t="str">
        <f>'【指定様式①ーｂ】契約設備内訳表（２）（負荷）'!AG92</f>
        <v/>
      </c>
      <c r="N88" s="742">
        <f>'【指定様式①ーｂ】契約設備内訳表（２）（負荷）'!AY92</f>
        <v>0</v>
      </c>
      <c r="O88" s="753">
        <f>'【指定様式①ーｂ】契約設備内訳表（２）（負荷）'!BA92</f>
        <v>0</v>
      </c>
      <c r="P88" s="754" t="str">
        <f>IF(M88="","",IF(ISERROR(VLOOKUP(M88,'機器ｺｰﾄﾞ（非表示）'!$A$2:$H$80,3,FALSE)),"",VLOOKUP(M88,'機器ｺｰﾄﾞ（非表示）'!$A$2:$H$80,3,FALSE)))</f>
        <v/>
      </c>
      <c r="Q88" s="747" t="str">
        <f>IF(N88=0,"",ROUND(IF(ISERROR(VLOOKUP(M88,'機器ｺｰﾄﾞ（非表示）'!$A$2:$H$80,5,FALSE)),"",VLOOKUP(M88,'機器ｺｰﾄﾞ（非表示）'!$A$2:$H$80,5,FALSE))*N88*VLOOKUP(M88,'機器ｺｰﾄﾞ（非表示）'!$A$2:$H$80,6,FALSE),3))</f>
        <v/>
      </c>
      <c r="R88" s="742">
        <f t="shared" si="31"/>
        <v>0</v>
      </c>
      <c r="S88" s="743" t="str">
        <f t="shared" si="29"/>
        <v/>
      </c>
      <c r="U88" s="723">
        <f t="shared" si="32"/>
        <v>0</v>
      </c>
      <c r="V88" s="723">
        <f t="shared" si="33"/>
        <v>0</v>
      </c>
      <c r="W88" s="723">
        <f t="shared" si="34"/>
        <v>0</v>
      </c>
      <c r="X88" s="723" t="str">
        <f t="shared" si="35"/>
        <v/>
      </c>
      <c r="Y88" s="723">
        <f t="shared" si="36"/>
        <v>0</v>
      </c>
      <c r="Z88" s="723">
        <f t="shared" si="37"/>
        <v>0</v>
      </c>
      <c r="AA88" s="723">
        <f t="shared" si="38"/>
        <v>0</v>
      </c>
      <c r="AB88" s="723">
        <f t="shared" si="39"/>
        <v>0</v>
      </c>
      <c r="AC88" s="723">
        <f t="shared" si="40"/>
        <v>0</v>
      </c>
      <c r="AD88" s="723">
        <f t="shared" si="41"/>
        <v>0</v>
      </c>
      <c r="AE88" s="723">
        <f t="shared" si="42"/>
        <v>0</v>
      </c>
      <c r="AF88" s="723">
        <f t="shared" si="43"/>
        <v>0</v>
      </c>
      <c r="AG88" s="723">
        <f t="shared" si="44"/>
        <v>0</v>
      </c>
      <c r="AH88" s="723">
        <f t="shared" si="45"/>
        <v>0</v>
      </c>
      <c r="AI88" s="723">
        <f t="shared" si="46"/>
        <v>0</v>
      </c>
      <c r="AJ88" s="723">
        <f t="shared" si="47"/>
        <v>0</v>
      </c>
      <c r="AK88" s="723">
        <f t="shared" si="48"/>
        <v>0</v>
      </c>
      <c r="AL88" s="723">
        <f t="shared" si="49"/>
        <v>0</v>
      </c>
      <c r="AM88" s="723">
        <f t="shared" si="50"/>
        <v>0</v>
      </c>
      <c r="AN88" s="723">
        <f t="shared" si="51"/>
        <v>0</v>
      </c>
      <c r="AO88" s="723">
        <f t="shared" si="52"/>
        <v>0</v>
      </c>
      <c r="AP88" s="723">
        <f t="shared" si="53"/>
        <v>0</v>
      </c>
      <c r="AQ88" s="723">
        <f t="shared" si="54"/>
        <v>0</v>
      </c>
    </row>
    <row r="89" spans="2:43">
      <c r="B89" s="782"/>
      <c r="C89" s="752" t="str">
        <f>'【指定様式①ーｂ】契約設備内訳表（２）（負荷）'!D93</f>
        <v/>
      </c>
      <c r="D89" s="742">
        <f>'【指定様式①ーｂ】契約設備内訳表（２）（負荷）'!V93</f>
        <v>0</v>
      </c>
      <c r="E89" s="753">
        <f>'【指定様式①ーｂ】契約設備内訳表（２）（負荷）'!X93</f>
        <v>0</v>
      </c>
      <c r="F89" s="754" t="str">
        <f>IF(C89="","",IF(ISERROR(VLOOKUP(C89,'機器ｺｰﾄﾞ（非表示）'!$A$2:$H$80,3,FALSE)),"",VLOOKUP(C89,'機器ｺｰﾄﾞ（非表示）'!$A$2:$H$80,3,FALSE)))</f>
        <v/>
      </c>
      <c r="G89" s="747" t="str">
        <f>IF(ISBLANK(D89),"",IF(C89=103,(VLOOKUP(D89,$BC$3:$BD$14,2,1))/1000,IF(C89=106,(VLOOKUP(D89,$BF$3:$BG$12,2,1))/1000,IF(C89=104,(VLOOKUP(D89,$AZ$3:$BA$8,2,1))/1000,IF(ISERROR(VLOOKUP(C89,'機器ｺｰﾄﾞ（非表示）'!$A$2:$H$80,5,FALSE)),"",ROUND(VLOOKUP(C89,'機器ｺｰﾄﾞ（非表示）'!$A$2:$H$80,5,FALSE)*D89*VLOOKUP(C89,'機器ｺｰﾄﾞ（非表示）'!$A$2:$H$80,6,FALSE),3))))))</f>
        <v/>
      </c>
      <c r="H89" s="742">
        <f t="shared" si="30"/>
        <v>0</v>
      </c>
      <c r="I89" s="743" t="str">
        <f t="shared" si="28"/>
        <v/>
      </c>
      <c r="L89" s="782"/>
      <c r="M89" s="752" t="str">
        <f>'【指定様式①ーｂ】契約設備内訳表（２）（負荷）'!AG93</f>
        <v/>
      </c>
      <c r="N89" s="742">
        <f>'【指定様式①ーｂ】契約設備内訳表（２）（負荷）'!AY93</f>
        <v>0</v>
      </c>
      <c r="O89" s="753">
        <f>'【指定様式①ーｂ】契約設備内訳表（２）（負荷）'!BA93</f>
        <v>0</v>
      </c>
      <c r="P89" s="754" t="str">
        <f>IF(M89="","",IF(ISERROR(VLOOKUP(M89,'機器ｺｰﾄﾞ（非表示）'!$A$2:$H$80,3,FALSE)),"",VLOOKUP(M89,'機器ｺｰﾄﾞ（非表示）'!$A$2:$H$80,3,FALSE)))</f>
        <v/>
      </c>
      <c r="Q89" s="747" t="str">
        <f>IF(N89=0,"",ROUND(IF(ISERROR(VLOOKUP(M89,'機器ｺｰﾄﾞ（非表示）'!$A$2:$H$80,5,FALSE)),"",VLOOKUP(M89,'機器ｺｰﾄﾞ（非表示）'!$A$2:$H$80,5,FALSE))*N89*VLOOKUP(M89,'機器ｺｰﾄﾞ（非表示）'!$A$2:$H$80,6,FALSE),3))</f>
        <v/>
      </c>
      <c r="R89" s="742">
        <f t="shared" si="31"/>
        <v>0</v>
      </c>
      <c r="S89" s="743" t="str">
        <f t="shared" si="29"/>
        <v/>
      </c>
      <c r="U89" s="723">
        <f t="shared" si="32"/>
        <v>0</v>
      </c>
      <c r="V89" s="723">
        <f t="shared" si="33"/>
        <v>0</v>
      </c>
      <c r="W89" s="723">
        <f t="shared" si="34"/>
        <v>0</v>
      </c>
      <c r="X89" s="723" t="str">
        <f t="shared" si="35"/>
        <v/>
      </c>
      <c r="Y89" s="723">
        <f t="shared" si="36"/>
        <v>0</v>
      </c>
      <c r="Z89" s="723">
        <f t="shared" si="37"/>
        <v>0</v>
      </c>
      <c r="AA89" s="723">
        <f t="shared" si="38"/>
        <v>0</v>
      </c>
      <c r="AB89" s="723">
        <f t="shared" si="39"/>
        <v>0</v>
      </c>
      <c r="AC89" s="723">
        <f t="shared" si="40"/>
        <v>0</v>
      </c>
      <c r="AD89" s="723">
        <f t="shared" si="41"/>
        <v>0</v>
      </c>
      <c r="AE89" s="723">
        <f t="shared" si="42"/>
        <v>0</v>
      </c>
      <c r="AF89" s="723">
        <f t="shared" si="43"/>
        <v>0</v>
      </c>
      <c r="AG89" s="723">
        <f t="shared" si="44"/>
        <v>0</v>
      </c>
      <c r="AH89" s="723">
        <f t="shared" si="45"/>
        <v>0</v>
      </c>
      <c r="AI89" s="723">
        <f t="shared" si="46"/>
        <v>0</v>
      </c>
      <c r="AJ89" s="723">
        <f t="shared" si="47"/>
        <v>0</v>
      </c>
      <c r="AK89" s="723">
        <f t="shared" si="48"/>
        <v>0</v>
      </c>
      <c r="AL89" s="723">
        <f t="shared" si="49"/>
        <v>0</v>
      </c>
      <c r="AM89" s="723">
        <f t="shared" si="50"/>
        <v>0</v>
      </c>
      <c r="AN89" s="723">
        <f t="shared" si="51"/>
        <v>0</v>
      </c>
      <c r="AO89" s="723">
        <f t="shared" si="52"/>
        <v>0</v>
      </c>
      <c r="AP89" s="723">
        <f t="shared" si="53"/>
        <v>0</v>
      </c>
      <c r="AQ89" s="723">
        <f t="shared" si="54"/>
        <v>0</v>
      </c>
    </row>
    <row r="90" spans="2:43">
      <c r="B90" s="782"/>
      <c r="C90" s="752" t="str">
        <f>'【指定様式①ーｂ】契約設備内訳表（２）（負荷）'!D94</f>
        <v/>
      </c>
      <c r="D90" s="742">
        <f>'【指定様式①ーｂ】契約設備内訳表（２）（負荷）'!V94</f>
        <v>0</v>
      </c>
      <c r="E90" s="753">
        <f>'【指定様式①ーｂ】契約設備内訳表（２）（負荷）'!X94</f>
        <v>0</v>
      </c>
      <c r="F90" s="754" t="str">
        <f>IF(C90="","",IF(ISERROR(VLOOKUP(C90,'機器ｺｰﾄﾞ（非表示）'!$A$2:$H$80,3,FALSE)),"",VLOOKUP(C90,'機器ｺｰﾄﾞ（非表示）'!$A$2:$H$80,3,FALSE)))</f>
        <v/>
      </c>
      <c r="G90" s="747" t="str">
        <f>IF(ISBLANK(D90),"",IF(C90=103,(VLOOKUP(D90,$BC$3:$BD$14,2,1))/1000,IF(C90=106,(VLOOKUP(D90,$BF$3:$BG$12,2,1))/1000,IF(C90=104,(VLOOKUP(D90,$AZ$3:$BA$8,2,1))/1000,IF(ISERROR(VLOOKUP(C90,'機器ｺｰﾄﾞ（非表示）'!$A$2:$H$80,5,FALSE)),"",ROUND(VLOOKUP(C90,'機器ｺｰﾄﾞ（非表示）'!$A$2:$H$80,5,FALSE)*D90*VLOOKUP(C90,'機器ｺｰﾄﾞ（非表示）'!$A$2:$H$80,6,FALSE),3))))))</f>
        <v/>
      </c>
      <c r="H90" s="742">
        <f t="shared" si="30"/>
        <v>0</v>
      </c>
      <c r="I90" s="743" t="str">
        <f t="shared" si="28"/>
        <v/>
      </c>
      <c r="L90" s="782"/>
      <c r="M90" s="752" t="str">
        <f>'【指定様式①ーｂ】契約設備内訳表（２）（負荷）'!AG94</f>
        <v/>
      </c>
      <c r="N90" s="742">
        <f>'【指定様式①ーｂ】契約設備内訳表（２）（負荷）'!AY94</f>
        <v>0</v>
      </c>
      <c r="O90" s="753">
        <f>'【指定様式①ーｂ】契約設備内訳表（２）（負荷）'!BA94</f>
        <v>0</v>
      </c>
      <c r="P90" s="754" t="str">
        <f>IF(M90="","",IF(ISERROR(VLOOKUP(M90,'機器ｺｰﾄﾞ（非表示）'!$A$2:$H$80,3,FALSE)),"",VLOOKUP(M90,'機器ｺｰﾄﾞ（非表示）'!$A$2:$H$80,3,FALSE)))</f>
        <v/>
      </c>
      <c r="Q90" s="747" t="str">
        <f>IF(N90=0,"",ROUND(IF(ISERROR(VLOOKUP(M90,'機器ｺｰﾄﾞ（非表示）'!$A$2:$H$80,5,FALSE)),"",VLOOKUP(M90,'機器ｺｰﾄﾞ（非表示）'!$A$2:$H$80,5,FALSE))*N90*VLOOKUP(M90,'機器ｺｰﾄﾞ（非表示）'!$A$2:$H$80,6,FALSE),3))</f>
        <v/>
      </c>
      <c r="R90" s="742">
        <f t="shared" si="31"/>
        <v>0</v>
      </c>
      <c r="S90" s="743" t="str">
        <f t="shared" si="29"/>
        <v/>
      </c>
      <c r="U90" s="723">
        <f t="shared" si="32"/>
        <v>0</v>
      </c>
      <c r="V90" s="723">
        <f t="shared" si="33"/>
        <v>0</v>
      </c>
      <c r="W90" s="723">
        <f t="shared" si="34"/>
        <v>0</v>
      </c>
      <c r="X90" s="723" t="str">
        <f t="shared" si="35"/>
        <v/>
      </c>
      <c r="Y90" s="723">
        <f t="shared" si="36"/>
        <v>0</v>
      </c>
      <c r="Z90" s="723">
        <f t="shared" si="37"/>
        <v>0</v>
      </c>
      <c r="AA90" s="723">
        <f t="shared" si="38"/>
        <v>0</v>
      </c>
      <c r="AB90" s="723">
        <f t="shared" si="39"/>
        <v>0</v>
      </c>
      <c r="AC90" s="723">
        <f t="shared" si="40"/>
        <v>0</v>
      </c>
      <c r="AD90" s="723">
        <f t="shared" si="41"/>
        <v>0</v>
      </c>
      <c r="AE90" s="723">
        <f t="shared" si="42"/>
        <v>0</v>
      </c>
      <c r="AF90" s="723">
        <f t="shared" si="43"/>
        <v>0</v>
      </c>
      <c r="AG90" s="723">
        <f t="shared" si="44"/>
        <v>0</v>
      </c>
      <c r="AH90" s="723">
        <f t="shared" si="45"/>
        <v>0</v>
      </c>
      <c r="AI90" s="723">
        <f t="shared" si="46"/>
        <v>0</v>
      </c>
      <c r="AJ90" s="723">
        <f t="shared" si="47"/>
        <v>0</v>
      </c>
      <c r="AK90" s="723">
        <f t="shared" si="48"/>
        <v>0</v>
      </c>
      <c r="AL90" s="723">
        <f t="shared" si="49"/>
        <v>0</v>
      </c>
      <c r="AM90" s="723">
        <f t="shared" si="50"/>
        <v>0</v>
      </c>
      <c r="AN90" s="723">
        <f t="shared" si="51"/>
        <v>0</v>
      </c>
      <c r="AO90" s="723">
        <f t="shared" si="52"/>
        <v>0</v>
      </c>
      <c r="AP90" s="723">
        <f t="shared" si="53"/>
        <v>0</v>
      </c>
      <c r="AQ90" s="723">
        <f t="shared" si="54"/>
        <v>0</v>
      </c>
    </row>
    <row r="91" spans="2:43">
      <c r="B91" s="782"/>
      <c r="C91" s="752" t="str">
        <f>'【指定様式①ーｂ】契約設備内訳表（２）（負荷）'!D95</f>
        <v/>
      </c>
      <c r="D91" s="742">
        <f>'【指定様式①ーｂ】契約設備内訳表（２）（負荷）'!V95</f>
        <v>0</v>
      </c>
      <c r="E91" s="753">
        <f>'【指定様式①ーｂ】契約設備内訳表（２）（負荷）'!X95</f>
        <v>0</v>
      </c>
      <c r="F91" s="754" t="str">
        <f>IF(C91="","",IF(ISERROR(VLOOKUP(C91,'機器ｺｰﾄﾞ（非表示）'!$A$2:$H$80,3,FALSE)),"",VLOOKUP(C91,'機器ｺｰﾄﾞ（非表示）'!$A$2:$H$80,3,FALSE)))</f>
        <v/>
      </c>
      <c r="G91" s="747" t="str">
        <f>IF(ISBLANK(D91),"",IF(C91=103,(VLOOKUP(D91,$BC$3:$BD$14,2,1))/1000,IF(C91=106,(VLOOKUP(D91,$BF$3:$BG$12,2,1))/1000,IF(C91=104,(VLOOKUP(D91,$AZ$3:$BA$8,2,1))/1000,IF(ISERROR(VLOOKUP(C91,'機器ｺｰﾄﾞ（非表示）'!$A$2:$H$80,5,FALSE)),"",ROUND(VLOOKUP(C91,'機器ｺｰﾄﾞ（非表示）'!$A$2:$H$80,5,FALSE)*D91*VLOOKUP(C91,'機器ｺｰﾄﾞ（非表示）'!$A$2:$H$80,6,FALSE),3))))))</f>
        <v/>
      </c>
      <c r="H91" s="742">
        <f t="shared" si="30"/>
        <v>0</v>
      </c>
      <c r="I91" s="743" t="str">
        <f t="shared" si="28"/>
        <v/>
      </c>
      <c r="L91" s="782"/>
      <c r="M91" s="752" t="str">
        <f>'【指定様式①ーｂ】契約設備内訳表（２）（負荷）'!AG95</f>
        <v/>
      </c>
      <c r="N91" s="742">
        <f>'【指定様式①ーｂ】契約設備内訳表（２）（負荷）'!AY95</f>
        <v>0</v>
      </c>
      <c r="O91" s="753">
        <f>'【指定様式①ーｂ】契約設備内訳表（２）（負荷）'!BA95</f>
        <v>0</v>
      </c>
      <c r="P91" s="754" t="str">
        <f>IF(M91="","",IF(ISERROR(VLOOKUP(M91,'機器ｺｰﾄﾞ（非表示）'!$A$2:$H$80,3,FALSE)),"",VLOOKUP(M91,'機器ｺｰﾄﾞ（非表示）'!$A$2:$H$80,3,FALSE)))</f>
        <v/>
      </c>
      <c r="Q91" s="747" t="str">
        <f>IF(N91=0,"",ROUND(IF(ISERROR(VLOOKUP(M91,'機器ｺｰﾄﾞ（非表示）'!$A$2:$H$80,5,FALSE)),"",VLOOKUP(M91,'機器ｺｰﾄﾞ（非表示）'!$A$2:$H$80,5,FALSE))*N91*VLOOKUP(M91,'機器ｺｰﾄﾞ（非表示）'!$A$2:$H$80,6,FALSE),3))</f>
        <v/>
      </c>
      <c r="R91" s="742">
        <f t="shared" si="31"/>
        <v>0</v>
      </c>
      <c r="S91" s="743" t="str">
        <f t="shared" si="29"/>
        <v/>
      </c>
      <c r="U91" s="723">
        <f t="shared" si="32"/>
        <v>0</v>
      </c>
      <c r="V91" s="723">
        <f t="shared" si="33"/>
        <v>0</v>
      </c>
      <c r="W91" s="723">
        <f t="shared" si="34"/>
        <v>0</v>
      </c>
      <c r="X91" s="723" t="str">
        <f t="shared" si="35"/>
        <v/>
      </c>
      <c r="Y91" s="723">
        <f t="shared" si="36"/>
        <v>0</v>
      </c>
      <c r="Z91" s="723">
        <f t="shared" si="37"/>
        <v>0</v>
      </c>
      <c r="AA91" s="723">
        <f t="shared" si="38"/>
        <v>0</v>
      </c>
      <c r="AB91" s="723">
        <f t="shared" si="39"/>
        <v>0</v>
      </c>
      <c r="AC91" s="723">
        <f t="shared" si="40"/>
        <v>0</v>
      </c>
      <c r="AD91" s="723">
        <f t="shared" si="41"/>
        <v>0</v>
      </c>
      <c r="AE91" s="723">
        <f t="shared" si="42"/>
        <v>0</v>
      </c>
      <c r="AF91" s="723">
        <f t="shared" si="43"/>
        <v>0</v>
      </c>
      <c r="AG91" s="723">
        <f t="shared" si="44"/>
        <v>0</v>
      </c>
      <c r="AH91" s="723">
        <f t="shared" si="45"/>
        <v>0</v>
      </c>
      <c r="AI91" s="723">
        <f t="shared" si="46"/>
        <v>0</v>
      </c>
      <c r="AJ91" s="723">
        <f t="shared" si="47"/>
        <v>0</v>
      </c>
      <c r="AK91" s="723">
        <f t="shared" si="48"/>
        <v>0</v>
      </c>
      <c r="AL91" s="723">
        <f t="shared" si="49"/>
        <v>0</v>
      </c>
      <c r="AM91" s="723">
        <f t="shared" si="50"/>
        <v>0</v>
      </c>
      <c r="AN91" s="723">
        <f t="shared" si="51"/>
        <v>0</v>
      </c>
      <c r="AO91" s="723">
        <f t="shared" si="52"/>
        <v>0</v>
      </c>
      <c r="AP91" s="723">
        <f t="shared" si="53"/>
        <v>0</v>
      </c>
      <c r="AQ91" s="723">
        <f t="shared" si="54"/>
        <v>0</v>
      </c>
    </row>
    <row r="92" spans="2:43">
      <c r="B92" s="782"/>
      <c r="C92" s="752" t="str">
        <f>'【指定様式①ーｂ】契約設備内訳表（２）（負荷）'!D96</f>
        <v/>
      </c>
      <c r="D92" s="742">
        <f>'【指定様式①ーｂ】契約設備内訳表（２）（負荷）'!V96</f>
        <v>0</v>
      </c>
      <c r="E92" s="753">
        <f>'【指定様式①ーｂ】契約設備内訳表（２）（負荷）'!X96</f>
        <v>0</v>
      </c>
      <c r="F92" s="754" t="str">
        <f>IF(C92="","",IF(ISERROR(VLOOKUP(C92,'機器ｺｰﾄﾞ（非表示）'!$A$2:$H$80,3,FALSE)),"",VLOOKUP(C92,'機器ｺｰﾄﾞ（非表示）'!$A$2:$H$80,3,FALSE)))</f>
        <v/>
      </c>
      <c r="G92" s="747" t="str">
        <f>IF(ISBLANK(D92),"",IF(C92=103,(VLOOKUP(D92,$BC$3:$BD$14,2,1))/1000,IF(C92=106,(VLOOKUP(D92,$BF$3:$BG$12,2,1))/1000,IF(C92=104,(VLOOKUP(D92,$AZ$3:$BA$8,2,1))/1000,IF(ISERROR(VLOOKUP(C92,'機器ｺｰﾄﾞ（非表示）'!$A$2:$H$80,5,FALSE)),"",ROUND(VLOOKUP(C92,'機器ｺｰﾄﾞ（非表示）'!$A$2:$H$80,5,FALSE)*D92*VLOOKUP(C92,'機器ｺｰﾄﾞ（非表示）'!$A$2:$H$80,6,FALSE),3))))))</f>
        <v/>
      </c>
      <c r="H92" s="742">
        <f t="shared" si="30"/>
        <v>0</v>
      </c>
      <c r="I92" s="743" t="str">
        <f t="shared" si="28"/>
        <v/>
      </c>
      <c r="L92" s="782"/>
      <c r="M92" s="752" t="str">
        <f>'【指定様式①ーｂ】契約設備内訳表（２）（負荷）'!AG96</f>
        <v/>
      </c>
      <c r="N92" s="742">
        <f>'【指定様式①ーｂ】契約設備内訳表（２）（負荷）'!AY96</f>
        <v>0</v>
      </c>
      <c r="O92" s="753">
        <f>'【指定様式①ーｂ】契約設備内訳表（２）（負荷）'!BA96</f>
        <v>0</v>
      </c>
      <c r="P92" s="754" t="str">
        <f>IF(M92="","",IF(ISERROR(VLOOKUP(M92,'機器ｺｰﾄﾞ（非表示）'!$A$2:$H$80,3,FALSE)),"",VLOOKUP(M92,'機器ｺｰﾄﾞ（非表示）'!$A$2:$H$80,3,FALSE)))</f>
        <v/>
      </c>
      <c r="Q92" s="747" t="str">
        <f>IF(N92=0,"",ROUND(IF(ISERROR(VLOOKUP(M92,'機器ｺｰﾄﾞ（非表示）'!$A$2:$H$80,5,FALSE)),"",VLOOKUP(M92,'機器ｺｰﾄﾞ（非表示）'!$A$2:$H$80,5,FALSE))*N92*VLOOKUP(M92,'機器ｺｰﾄﾞ（非表示）'!$A$2:$H$80,6,FALSE),3))</f>
        <v/>
      </c>
      <c r="R92" s="742">
        <f t="shared" si="31"/>
        <v>0</v>
      </c>
      <c r="S92" s="743" t="str">
        <f t="shared" si="29"/>
        <v/>
      </c>
      <c r="U92" s="723">
        <f t="shared" si="32"/>
        <v>0</v>
      </c>
      <c r="V92" s="723">
        <f t="shared" si="33"/>
        <v>0</v>
      </c>
      <c r="W92" s="723">
        <f t="shared" si="34"/>
        <v>0</v>
      </c>
      <c r="X92" s="723" t="str">
        <f t="shared" si="35"/>
        <v/>
      </c>
      <c r="Y92" s="723">
        <f t="shared" si="36"/>
        <v>0</v>
      </c>
      <c r="Z92" s="723">
        <f t="shared" si="37"/>
        <v>0</v>
      </c>
      <c r="AA92" s="723">
        <f t="shared" si="38"/>
        <v>0</v>
      </c>
      <c r="AB92" s="723">
        <f t="shared" si="39"/>
        <v>0</v>
      </c>
      <c r="AC92" s="723">
        <f t="shared" si="40"/>
        <v>0</v>
      </c>
      <c r="AD92" s="723">
        <f t="shared" si="41"/>
        <v>0</v>
      </c>
      <c r="AE92" s="723">
        <f t="shared" si="42"/>
        <v>0</v>
      </c>
      <c r="AF92" s="723">
        <f t="shared" si="43"/>
        <v>0</v>
      </c>
      <c r="AG92" s="723">
        <f t="shared" si="44"/>
        <v>0</v>
      </c>
      <c r="AH92" s="723">
        <f t="shared" si="45"/>
        <v>0</v>
      </c>
      <c r="AI92" s="723">
        <f t="shared" si="46"/>
        <v>0</v>
      </c>
      <c r="AJ92" s="723">
        <f t="shared" si="47"/>
        <v>0</v>
      </c>
      <c r="AK92" s="723">
        <f t="shared" si="48"/>
        <v>0</v>
      </c>
      <c r="AL92" s="723">
        <f t="shared" si="49"/>
        <v>0</v>
      </c>
      <c r="AM92" s="723">
        <f t="shared" si="50"/>
        <v>0</v>
      </c>
      <c r="AN92" s="723">
        <f t="shared" si="51"/>
        <v>0</v>
      </c>
      <c r="AO92" s="723">
        <f t="shared" si="52"/>
        <v>0</v>
      </c>
      <c r="AP92" s="723">
        <f t="shared" si="53"/>
        <v>0</v>
      </c>
      <c r="AQ92" s="723">
        <f t="shared" si="54"/>
        <v>0</v>
      </c>
    </row>
    <row r="93" spans="2:43">
      <c r="B93" s="782"/>
      <c r="C93" s="752" t="str">
        <f>'【指定様式①ーｂ】契約設備内訳表（２）（負荷）'!D97</f>
        <v/>
      </c>
      <c r="D93" s="742">
        <f>'【指定様式①ーｂ】契約設備内訳表（２）（負荷）'!V97</f>
        <v>0</v>
      </c>
      <c r="E93" s="753">
        <f>'【指定様式①ーｂ】契約設備内訳表（２）（負荷）'!X97</f>
        <v>0</v>
      </c>
      <c r="F93" s="754" t="str">
        <f>IF(C93="","",IF(ISERROR(VLOOKUP(C93,'機器ｺｰﾄﾞ（非表示）'!$A$2:$H$80,3,FALSE)),"",VLOOKUP(C93,'機器ｺｰﾄﾞ（非表示）'!$A$2:$H$80,3,FALSE)))</f>
        <v/>
      </c>
      <c r="G93" s="747" t="str">
        <f>IF(ISBLANK(D93),"",IF(C93=103,(VLOOKUP(D93,$BC$3:$BD$14,2,1))/1000,IF(C93=106,(VLOOKUP(D93,$BF$3:$BG$12,2,1))/1000,IF(C93=104,(VLOOKUP(D93,$AZ$3:$BA$8,2,1))/1000,IF(ISERROR(VLOOKUP(C93,'機器ｺｰﾄﾞ（非表示）'!$A$2:$H$80,5,FALSE)),"",ROUND(VLOOKUP(C93,'機器ｺｰﾄﾞ（非表示）'!$A$2:$H$80,5,FALSE)*D93*VLOOKUP(C93,'機器ｺｰﾄﾞ（非表示）'!$A$2:$H$80,6,FALSE),3))))))</f>
        <v/>
      </c>
      <c r="H93" s="742">
        <f t="shared" si="30"/>
        <v>0</v>
      </c>
      <c r="I93" s="743" t="str">
        <f t="shared" si="28"/>
        <v/>
      </c>
      <c r="L93" s="782"/>
      <c r="M93" s="752" t="str">
        <f>'【指定様式①ーｂ】契約設備内訳表（２）（負荷）'!AG97</f>
        <v/>
      </c>
      <c r="N93" s="742">
        <f>'【指定様式①ーｂ】契約設備内訳表（２）（負荷）'!AY97</f>
        <v>0</v>
      </c>
      <c r="O93" s="753">
        <f>'【指定様式①ーｂ】契約設備内訳表（２）（負荷）'!BA97</f>
        <v>0</v>
      </c>
      <c r="P93" s="754" t="str">
        <f>IF(M93="","",IF(ISERROR(VLOOKUP(M93,'機器ｺｰﾄﾞ（非表示）'!$A$2:$H$80,3,FALSE)),"",VLOOKUP(M93,'機器ｺｰﾄﾞ（非表示）'!$A$2:$H$80,3,FALSE)))</f>
        <v/>
      </c>
      <c r="Q93" s="747" t="str">
        <f>IF(N93=0,"",ROUND(IF(ISERROR(VLOOKUP(M93,'機器ｺｰﾄﾞ（非表示）'!$A$2:$H$80,5,FALSE)),"",VLOOKUP(M93,'機器ｺｰﾄﾞ（非表示）'!$A$2:$H$80,5,FALSE))*N93*VLOOKUP(M93,'機器ｺｰﾄﾞ（非表示）'!$A$2:$H$80,6,FALSE),3))</f>
        <v/>
      </c>
      <c r="R93" s="742">
        <f t="shared" si="31"/>
        <v>0</v>
      </c>
      <c r="S93" s="743" t="str">
        <f t="shared" si="29"/>
        <v/>
      </c>
      <c r="U93" s="723">
        <f t="shared" si="32"/>
        <v>0</v>
      </c>
      <c r="V93" s="723">
        <f t="shared" si="33"/>
        <v>0</v>
      </c>
      <c r="W93" s="723">
        <f t="shared" si="34"/>
        <v>0</v>
      </c>
      <c r="X93" s="723" t="str">
        <f t="shared" si="35"/>
        <v/>
      </c>
      <c r="Y93" s="723">
        <f t="shared" si="36"/>
        <v>0</v>
      </c>
      <c r="Z93" s="723">
        <f t="shared" si="37"/>
        <v>0</v>
      </c>
      <c r="AA93" s="723">
        <f t="shared" si="38"/>
        <v>0</v>
      </c>
      <c r="AB93" s="723">
        <f t="shared" si="39"/>
        <v>0</v>
      </c>
      <c r="AC93" s="723">
        <f t="shared" si="40"/>
        <v>0</v>
      </c>
      <c r="AD93" s="723">
        <f t="shared" si="41"/>
        <v>0</v>
      </c>
      <c r="AE93" s="723">
        <f t="shared" si="42"/>
        <v>0</v>
      </c>
      <c r="AF93" s="723">
        <f t="shared" si="43"/>
        <v>0</v>
      </c>
      <c r="AG93" s="723">
        <f t="shared" si="44"/>
        <v>0</v>
      </c>
      <c r="AH93" s="723">
        <f t="shared" si="45"/>
        <v>0</v>
      </c>
      <c r="AI93" s="723">
        <f t="shared" si="46"/>
        <v>0</v>
      </c>
      <c r="AJ93" s="723">
        <f t="shared" si="47"/>
        <v>0</v>
      </c>
      <c r="AK93" s="723">
        <f t="shared" si="48"/>
        <v>0</v>
      </c>
      <c r="AL93" s="723">
        <f t="shared" si="49"/>
        <v>0</v>
      </c>
      <c r="AM93" s="723">
        <f t="shared" si="50"/>
        <v>0</v>
      </c>
      <c r="AN93" s="723">
        <f t="shared" si="51"/>
        <v>0</v>
      </c>
      <c r="AO93" s="723">
        <f t="shared" si="52"/>
        <v>0</v>
      </c>
      <c r="AP93" s="723">
        <f t="shared" si="53"/>
        <v>0</v>
      </c>
      <c r="AQ93" s="723">
        <f t="shared" si="54"/>
        <v>0</v>
      </c>
    </row>
    <row r="94" spans="2:43">
      <c r="B94" s="782"/>
      <c r="C94" s="752" t="str">
        <f>'【指定様式①ーｂ】契約設備内訳表（２）（負荷）'!D98</f>
        <v/>
      </c>
      <c r="D94" s="742">
        <f>'【指定様式①ーｂ】契約設備内訳表（２）（負荷）'!V98</f>
        <v>0</v>
      </c>
      <c r="E94" s="753">
        <f>'【指定様式①ーｂ】契約設備内訳表（２）（負荷）'!X98</f>
        <v>0</v>
      </c>
      <c r="F94" s="754" t="str">
        <f>IF(C94="","",IF(ISERROR(VLOOKUP(C94,'機器ｺｰﾄﾞ（非表示）'!$A$2:$H$80,3,FALSE)),"",VLOOKUP(C94,'機器ｺｰﾄﾞ（非表示）'!$A$2:$H$80,3,FALSE)))</f>
        <v/>
      </c>
      <c r="G94" s="747" t="str">
        <f>IF(ISBLANK(D94),"",IF(C94=103,(VLOOKUP(D94,$BC$3:$BD$14,2,1))/1000,IF(C94=106,(VLOOKUP(D94,$BF$3:$BG$12,2,1))/1000,IF(C94=104,(VLOOKUP(D94,$AZ$3:$BA$8,2,1))/1000,IF(ISERROR(VLOOKUP(C94,'機器ｺｰﾄﾞ（非表示）'!$A$2:$H$80,5,FALSE)),"",ROUND(VLOOKUP(C94,'機器ｺｰﾄﾞ（非表示）'!$A$2:$H$80,5,FALSE)*D94*VLOOKUP(C94,'機器ｺｰﾄﾞ（非表示）'!$A$2:$H$80,6,FALSE),3))))))</f>
        <v/>
      </c>
      <c r="H94" s="742">
        <f t="shared" si="30"/>
        <v>0</v>
      </c>
      <c r="I94" s="743" t="str">
        <f t="shared" si="28"/>
        <v/>
      </c>
      <c r="L94" s="782"/>
      <c r="M94" s="752" t="str">
        <f>'【指定様式①ーｂ】契約設備内訳表（２）（負荷）'!AG98</f>
        <v/>
      </c>
      <c r="N94" s="742">
        <f>'【指定様式①ーｂ】契約設備内訳表（２）（負荷）'!AY98</f>
        <v>0</v>
      </c>
      <c r="O94" s="753">
        <f>'【指定様式①ーｂ】契約設備内訳表（２）（負荷）'!BA98</f>
        <v>0</v>
      </c>
      <c r="P94" s="754" t="str">
        <f>IF(M94="","",IF(ISERROR(VLOOKUP(M94,'機器ｺｰﾄﾞ（非表示）'!$A$2:$H$80,3,FALSE)),"",VLOOKUP(M94,'機器ｺｰﾄﾞ（非表示）'!$A$2:$H$80,3,FALSE)))</f>
        <v/>
      </c>
      <c r="Q94" s="747" t="str">
        <f>IF(N94=0,"",ROUND(IF(ISERROR(VLOOKUP(M94,'機器ｺｰﾄﾞ（非表示）'!$A$2:$H$80,5,FALSE)),"",VLOOKUP(M94,'機器ｺｰﾄﾞ（非表示）'!$A$2:$H$80,5,FALSE))*N94*VLOOKUP(M94,'機器ｺｰﾄﾞ（非表示）'!$A$2:$H$80,6,FALSE),3))</f>
        <v/>
      </c>
      <c r="R94" s="742">
        <f t="shared" si="31"/>
        <v>0</v>
      </c>
      <c r="S94" s="743" t="str">
        <f t="shared" si="29"/>
        <v/>
      </c>
      <c r="U94" s="723">
        <f t="shared" si="32"/>
        <v>0</v>
      </c>
      <c r="V94" s="723">
        <f t="shared" si="33"/>
        <v>0</v>
      </c>
      <c r="W94" s="723">
        <f t="shared" si="34"/>
        <v>0</v>
      </c>
      <c r="X94" s="723" t="str">
        <f t="shared" si="35"/>
        <v/>
      </c>
      <c r="Y94" s="723">
        <f t="shared" si="36"/>
        <v>0</v>
      </c>
      <c r="Z94" s="723">
        <f t="shared" si="37"/>
        <v>0</v>
      </c>
      <c r="AA94" s="723">
        <f t="shared" si="38"/>
        <v>0</v>
      </c>
      <c r="AB94" s="723">
        <f t="shared" si="39"/>
        <v>0</v>
      </c>
      <c r="AC94" s="723">
        <f t="shared" si="40"/>
        <v>0</v>
      </c>
      <c r="AD94" s="723">
        <f t="shared" si="41"/>
        <v>0</v>
      </c>
      <c r="AE94" s="723">
        <f t="shared" si="42"/>
        <v>0</v>
      </c>
      <c r="AF94" s="723">
        <f t="shared" si="43"/>
        <v>0</v>
      </c>
      <c r="AG94" s="723">
        <f t="shared" si="44"/>
        <v>0</v>
      </c>
      <c r="AH94" s="723">
        <f t="shared" si="45"/>
        <v>0</v>
      </c>
      <c r="AI94" s="723">
        <f t="shared" si="46"/>
        <v>0</v>
      </c>
      <c r="AJ94" s="723">
        <f t="shared" si="47"/>
        <v>0</v>
      </c>
      <c r="AK94" s="723">
        <f t="shared" si="48"/>
        <v>0</v>
      </c>
      <c r="AL94" s="723">
        <f t="shared" si="49"/>
        <v>0</v>
      </c>
      <c r="AM94" s="723">
        <f t="shared" si="50"/>
        <v>0</v>
      </c>
      <c r="AN94" s="723">
        <f t="shared" si="51"/>
        <v>0</v>
      </c>
      <c r="AO94" s="723">
        <f t="shared" si="52"/>
        <v>0</v>
      </c>
      <c r="AP94" s="723">
        <f t="shared" si="53"/>
        <v>0</v>
      </c>
      <c r="AQ94" s="723">
        <f t="shared" si="54"/>
        <v>0</v>
      </c>
    </row>
    <row r="95" spans="2:43">
      <c r="B95" s="782"/>
      <c r="C95" s="752" t="str">
        <f>'【指定様式①ーｂ】契約設備内訳表（２）（負荷）'!D99</f>
        <v/>
      </c>
      <c r="D95" s="742">
        <f>'【指定様式①ーｂ】契約設備内訳表（２）（負荷）'!V99</f>
        <v>0</v>
      </c>
      <c r="E95" s="753">
        <f>'【指定様式①ーｂ】契約設備内訳表（２）（負荷）'!X99</f>
        <v>0</v>
      </c>
      <c r="F95" s="754" t="str">
        <f>IF(C95="","",IF(ISERROR(VLOOKUP(C95,'機器ｺｰﾄﾞ（非表示）'!$A$2:$H$80,3,FALSE)),"",VLOOKUP(C95,'機器ｺｰﾄﾞ（非表示）'!$A$2:$H$80,3,FALSE)))</f>
        <v/>
      </c>
      <c r="G95" s="747" t="str">
        <f>IF(ISBLANK(D95),"",IF(C95=103,(VLOOKUP(D95,$BC$3:$BD$14,2,1))/1000,IF(C95=106,(VLOOKUP(D95,$BF$3:$BG$12,2,1))/1000,IF(C95=104,(VLOOKUP(D95,$AZ$3:$BA$8,2,1))/1000,IF(ISERROR(VLOOKUP(C95,'機器ｺｰﾄﾞ（非表示）'!$A$2:$H$80,5,FALSE)),"",ROUND(VLOOKUP(C95,'機器ｺｰﾄﾞ（非表示）'!$A$2:$H$80,5,FALSE)*D95*VLOOKUP(C95,'機器ｺｰﾄﾞ（非表示）'!$A$2:$H$80,6,FALSE),3))))))</f>
        <v/>
      </c>
      <c r="H95" s="742">
        <f t="shared" si="30"/>
        <v>0</v>
      </c>
      <c r="I95" s="743" t="str">
        <f t="shared" si="28"/>
        <v/>
      </c>
      <c r="L95" s="782"/>
      <c r="M95" s="752" t="str">
        <f>'【指定様式①ーｂ】契約設備内訳表（２）（負荷）'!AG99</f>
        <v/>
      </c>
      <c r="N95" s="742">
        <f>'【指定様式①ーｂ】契約設備内訳表（２）（負荷）'!AY99</f>
        <v>0</v>
      </c>
      <c r="O95" s="753">
        <f>'【指定様式①ーｂ】契約設備内訳表（２）（負荷）'!BA99</f>
        <v>0</v>
      </c>
      <c r="P95" s="754" t="str">
        <f>IF(M95="","",IF(ISERROR(VLOOKUP(M95,'機器ｺｰﾄﾞ（非表示）'!$A$2:$H$80,3,FALSE)),"",VLOOKUP(M95,'機器ｺｰﾄﾞ（非表示）'!$A$2:$H$80,3,FALSE)))</f>
        <v/>
      </c>
      <c r="Q95" s="747" t="str">
        <f>IF(N95=0,"",ROUND(IF(ISERROR(VLOOKUP(M95,'機器ｺｰﾄﾞ（非表示）'!$A$2:$H$80,5,FALSE)),"",VLOOKUP(M95,'機器ｺｰﾄﾞ（非表示）'!$A$2:$H$80,5,FALSE))*N95*VLOOKUP(M95,'機器ｺｰﾄﾞ（非表示）'!$A$2:$H$80,6,FALSE),3))</f>
        <v/>
      </c>
      <c r="R95" s="742">
        <f t="shared" si="31"/>
        <v>0</v>
      </c>
      <c r="S95" s="743" t="str">
        <f t="shared" si="29"/>
        <v/>
      </c>
      <c r="U95" s="723">
        <f t="shared" si="32"/>
        <v>0</v>
      </c>
      <c r="V95" s="723">
        <f t="shared" si="33"/>
        <v>0</v>
      </c>
      <c r="W95" s="723">
        <f t="shared" si="34"/>
        <v>0</v>
      </c>
      <c r="X95" s="723" t="str">
        <f t="shared" si="35"/>
        <v/>
      </c>
      <c r="Y95" s="723">
        <f t="shared" si="36"/>
        <v>0</v>
      </c>
      <c r="Z95" s="723">
        <f t="shared" si="37"/>
        <v>0</v>
      </c>
      <c r="AA95" s="723">
        <f t="shared" si="38"/>
        <v>0</v>
      </c>
      <c r="AB95" s="723">
        <f t="shared" si="39"/>
        <v>0</v>
      </c>
      <c r="AC95" s="723">
        <f t="shared" si="40"/>
        <v>0</v>
      </c>
      <c r="AD95" s="723">
        <f t="shared" si="41"/>
        <v>0</v>
      </c>
      <c r="AE95" s="723">
        <f t="shared" si="42"/>
        <v>0</v>
      </c>
      <c r="AF95" s="723">
        <f t="shared" si="43"/>
        <v>0</v>
      </c>
      <c r="AG95" s="723">
        <f t="shared" si="44"/>
        <v>0</v>
      </c>
      <c r="AH95" s="723">
        <f t="shared" si="45"/>
        <v>0</v>
      </c>
      <c r="AI95" s="723">
        <f t="shared" si="46"/>
        <v>0</v>
      </c>
      <c r="AJ95" s="723">
        <f t="shared" si="47"/>
        <v>0</v>
      </c>
      <c r="AK95" s="723">
        <f t="shared" si="48"/>
        <v>0</v>
      </c>
      <c r="AL95" s="723">
        <f t="shared" si="49"/>
        <v>0</v>
      </c>
      <c r="AM95" s="723">
        <f t="shared" si="50"/>
        <v>0</v>
      </c>
      <c r="AN95" s="723">
        <f t="shared" si="51"/>
        <v>0</v>
      </c>
      <c r="AO95" s="723">
        <f t="shared" si="52"/>
        <v>0</v>
      </c>
      <c r="AP95" s="723">
        <f t="shared" si="53"/>
        <v>0</v>
      </c>
      <c r="AQ95" s="723">
        <f t="shared" si="54"/>
        <v>0</v>
      </c>
    </row>
    <row r="96" spans="2:43">
      <c r="B96" s="782"/>
      <c r="C96" s="752" t="str">
        <f>'【指定様式①ーｂ】契約設備内訳表（２）（負荷）'!D100</f>
        <v/>
      </c>
      <c r="D96" s="742">
        <f>'【指定様式①ーｂ】契約設備内訳表（２）（負荷）'!V100</f>
        <v>0</v>
      </c>
      <c r="E96" s="753">
        <f>'【指定様式①ーｂ】契約設備内訳表（２）（負荷）'!X100</f>
        <v>0</v>
      </c>
      <c r="F96" s="754" t="str">
        <f>IF(C96="","",IF(ISERROR(VLOOKUP(C96,'機器ｺｰﾄﾞ（非表示）'!$A$2:$H$80,3,FALSE)),"",VLOOKUP(C96,'機器ｺｰﾄﾞ（非表示）'!$A$2:$H$80,3,FALSE)))</f>
        <v/>
      </c>
      <c r="G96" s="747" t="str">
        <f>IF(ISBLANK(D96),"",IF(C96=103,(VLOOKUP(D96,$BC$3:$BD$14,2,1))/1000,IF(C96=106,(VLOOKUP(D96,$BF$3:$BG$12,2,1))/1000,IF(C96=104,(VLOOKUP(D96,$AZ$3:$BA$8,2,1))/1000,IF(ISERROR(VLOOKUP(C96,'機器ｺｰﾄﾞ（非表示）'!$A$2:$H$80,5,FALSE)),"",ROUND(VLOOKUP(C96,'機器ｺｰﾄﾞ（非表示）'!$A$2:$H$80,5,FALSE)*D96*VLOOKUP(C96,'機器ｺｰﾄﾞ（非表示）'!$A$2:$H$80,6,FALSE),3))))))</f>
        <v/>
      </c>
      <c r="H96" s="742">
        <f t="shared" si="30"/>
        <v>0</v>
      </c>
      <c r="I96" s="743" t="str">
        <f t="shared" si="28"/>
        <v/>
      </c>
      <c r="L96" s="782"/>
      <c r="M96" s="752" t="str">
        <f>'【指定様式①ーｂ】契約設備内訳表（２）（負荷）'!AG100</f>
        <v/>
      </c>
      <c r="N96" s="742">
        <f>'【指定様式①ーｂ】契約設備内訳表（２）（負荷）'!AY100</f>
        <v>0</v>
      </c>
      <c r="O96" s="753">
        <f>'【指定様式①ーｂ】契約設備内訳表（２）（負荷）'!BA100</f>
        <v>0</v>
      </c>
      <c r="P96" s="754" t="str">
        <f>IF(M96="","",IF(ISERROR(VLOOKUP(M96,'機器ｺｰﾄﾞ（非表示）'!$A$2:$H$80,3,FALSE)),"",VLOOKUP(M96,'機器ｺｰﾄﾞ（非表示）'!$A$2:$H$80,3,FALSE)))</f>
        <v/>
      </c>
      <c r="Q96" s="747" t="str">
        <f>IF(N96=0,"",ROUND(IF(ISERROR(VLOOKUP(M96,'機器ｺｰﾄﾞ（非表示）'!$A$2:$H$80,5,FALSE)),"",VLOOKUP(M96,'機器ｺｰﾄﾞ（非表示）'!$A$2:$H$80,5,FALSE))*N96*VLOOKUP(M96,'機器ｺｰﾄﾞ（非表示）'!$A$2:$H$80,6,FALSE),3))</f>
        <v/>
      </c>
      <c r="R96" s="742">
        <f t="shared" si="31"/>
        <v>0</v>
      </c>
      <c r="S96" s="743" t="str">
        <f t="shared" si="29"/>
        <v/>
      </c>
      <c r="U96" s="723">
        <f t="shared" si="32"/>
        <v>0</v>
      </c>
      <c r="V96" s="723">
        <f t="shared" si="33"/>
        <v>0</v>
      </c>
      <c r="W96" s="723">
        <f t="shared" si="34"/>
        <v>0</v>
      </c>
      <c r="X96" s="723" t="str">
        <f t="shared" si="35"/>
        <v/>
      </c>
      <c r="Y96" s="723">
        <f t="shared" si="36"/>
        <v>0</v>
      </c>
      <c r="Z96" s="723">
        <f t="shared" si="37"/>
        <v>0</v>
      </c>
      <c r="AA96" s="723">
        <f t="shared" si="38"/>
        <v>0</v>
      </c>
      <c r="AB96" s="723">
        <f t="shared" si="39"/>
        <v>0</v>
      </c>
      <c r="AC96" s="723">
        <f t="shared" si="40"/>
        <v>0</v>
      </c>
      <c r="AD96" s="723">
        <f t="shared" si="41"/>
        <v>0</v>
      </c>
      <c r="AE96" s="723">
        <f t="shared" si="42"/>
        <v>0</v>
      </c>
      <c r="AF96" s="723">
        <f t="shared" si="43"/>
        <v>0</v>
      </c>
      <c r="AG96" s="723">
        <f t="shared" si="44"/>
        <v>0</v>
      </c>
      <c r="AH96" s="723">
        <f t="shared" si="45"/>
        <v>0</v>
      </c>
      <c r="AI96" s="723">
        <f t="shared" si="46"/>
        <v>0</v>
      </c>
      <c r="AJ96" s="723">
        <f t="shared" si="47"/>
        <v>0</v>
      </c>
      <c r="AK96" s="723">
        <f t="shared" si="48"/>
        <v>0</v>
      </c>
      <c r="AL96" s="723">
        <f t="shared" si="49"/>
        <v>0</v>
      </c>
      <c r="AM96" s="723">
        <f t="shared" si="50"/>
        <v>0</v>
      </c>
      <c r="AN96" s="723">
        <f t="shared" si="51"/>
        <v>0</v>
      </c>
      <c r="AO96" s="723">
        <f t="shared" si="52"/>
        <v>0</v>
      </c>
      <c r="AP96" s="723">
        <f t="shared" si="53"/>
        <v>0</v>
      </c>
      <c r="AQ96" s="723">
        <f t="shared" si="54"/>
        <v>0</v>
      </c>
    </row>
    <row r="97" spans="2:43">
      <c r="B97" s="782"/>
      <c r="C97" s="752" t="str">
        <f>'【指定様式①ーｂ】契約設備内訳表（２）（負荷）'!D101</f>
        <v/>
      </c>
      <c r="D97" s="742">
        <f>'【指定様式①ーｂ】契約設備内訳表（２）（負荷）'!V101</f>
        <v>0</v>
      </c>
      <c r="E97" s="753">
        <f>'【指定様式①ーｂ】契約設備内訳表（２）（負荷）'!X101</f>
        <v>0</v>
      </c>
      <c r="F97" s="754" t="str">
        <f>IF(C97="","",IF(ISERROR(VLOOKUP(C97,'機器ｺｰﾄﾞ（非表示）'!$A$2:$H$80,3,FALSE)),"",VLOOKUP(C97,'機器ｺｰﾄﾞ（非表示）'!$A$2:$H$80,3,FALSE)))</f>
        <v/>
      </c>
      <c r="G97" s="747" t="str">
        <f>IF(ISBLANK(D97),"",IF(C97=103,(VLOOKUP(D97,$BC$3:$BD$14,2,1))/1000,IF(C97=106,(VLOOKUP(D97,$BF$3:$BG$12,2,1))/1000,IF(C97=104,(VLOOKUP(D97,$AZ$3:$BA$8,2,1))/1000,IF(ISERROR(VLOOKUP(C97,'機器ｺｰﾄﾞ（非表示）'!$A$2:$H$80,5,FALSE)),"",ROUND(VLOOKUP(C97,'機器ｺｰﾄﾞ（非表示）'!$A$2:$H$80,5,FALSE)*D97*VLOOKUP(C97,'機器ｺｰﾄﾞ（非表示）'!$A$2:$H$80,6,FALSE),3))))))</f>
        <v/>
      </c>
      <c r="H97" s="742">
        <f t="shared" si="30"/>
        <v>0</v>
      </c>
      <c r="I97" s="743" t="str">
        <f t="shared" si="28"/>
        <v/>
      </c>
      <c r="L97" s="782"/>
      <c r="M97" s="752" t="str">
        <f>'【指定様式①ーｂ】契約設備内訳表（２）（負荷）'!AG101</f>
        <v/>
      </c>
      <c r="N97" s="742">
        <f>'【指定様式①ーｂ】契約設備内訳表（２）（負荷）'!AY101</f>
        <v>0</v>
      </c>
      <c r="O97" s="753">
        <f>'【指定様式①ーｂ】契約設備内訳表（２）（負荷）'!BA101</f>
        <v>0</v>
      </c>
      <c r="P97" s="754" t="str">
        <f>IF(M97="","",IF(ISERROR(VLOOKUP(M97,'機器ｺｰﾄﾞ（非表示）'!$A$2:$H$80,3,FALSE)),"",VLOOKUP(M97,'機器ｺｰﾄﾞ（非表示）'!$A$2:$H$80,3,FALSE)))</f>
        <v/>
      </c>
      <c r="Q97" s="747" t="str">
        <f>IF(N97=0,"",ROUND(IF(ISERROR(VLOOKUP(M97,'機器ｺｰﾄﾞ（非表示）'!$A$2:$H$80,5,FALSE)),"",VLOOKUP(M97,'機器ｺｰﾄﾞ（非表示）'!$A$2:$H$80,5,FALSE))*N97*VLOOKUP(M97,'機器ｺｰﾄﾞ（非表示）'!$A$2:$H$80,6,FALSE),3))</f>
        <v/>
      </c>
      <c r="R97" s="742">
        <f t="shared" si="31"/>
        <v>0</v>
      </c>
      <c r="S97" s="743" t="str">
        <f t="shared" si="29"/>
        <v/>
      </c>
      <c r="U97" s="723">
        <f t="shared" si="32"/>
        <v>0</v>
      </c>
      <c r="V97" s="723">
        <f t="shared" si="33"/>
        <v>0</v>
      </c>
      <c r="W97" s="723">
        <f t="shared" si="34"/>
        <v>0</v>
      </c>
      <c r="X97" s="723" t="str">
        <f t="shared" si="35"/>
        <v/>
      </c>
      <c r="Y97" s="723">
        <f t="shared" si="36"/>
        <v>0</v>
      </c>
      <c r="Z97" s="723">
        <f t="shared" si="37"/>
        <v>0</v>
      </c>
      <c r="AA97" s="723">
        <f t="shared" si="38"/>
        <v>0</v>
      </c>
      <c r="AB97" s="723">
        <f t="shared" si="39"/>
        <v>0</v>
      </c>
      <c r="AC97" s="723">
        <f t="shared" si="40"/>
        <v>0</v>
      </c>
      <c r="AD97" s="723">
        <f t="shared" si="41"/>
        <v>0</v>
      </c>
      <c r="AE97" s="723">
        <f t="shared" si="42"/>
        <v>0</v>
      </c>
      <c r="AF97" s="723">
        <f t="shared" si="43"/>
        <v>0</v>
      </c>
      <c r="AG97" s="723">
        <f t="shared" si="44"/>
        <v>0</v>
      </c>
      <c r="AH97" s="723">
        <f t="shared" si="45"/>
        <v>0</v>
      </c>
      <c r="AI97" s="723">
        <f t="shared" si="46"/>
        <v>0</v>
      </c>
      <c r="AJ97" s="723">
        <f t="shared" si="47"/>
        <v>0</v>
      </c>
      <c r="AK97" s="723">
        <f t="shared" si="48"/>
        <v>0</v>
      </c>
      <c r="AL97" s="723">
        <f t="shared" si="49"/>
        <v>0</v>
      </c>
      <c r="AM97" s="723">
        <f t="shared" si="50"/>
        <v>0</v>
      </c>
      <c r="AN97" s="723">
        <f t="shared" si="51"/>
        <v>0</v>
      </c>
      <c r="AO97" s="723">
        <f t="shared" si="52"/>
        <v>0</v>
      </c>
      <c r="AP97" s="723">
        <f t="shared" si="53"/>
        <v>0</v>
      </c>
      <c r="AQ97" s="723">
        <f t="shared" si="54"/>
        <v>0</v>
      </c>
    </row>
    <row r="98" spans="2:43">
      <c r="B98" s="782"/>
      <c r="C98" s="752" t="str">
        <f>'【指定様式①ーｂ】契約設備内訳表（２）（負荷）'!D102</f>
        <v/>
      </c>
      <c r="D98" s="742">
        <f>'【指定様式①ーｂ】契約設備内訳表（２）（負荷）'!V102</f>
        <v>0</v>
      </c>
      <c r="E98" s="753">
        <f>'【指定様式①ーｂ】契約設備内訳表（２）（負荷）'!X102</f>
        <v>0</v>
      </c>
      <c r="F98" s="754" t="str">
        <f>IF(C98="","",IF(ISERROR(VLOOKUP(C98,'機器ｺｰﾄﾞ（非表示）'!$A$2:$H$80,3,FALSE)),"",VLOOKUP(C98,'機器ｺｰﾄﾞ（非表示）'!$A$2:$H$80,3,FALSE)))</f>
        <v/>
      </c>
      <c r="G98" s="747" t="str">
        <f>IF(ISBLANK(D98),"",IF(C98=103,(VLOOKUP(D98,$BC$3:$BD$14,2,1))/1000,IF(C98=106,(VLOOKUP(D98,$BF$3:$BG$12,2,1))/1000,IF(C98=104,(VLOOKUP(D98,$AZ$3:$BA$8,2,1))/1000,IF(ISERROR(VLOOKUP(C98,'機器ｺｰﾄﾞ（非表示）'!$A$2:$H$80,5,FALSE)),"",ROUND(VLOOKUP(C98,'機器ｺｰﾄﾞ（非表示）'!$A$2:$H$80,5,FALSE)*D98*VLOOKUP(C98,'機器ｺｰﾄﾞ（非表示）'!$A$2:$H$80,6,FALSE),3))))))</f>
        <v/>
      </c>
      <c r="H98" s="742">
        <f t="shared" si="30"/>
        <v>0</v>
      </c>
      <c r="I98" s="743" t="str">
        <f t="shared" si="28"/>
        <v/>
      </c>
      <c r="L98" s="782"/>
      <c r="M98" s="752" t="str">
        <f>'【指定様式①ーｂ】契約設備内訳表（２）（負荷）'!AG102</f>
        <v/>
      </c>
      <c r="N98" s="742">
        <f>'【指定様式①ーｂ】契約設備内訳表（２）（負荷）'!AY102</f>
        <v>0</v>
      </c>
      <c r="O98" s="753">
        <f>'【指定様式①ーｂ】契約設備内訳表（２）（負荷）'!BA102</f>
        <v>0</v>
      </c>
      <c r="P98" s="754" t="str">
        <f>IF(M98="","",IF(ISERROR(VLOOKUP(M98,'機器ｺｰﾄﾞ（非表示）'!$A$2:$H$80,3,FALSE)),"",VLOOKUP(M98,'機器ｺｰﾄﾞ（非表示）'!$A$2:$H$80,3,FALSE)))</f>
        <v/>
      </c>
      <c r="Q98" s="747" t="str">
        <f>IF(N98=0,"",ROUND(IF(ISERROR(VLOOKUP(M98,'機器ｺｰﾄﾞ（非表示）'!$A$2:$H$80,5,FALSE)),"",VLOOKUP(M98,'機器ｺｰﾄﾞ（非表示）'!$A$2:$H$80,5,FALSE))*N98*VLOOKUP(M98,'機器ｺｰﾄﾞ（非表示）'!$A$2:$H$80,6,FALSE),3))</f>
        <v/>
      </c>
      <c r="R98" s="742">
        <f t="shared" si="31"/>
        <v>0</v>
      </c>
      <c r="S98" s="743" t="str">
        <f t="shared" si="29"/>
        <v/>
      </c>
      <c r="U98" s="723">
        <f t="shared" si="32"/>
        <v>0</v>
      </c>
      <c r="V98" s="723">
        <f t="shared" si="33"/>
        <v>0</v>
      </c>
      <c r="W98" s="723">
        <f t="shared" si="34"/>
        <v>0</v>
      </c>
      <c r="X98" s="723" t="str">
        <f t="shared" si="35"/>
        <v/>
      </c>
      <c r="Y98" s="723">
        <f t="shared" si="36"/>
        <v>0</v>
      </c>
      <c r="Z98" s="723">
        <f t="shared" si="37"/>
        <v>0</v>
      </c>
      <c r="AA98" s="723">
        <f t="shared" si="38"/>
        <v>0</v>
      </c>
      <c r="AB98" s="723">
        <f t="shared" si="39"/>
        <v>0</v>
      </c>
      <c r="AC98" s="723">
        <f t="shared" si="40"/>
        <v>0</v>
      </c>
      <c r="AD98" s="723">
        <f t="shared" si="41"/>
        <v>0</v>
      </c>
      <c r="AE98" s="723">
        <f t="shared" si="42"/>
        <v>0</v>
      </c>
      <c r="AF98" s="723">
        <f t="shared" si="43"/>
        <v>0</v>
      </c>
      <c r="AG98" s="723">
        <f t="shared" si="44"/>
        <v>0</v>
      </c>
      <c r="AH98" s="723">
        <f t="shared" si="45"/>
        <v>0</v>
      </c>
      <c r="AI98" s="723">
        <f t="shared" si="46"/>
        <v>0</v>
      </c>
      <c r="AJ98" s="723">
        <f t="shared" si="47"/>
        <v>0</v>
      </c>
      <c r="AK98" s="723">
        <f t="shared" si="48"/>
        <v>0</v>
      </c>
      <c r="AL98" s="723">
        <f t="shared" si="49"/>
        <v>0</v>
      </c>
      <c r="AM98" s="723">
        <f t="shared" si="50"/>
        <v>0</v>
      </c>
      <c r="AN98" s="723">
        <f t="shared" si="51"/>
        <v>0</v>
      </c>
      <c r="AO98" s="723">
        <f t="shared" si="52"/>
        <v>0</v>
      </c>
      <c r="AP98" s="723">
        <f t="shared" si="53"/>
        <v>0</v>
      </c>
      <c r="AQ98" s="723">
        <f t="shared" si="54"/>
        <v>0</v>
      </c>
    </row>
    <row r="99" spans="2:43">
      <c r="B99" s="782"/>
      <c r="C99" s="752" t="str">
        <f>'【指定様式①ーｂ】契約設備内訳表（２）（負荷）'!D103</f>
        <v/>
      </c>
      <c r="D99" s="742">
        <f>'【指定様式①ーｂ】契約設備内訳表（２）（負荷）'!V103</f>
        <v>0</v>
      </c>
      <c r="E99" s="753">
        <f>'【指定様式①ーｂ】契約設備内訳表（２）（負荷）'!X103</f>
        <v>0</v>
      </c>
      <c r="F99" s="754" t="str">
        <f>IF(C99="","",IF(ISERROR(VLOOKUP(C99,'機器ｺｰﾄﾞ（非表示）'!$A$2:$H$80,3,FALSE)),"",VLOOKUP(C99,'機器ｺｰﾄﾞ（非表示）'!$A$2:$H$80,3,FALSE)))</f>
        <v/>
      </c>
      <c r="G99" s="747" t="str">
        <f>IF(ISBLANK(D99),"",IF(C99=103,(VLOOKUP(D99,$BC$3:$BD$14,2,1))/1000,IF(C99=106,(VLOOKUP(D99,$BF$3:$BG$12,2,1))/1000,IF(C99=104,(VLOOKUP(D99,$AZ$3:$BA$8,2,1))/1000,IF(ISERROR(VLOOKUP(C99,'機器ｺｰﾄﾞ（非表示）'!$A$2:$H$80,5,FALSE)),"",ROUND(VLOOKUP(C99,'機器ｺｰﾄﾞ（非表示）'!$A$2:$H$80,5,FALSE)*D99*VLOOKUP(C99,'機器ｺｰﾄﾞ（非表示）'!$A$2:$H$80,6,FALSE),3))))))</f>
        <v/>
      </c>
      <c r="H99" s="742">
        <f t="shared" si="30"/>
        <v>0</v>
      </c>
      <c r="I99" s="743" t="str">
        <f t="shared" si="28"/>
        <v/>
      </c>
      <c r="L99" s="782"/>
      <c r="M99" s="752" t="str">
        <f>'【指定様式①ーｂ】契約設備内訳表（２）（負荷）'!AG103</f>
        <v/>
      </c>
      <c r="N99" s="742">
        <f>'【指定様式①ーｂ】契約設備内訳表（２）（負荷）'!AY103</f>
        <v>0</v>
      </c>
      <c r="O99" s="753">
        <f>'【指定様式①ーｂ】契約設備内訳表（２）（負荷）'!BA103</f>
        <v>0</v>
      </c>
      <c r="P99" s="754" t="str">
        <f>IF(M99="","",IF(ISERROR(VLOOKUP(M99,'機器ｺｰﾄﾞ（非表示）'!$A$2:$H$80,3,FALSE)),"",VLOOKUP(M99,'機器ｺｰﾄﾞ（非表示）'!$A$2:$H$80,3,FALSE)))</f>
        <v/>
      </c>
      <c r="Q99" s="747" t="str">
        <f>IF(N99=0,"",ROUND(IF(ISERROR(VLOOKUP(M99,'機器ｺｰﾄﾞ（非表示）'!$A$2:$H$80,5,FALSE)),"",VLOOKUP(M99,'機器ｺｰﾄﾞ（非表示）'!$A$2:$H$80,5,FALSE))*N99*VLOOKUP(M99,'機器ｺｰﾄﾞ（非表示）'!$A$2:$H$80,6,FALSE),3))</f>
        <v/>
      </c>
      <c r="R99" s="742">
        <f t="shared" si="31"/>
        <v>0</v>
      </c>
      <c r="S99" s="743" t="str">
        <f t="shared" si="29"/>
        <v/>
      </c>
      <c r="U99" s="723">
        <f t="shared" si="32"/>
        <v>0</v>
      </c>
      <c r="V99" s="723">
        <f t="shared" si="33"/>
        <v>0</v>
      </c>
      <c r="W99" s="723">
        <f t="shared" si="34"/>
        <v>0</v>
      </c>
      <c r="X99" s="723" t="str">
        <f t="shared" si="35"/>
        <v/>
      </c>
      <c r="Y99" s="723">
        <f t="shared" si="36"/>
        <v>0</v>
      </c>
      <c r="Z99" s="723">
        <f t="shared" si="37"/>
        <v>0</v>
      </c>
      <c r="AA99" s="723">
        <f t="shared" si="38"/>
        <v>0</v>
      </c>
      <c r="AB99" s="723">
        <f t="shared" si="39"/>
        <v>0</v>
      </c>
      <c r="AC99" s="723">
        <f t="shared" si="40"/>
        <v>0</v>
      </c>
      <c r="AD99" s="723">
        <f t="shared" si="41"/>
        <v>0</v>
      </c>
      <c r="AE99" s="723">
        <f t="shared" si="42"/>
        <v>0</v>
      </c>
      <c r="AF99" s="723">
        <f t="shared" si="43"/>
        <v>0</v>
      </c>
      <c r="AG99" s="723">
        <f t="shared" si="44"/>
        <v>0</v>
      </c>
      <c r="AH99" s="723">
        <f t="shared" si="45"/>
        <v>0</v>
      </c>
      <c r="AI99" s="723">
        <f t="shared" si="46"/>
        <v>0</v>
      </c>
      <c r="AJ99" s="723">
        <f t="shared" si="47"/>
        <v>0</v>
      </c>
      <c r="AK99" s="723">
        <f t="shared" si="48"/>
        <v>0</v>
      </c>
      <c r="AL99" s="723">
        <f t="shared" si="49"/>
        <v>0</v>
      </c>
      <c r="AM99" s="723">
        <f t="shared" si="50"/>
        <v>0</v>
      </c>
      <c r="AN99" s="723">
        <f t="shared" si="51"/>
        <v>0</v>
      </c>
      <c r="AO99" s="723">
        <f t="shared" si="52"/>
        <v>0</v>
      </c>
      <c r="AP99" s="723">
        <f t="shared" si="53"/>
        <v>0</v>
      </c>
      <c r="AQ99" s="723">
        <f t="shared" si="54"/>
        <v>0</v>
      </c>
    </row>
    <row r="100" spans="2:43">
      <c r="B100" s="782"/>
      <c r="C100" s="752" t="str">
        <f>'【指定様式①ーｂ】契約設備内訳表（２）（負荷）'!D104</f>
        <v/>
      </c>
      <c r="D100" s="742">
        <f>'【指定様式①ーｂ】契約設備内訳表（２）（負荷）'!V104</f>
        <v>0</v>
      </c>
      <c r="E100" s="753">
        <f>'【指定様式①ーｂ】契約設備内訳表（２）（負荷）'!X104</f>
        <v>0</v>
      </c>
      <c r="F100" s="754" t="str">
        <f>IF(C100="","",IF(ISERROR(VLOOKUP(C100,'機器ｺｰﾄﾞ（非表示）'!$A$2:$H$80,3,FALSE)),"",VLOOKUP(C100,'機器ｺｰﾄﾞ（非表示）'!$A$2:$H$80,3,FALSE)))</f>
        <v/>
      </c>
      <c r="G100" s="747" t="str">
        <f>IF(ISBLANK(D100),"",IF(C100=103,(VLOOKUP(D100,$BC$3:$BD$14,2,1))/1000,IF(C100=106,(VLOOKUP(D100,$BF$3:$BG$12,2,1))/1000,IF(C100=104,(VLOOKUP(D100,$AZ$3:$BA$8,2,1))/1000,IF(ISERROR(VLOOKUP(C100,'機器ｺｰﾄﾞ（非表示）'!$A$2:$H$80,5,FALSE)),"",ROUND(VLOOKUP(C100,'機器ｺｰﾄﾞ（非表示）'!$A$2:$H$80,5,FALSE)*D100*VLOOKUP(C100,'機器ｺｰﾄﾞ（非表示）'!$A$2:$H$80,6,FALSE),3))))))</f>
        <v/>
      </c>
      <c r="H100" s="742">
        <f t="shared" si="30"/>
        <v>0</v>
      </c>
      <c r="I100" s="743" t="str">
        <f t="shared" si="28"/>
        <v/>
      </c>
      <c r="L100" s="782"/>
      <c r="M100" s="752" t="str">
        <f>'【指定様式①ーｂ】契約設備内訳表（２）（負荷）'!AG104</f>
        <v/>
      </c>
      <c r="N100" s="742">
        <f>'【指定様式①ーｂ】契約設備内訳表（２）（負荷）'!AY104</f>
        <v>0</v>
      </c>
      <c r="O100" s="753">
        <f>'【指定様式①ーｂ】契約設備内訳表（２）（負荷）'!BA104</f>
        <v>0</v>
      </c>
      <c r="P100" s="754" t="str">
        <f>IF(M100="","",IF(ISERROR(VLOOKUP(M100,'機器ｺｰﾄﾞ（非表示）'!$A$2:$H$80,3,FALSE)),"",VLOOKUP(M100,'機器ｺｰﾄﾞ（非表示）'!$A$2:$H$80,3,FALSE)))</f>
        <v/>
      </c>
      <c r="Q100" s="747" t="str">
        <f>IF(N100=0,"",ROUND(IF(ISERROR(VLOOKUP(M100,'機器ｺｰﾄﾞ（非表示）'!$A$2:$H$80,5,FALSE)),"",VLOOKUP(M100,'機器ｺｰﾄﾞ（非表示）'!$A$2:$H$80,5,FALSE))*N100*VLOOKUP(M100,'機器ｺｰﾄﾞ（非表示）'!$A$2:$H$80,6,FALSE),3))</f>
        <v/>
      </c>
      <c r="R100" s="742">
        <f t="shared" si="31"/>
        <v>0</v>
      </c>
      <c r="S100" s="743" t="str">
        <f t="shared" si="29"/>
        <v/>
      </c>
      <c r="U100" s="723">
        <f t="shared" si="32"/>
        <v>0</v>
      </c>
      <c r="V100" s="723">
        <f t="shared" si="33"/>
        <v>0</v>
      </c>
      <c r="W100" s="723">
        <f t="shared" si="34"/>
        <v>0</v>
      </c>
      <c r="X100" s="723" t="str">
        <f t="shared" si="35"/>
        <v/>
      </c>
      <c r="Y100" s="723">
        <f t="shared" si="36"/>
        <v>0</v>
      </c>
      <c r="Z100" s="723">
        <f t="shared" si="37"/>
        <v>0</v>
      </c>
      <c r="AA100" s="723">
        <f t="shared" si="38"/>
        <v>0</v>
      </c>
      <c r="AB100" s="723">
        <f t="shared" si="39"/>
        <v>0</v>
      </c>
      <c r="AC100" s="723">
        <f t="shared" si="40"/>
        <v>0</v>
      </c>
      <c r="AD100" s="723">
        <f t="shared" si="41"/>
        <v>0</v>
      </c>
      <c r="AE100" s="723">
        <f t="shared" si="42"/>
        <v>0</v>
      </c>
      <c r="AF100" s="723">
        <f t="shared" si="43"/>
        <v>0</v>
      </c>
      <c r="AG100" s="723">
        <f t="shared" si="44"/>
        <v>0</v>
      </c>
      <c r="AH100" s="723">
        <f t="shared" si="45"/>
        <v>0</v>
      </c>
      <c r="AI100" s="723">
        <f t="shared" si="46"/>
        <v>0</v>
      </c>
      <c r="AJ100" s="723">
        <f t="shared" si="47"/>
        <v>0</v>
      </c>
      <c r="AK100" s="723">
        <f t="shared" si="48"/>
        <v>0</v>
      </c>
      <c r="AL100" s="723">
        <f t="shared" si="49"/>
        <v>0</v>
      </c>
      <c r="AM100" s="723">
        <f t="shared" si="50"/>
        <v>0</v>
      </c>
      <c r="AN100" s="723">
        <f t="shared" si="51"/>
        <v>0</v>
      </c>
      <c r="AO100" s="723">
        <f t="shared" si="52"/>
        <v>0</v>
      </c>
      <c r="AP100" s="723">
        <f t="shared" si="53"/>
        <v>0</v>
      </c>
      <c r="AQ100" s="723">
        <f t="shared" si="54"/>
        <v>0</v>
      </c>
    </row>
    <row r="101" spans="2:43">
      <c r="B101" s="782"/>
      <c r="C101" s="752" t="str">
        <f>'【指定様式①ーｂ】契約設備内訳表（２）（負荷）'!D105</f>
        <v/>
      </c>
      <c r="D101" s="742">
        <f>'【指定様式①ーｂ】契約設備内訳表（２）（負荷）'!V105</f>
        <v>0</v>
      </c>
      <c r="E101" s="753">
        <f>'【指定様式①ーｂ】契約設備内訳表（２）（負荷）'!X105</f>
        <v>0</v>
      </c>
      <c r="F101" s="754" t="str">
        <f>IF(C101="","",IF(ISERROR(VLOOKUP(C101,'機器ｺｰﾄﾞ（非表示）'!$A$2:$H$80,3,FALSE)),"",VLOOKUP(C101,'機器ｺｰﾄﾞ（非表示）'!$A$2:$H$80,3,FALSE)))</f>
        <v/>
      </c>
      <c r="G101" s="747" t="str">
        <f>IF(ISBLANK(D101),"",IF(C101=103,(VLOOKUP(D101,$BC$3:$BD$14,2,1))/1000,IF(C101=106,(VLOOKUP(D101,$BF$3:$BG$12,2,1))/1000,IF(C101=104,(VLOOKUP(D101,$AZ$3:$BA$8,2,1))/1000,IF(ISERROR(VLOOKUP(C101,'機器ｺｰﾄﾞ（非表示）'!$A$2:$H$80,5,FALSE)),"",ROUND(VLOOKUP(C101,'機器ｺｰﾄﾞ（非表示）'!$A$2:$H$80,5,FALSE)*D101*VLOOKUP(C101,'機器ｺｰﾄﾞ（非表示）'!$A$2:$H$80,6,FALSE),3))))))</f>
        <v/>
      </c>
      <c r="H101" s="742">
        <f t="shared" si="30"/>
        <v>0</v>
      </c>
      <c r="I101" s="743" t="str">
        <f t="shared" si="28"/>
        <v/>
      </c>
      <c r="L101" s="782"/>
      <c r="M101" s="752" t="str">
        <f>'【指定様式①ーｂ】契約設備内訳表（２）（負荷）'!AG105</f>
        <v/>
      </c>
      <c r="N101" s="742">
        <f>'【指定様式①ーｂ】契約設備内訳表（２）（負荷）'!AY105</f>
        <v>0</v>
      </c>
      <c r="O101" s="753">
        <f>'【指定様式①ーｂ】契約設備内訳表（２）（負荷）'!BA105</f>
        <v>0</v>
      </c>
      <c r="P101" s="754" t="str">
        <f>IF(M101="","",IF(ISERROR(VLOOKUP(M101,'機器ｺｰﾄﾞ（非表示）'!$A$2:$H$80,3,FALSE)),"",VLOOKUP(M101,'機器ｺｰﾄﾞ（非表示）'!$A$2:$H$80,3,FALSE)))</f>
        <v/>
      </c>
      <c r="Q101" s="747" t="str">
        <f>IF(N101=0,"",ROUND(IF(ISERROR(VLOOKUP(M101,'機器ｺｰﾄﾞ（非表示）'!$A$2:$H$80,5,FALSE)),"",VLOOKUP(M101,'機器ｺｰﾄﾞ（非表示）'!$A$2:$H$80,5,FALSE))*N101*VLOOKUP(M101,'機器ｺｰﾄﾞ（非表示）'!$A$2:$H$80,6,FALSE),3))</f>
        <v/>
      </c>
      <c r="R101" s="742">
        <f t="shared" si="31"/>
        <v>0</v>
      </c>
      <c r="S101" s="743" t="str">
        <f t="shared" si="29"/>
        <v/>
      </c>
      <c r="U101" s="723">
        <f t="shared" si="32"/>
        <v>0</v>
      </c>
      <c r="V101" s="723">
        <f t="shared" si="33"/>
        <v>0</v>
      </c>
      <c r="W101" s="723">
        <f t="shared" si="34"/>
        <v>0</v>
      </c>
      <c r="X101" s="723" t="str">
        <f t="shared" si="35"/>
        <v/>
      </c>
      <c r="Y101" s="723">
        <f t="shared" si="36"/>
        <v>0</v>
      </c>
      <c r="Z101" s="723">
        <f t="shared" si="37"/>
        <v>0</v>
      </c>
      <c r="AA101" s="723">
        <f t="shared" si="38"/>
        <v>0</v>
      </c>
      <c r="AB101" s="723">
        <f t="shared" si="39"/>
        <v>0</v>
      </c>
      <c r="AC101" s="723">
        <f t="shared" si="40"/>
        <v>0</v>
      </c>
      <c r="AD101" s="723">
        <f t="shared" si="41"/>
        <v>0</v>
      </c>
      <c r="AE101" s="723">
        <f t="shared" si="42"/>
        <v>0</v>
      </c>
      <c r="AF101" s="723">
        <f t="shared" si="43"/>
        <v>0</v>
      </c>
      <c r="AG101" s="723">
        <f t="shared" si="44"/>
        <v>0</v>
      </c>
      <c r="AH101" s="723">
        <f t="shared" si="45"/>
        <v>0</v>
      </c>
      <c r="AI101" s="723">
        <f t="shared" si="46"/>
        <v>0</v>
      </c>
      <c r="AJ101" s="723">
        <f t="shared" si="47"/>
        <v>0</v>
      </c>
      <c r="AK101" s="723">
        <f t="shared" si="48"/>
        <v>0</v>
      </c>
      <c r="AL101" s="723">
        <f t="shared" si="49"/>
        <v>0</v>
      </c>
      <c r="AM101" s="723">
        <f t="shared" si="50"/>
        <v>0</v>
      </c>
      <c r="AN101" s="723">
        <f t="shared" si="51"/>
        <v>0</v>
      </c>
      <c r="AO101" s="723">
        <f t="shared" si="52"/>
        <v>0</v>
      </c>
      <c r="AP101" s="723">
        <f t="shared" si="53"/>
        <v>0</v>
      </c>
      <c r="AQ101" s="723">
        <f t="shared" si="54"/>
        <v>0</v>
      </c>
    </row>
    <row r="102" spans="2:43">
      <c r="B102" s="782"/>
      <c r="C102" s="752" t="str">
        <f>'【指定様式①ーｂ】契約設備内訳表（２）（負荷）'!D106</f>
        <v/>
      </c>
      <c r="D102" s="742">
        <f>'【指定様式①ーｂ】契約設備内訳表（２）（負荷）'!V106</f>
        <v>0</v>
      </c>
      <c r="E102" s="753">
        <f>'【指定様式①ーｂ】契約設備内訳表（２）（負荷）'!X106</f>
        <v>0</v>
      </c>
      <c r="F102" s="754" t="str">
        <f>IF(C102="","",IF(ISERROR(VLOOKUP(C102,'機器ｺｰﾄﾞ（非表示）'!$A$2:$H$80,3,FALSE)),"",VLOOKUP(C102,'機器ｺｰﾄﾞ（非表示）'!$A$2:$H$80,3,FALSE)))</f>
        <v/>
      </c>
      <c r="G102" s="747" t="str">
        <f>IF(ISBLANK(D102),"",IF(C102=103,(VLOOKUP(D102,$BC$3:$BD$14,2,1))/1000,IF(C102=106,(VLOOKUP(D102,$BF$3:$BG$12,2,1))/1000,IF(C102=104,(VLOOKUP(D102,$AZ$3:$BA$8,2,1))/1000,IF(ISERROR(VLOOKUP(C102,'機器ｺｰﾄﾞ（非表示）'!$A$2:$H$80,5,FALSE)),"",ROUND(VLOOKUP(C102,'機器ｺｰﾄﾞ（非表示）'!$A$2:$H$80,5,FALSE)*D102*VLOOKUP(C102,'機器ｺｰﾄﾞ（非表示）'!$A$2:$H$80,6,FALSE),3))))))</f>
        <v/>
      </c>
      <c r="H102" s="742">
        <f t="shared" si="30"/>
        <v>0</v>
      </c>
      <c r="I102" s="743" t="str">
        <f t="shared" si="28"/>
        <v/>
      </c>
      <c r="L102" s="782"/>
      <c r="M102" s="752" t="str">
        <f>'【指定様式①ーｂ】契約設備内訳表（２）（負荷）'!AG106</f>
        <v/>
      </c>
      <c r="N102" s="742">
        <f>'【指定様式①ーｂ】契約設備内訳表（２）（負荷）'!AY106</f>
        <v>0</v>
      </c>
      <c r="O102" s="753">
        <f>'【指定様式①ーｂ】契約設備内訳表（２）（負荷）'!BA106</f>
        <v>0</v>
      </c>
      <c r="P102" s="754" t="str">
        <f>IF(M102="","",IF(ISERROR(VLOOKUP(M102,'機器ｺｰﾄﾞ（非表示）'!$A$2:$H$80,3,FALSE)),"",VLOOKUP(M102,'機器ｺｰﾄﾞ（非表示）'!$A$2:$H$80,3,FALSE)))</f>
        <v/>
      </c>
      <c r="Q102" s="747" t="str">
        <f>IF(N102=0,"",ROUND(IF(ISERROR(VLOOKUP(M102,'機器ｺｰﾄﾞ（非表示）'!$A$2:$H$80,5,FALSE)),"",VLOOKUP(M102,'機器ｺｰﾄﾞ（非表示）'!$A$2:$H$80,5,FALSE))*N102*VLOOKUP(M102,'機器ｺｰﾄﾞ（非表示）'!$A$2:$H$80,6,FALSE),3))</f>
        <v/>
      </c>
      <c r="R102" s="742">
        <f t="shared" si="31"/>
        <v>0</v>
      </c>
      <c r="S102" s="743" t="str">
        <f t="shared" si="29"/>
        <v/>
      </c>
      <c r="U102" s="723">
        <f t="shared" si="32"/>
        <v>0</v>
      </c>
      <c r="V102" s="723">
        <f t="shared" si="33"/>
        <v>0</v>
      </c>
      <c r="W102" s="723">
        <f t="shared" si="34"/>
        <v>0</v>
      </c>
      <c r="X102" s="723" t="str">
        <f t="shared" si="35"/>
        <v/>
      </c>
      <c r="Y102" s="723">
        <f t="shared" si="36"/>
        <v>0</v>
      </c>
      <c r="Z102" s="723">
        <f t="shared" si="37"/>
        <v>0</v>
      </c>
      <c r="AA102" s="723">
        <f t="shared" si="38"/>
        <v>0</v>
      </c>
      <c r="AB102" s="723">
        <f t="shared" si="39"/>
        <v>0</v>
      </c>
      <c r="AC102" s="723">
        <f t="shared" si="40"/>
        <v>0</v>
      </c>
      <c r="AD102" s="723">
        <f t="shared" si="41"/>
        <v>0</v>
      </c>
      <c r="AE102" s="723">
        <f t="shared" si="42"/>
        <v>0</v>
      </c>
      <c r="AF102" s="723">
        <f t="shared" si="43"/>
        <v>0</v>
      </c>
      <c r="AG102" s="723">
        <f t="shared" si="44"/>
        <v>0</v>
      </c>
      <c r="AH102" s="723">
        <f t="shared" si="45"/>
        <v>0</v>
      </c>
      <c r="AI102" s="723">
        <f t="shared" si="46"/>
        <v>0</v>
      </c>
      <c r="AJ102" s="723">
        <f t="shared" si="47"/>
        <v>0</v>
      </c>
      <c r="AK102" s="723">
        <f t="shared" si="48"/>
        <v>0</v>
      </c>
      <c r="AL102" s="723">
        <f t="shared" si="49"/>
        <v>0</v>
      </c>
      <c r="AM102" s="723">
        <f t="shared" si="50"/>
        <v>0</v>
      </c>
      <c r="AN102" s="723">
        <f t="shared" si="51"/>
        <v>0</v>
      </c>
      <c r="AO102" s="723">
        <f t="shared" si="52"/>
        <v>0</v>
      </c>
      <c r="AP102" s="723">
        <f t="shared" si="53"/>
        <v>0</v>
      </c>
      <c r="AQ102" s="723">
        <f t="shared" si="54"/>
        <v>0</v>
      </c>
    </row>
    <row r="103" spans="2:43">
      <c r="B103" s="782"/>
      <c r="C103" s="752" t="str">
        <f>'【指定様式①ーｂ】契約設備内訳表（２）（負荷）'!D107</f>
        <v/>
      </c>
      <c r="D103" s="742">
        <f>'【指定様式①ーｂ】契約設備内訳表（２）（負荷）'!V107</f>
        <v>0</v>
      </c>
      <c r="E103" s="753">
        <f>'【指定様式①ーｂ】契約設備内訳表（２）（負荷）'!X107</f>
        <v>0</v>
      </c>
      <c r="F103" s="754" t="str">
        <f>IF(C103="","",IF(ISERROR(VLOOKUP(C103,'機器ｺｰﾄﾞ（非表示）'!$A$2:$H$80,3,FALSE)),"",VLOOKUP(C103,'機器ｺｰﾄﾞ（非表示）'!$A$2:$H$80,3,FALSE)))</f>
        <v/>
      </c>
      <c r="G103" s="747" t="str">
        <f>IF(ISBLANK(D103),"",IF(C103=103,(VLOOKUP(D103,$BC$3:$BD$14,2,1))/1000,IF(C103=106,(VLOOKUP(D103,$BF$3:$BG$12,2,1))/1000,IF(C103=104,(VLOOKUP(D103,$AZ$3:$BA$8,2,1))/1000,IF(ISERROR(VLOOKUP(C103,'機器ｺｰﾄﾞ（非表示）'!$A$2:$H$80,5,FALSE)),"",ROUND(VLOOKUP(C103,'機器ｺｰﾄﾞ（非表示）'!$A$2:$H$80,5,FALSE)*D103*VLOOKUP(C103,'機器ｺｰﾄﾞ（非表示）'!$A$2:$H$80,6,FALSE),3))))))</f>
        <v/>
      </c>
      <c r="H103" s="742">
        <f t="shared" si="30"/>
        <v>0</v>
      </c>
      <c r="I103" s="743" t="str">
        <f t="shared" si="28"/>
        <v/>
      </c>
      <c r="L103" s="782"/>
      <c r="M103" s="752" t="str">
        <f>'【指定様式①ーｂ】契約設備内訳表（２）（負荷）'!AG107</f>
        <v/>
      </c>
      <c r="N103" s="742">
        <f>'【指定様式①ーｂ】契約設備内訳表（２）（負荷）'!AY107</f>
        <v>0</v>
      </c>
      <c r="O103" s="753">
        <f>'【指定様式①ーｂ】契約設備内訳表（２）（負荷）'!BA107</f>
        <v>0</v>
      </c>
      <c r="P103" s="754" t="str">
        <f>IF(M103="","",IF(ISERROR(VLOOKUP(M103,'機器ｺｰﾄﾞ（非表示）'!$A$2:$H$80,3,FALSE)),"",VLOOKUP(M103,'機器ｺｰﾄﾞ（非表示）'!$A$2:$H$80,3,FALSE)))</f>
        <v/>
      </c>
      <c r="Q103" s="747" t="str">
        <f>IF(N103=0,"",ROUND(IF(ISERROR(VLOOKUP(M103,'機器ｺｰﾄﾞ（非表示）'!$A$2:$H$80,5,FALSE)),"",VLOOKUP(M103,'機器ｺｰﾄﾞ（非表示）'!$A$2:$H$80,5,FALSE))*N103*VLOOKUP(M103,'機器ｺｰﾄﾞ（非表示）'!$A$2:$H$80,6,FALSE),3))</f>
        <v/>
      </c>
      <c r="R103" s="742">
        <f t="shared" si="31"/>
        <v>0</v>
      </c>
      <c r="S103" s="743" t="str">
        <f t="shared" si="29"/>
        <v/>
      </c>
      <c r="U103" s="723">
        <f t="shared" si="32"/>
        <v>0</v>
      </c>
      <c r="V103" s="723">
        <f t="shared" si="33"/>
        <v>0</v>
      </c>
      <c r="W103" s="723">
        <f t="shared" si="34"/>
        <v>0</v>
      </c>
      <c r="X103" s="723" t="str">
        <f t="shared" si="35"/>
        <v/>
      </c>
      <c r="Y103" s="723">
        <f t="shared" si="36"/>
        <v>0</v>
      </c>
      <c r="Z103" s="723">
        <f t="shared" si="37"/>
        <v>0</v>
      </c>
      <c r="AA103" s="723">
        <f t="shared" si="38"/>
        <v>0</v>
      </c>
      <c r="AB103" s="723">
        <f t="shared" si="39"/>
        <v>0</v>
      </c>
      <c r="AC103" s="723">
        <f t="shared" si="40"/>
        <v>0</v>
      </c>
      <c r="AD103" s="723">
        <f t="shared" si="41"/>
        <v>0</v>
      </c>
      <c r="AE103" s="723">
        <f t="shared" si="42"/>
        <v>0</v>
      </c>
      <c r="AF103" s="723">
        <f t="shared" si="43"/>
        <v>0</v>
      </c>
      <c r="AG103" s="723">
        <f t="shared" si="44"/>
        <v>0</v>
      </c>
      <c r="AH103" s="723">
        <f t="shared" si="45"/>
        <v>0</v>
      </c>
      <c r="AI103" s="723">
        <f t="shared" si="46"/>
        <v>0</v>
      </c>
      <c r="AJ103" s="723">
        <f t="shared" si="47"/>
        <v>0</v>
      </c>
      <c r="AK103" s="723">
        <f t="shared" si="48"/>
        <v>0</v>
      </c>
      <c r="AL103" s="723">
        <f t="shared" si="49"/>
        <v>0</v>
      </c>
      <c r="AM103" s="723">
        <f t="shared" si="50"/>
        <v>0</v>
      </c>
      <c r="AN103" s="723">
        <f t="shared" si="51"/>
        <v>0</v>
      </c>
      <c r="AO103" s="723">
        <f t="shared" si="52"/>
        <v>0</v>
      </c>
      <c r="AP103" s="723">
        <f t="shared" si="53"/>
        <v>0</v>
      </c>
      <c r="AQ103" s="723">
        <f t="shared" si="54"/>
        <v>0</v>
      </c>
    </row>
    <row r="104" spans="2:43">
      <c r="B104" s="782"/>
      <c r="C104" s="752" t="str">
        <f>'【指定様式①ーｂ】契約設備内訳表（２）（負荷）'!D108</f>
        <v/>
      </c>
      <c r="D104" s="742">
        <f>'【指定様式①ーｂ】契約設備内訳表（２）（負荷）'!V108</f>
        <v>0</v>
      </c>
      <c r="E104" s="753">
        <f>'【指定様式①ーｂ】契約設備内訳表（２）（負荷）'!X108</f>
        <v>0</v>
      </c>
      <c r="F104" s="754" t="str">
        <f>IF(C104="","",IF(ISERROR(VLOOKUP(C104,'機器ｺｰﾄﾞ（非表示）'!$A$2:$H$80,3,FALSE)),"",VLOOKUP(C104,'機器ｺｰﾄﾞ（非表示）'!$A$2:$H$80,3,FALSE)))</f>
        <v/>
      </c>
      <c r="G104" s="747" t="str">
        <f>IF(ISBLANK(D104),"",IF(C104=103,(VLOOKUP(D104,$BC$3:$BD$14,2,1))/1000,IF(C104=106,(VLOOKUP(D104,$BF$3:$BG$12,2,1))/1000,IF(C104=104,(VLOOKUP(D104,$AZ$3:$BA$8,2,1))/1000,IF(ISERROR(VLOOKUP(C104,'機器ｺｰﾄﾞ（非表示）'!$A$2:$H$80,5,FALSE)),"",ROUND(VLOOKUP(C104,'機器ｺｰﾄﾞ（非表示）'!$A$2:$H$80,5,FALSE)*D104*VLOOKUP(C104,'機器ｺｰﾄﾞ（非表示）'!$A$2:$H$80,6,FALSE),3))))))</f>
        <v/>
      </c>
      <c r="H104" s="742">
        <f t="shared" si="30"/>
        <v>0</v>
      </c>
      <c r="I104" s="743" t="str">
        <f t="shared" si="28"/>
        <v/>
      </c>
      <c r="L104" s="782"/>
      <c r="M104" s="752" t="str">
        <f>'【指定様式①ーｂ】契約設備内訳表（２）（負荷）'!AG108</f>
        <v/>
      </c>
      <c r="N104" s="742">
        <f>'【指定様式①ーｂ】契約設備内訳表（２）（負荷）'!AY108</f>
        <v>0</v>
      </c>
      <c r="O104" s="753">
        <f>'【指定様式①ーｂ】契約設備内訳表（２）（負荷）'!BA108</f>
        <v>0</v>
      </c>
      <c r="P104" s="754" t="str">
        <f>IF(M104="","",IF(ISERROR(VLOOKUP(M104,'機器ｺｰﾄﾞ（非表示）'!$A$2:$H$80,3,FALSE)),"",VLOOKUP(M104,'機器ｺｰﾄﾞ（非表示）'!$A$2:$H$80,3,FALSE)))</f>
        <v/>
      </c>
      <c r="Q104" s="747" t="str">
        <f>IF(N104=0,"",ROUND(IF(ISERROR(VLOOKUP(M104,'機器ｺｰﾄﾞ（非表示）'!$A$2:$H$80,5,FALSE)),"",VLOOKUP(M104,'機器ｺｰﾄﾞ（非表示）'!$A$2:$H$80,5,FALSE))*N104*VLOOKUP(M104,'機器ｺｰﾄﾞ（非表示）'!$A$2:$H$80,6,FALSE),3))</f>
        <v/>
      </c>
      <c r="R104" s="742">
        <f t="shared" si="31"/>
        <v>0</v>
      </c>
      <c r="S104" s="743" t="str">
        <f t="shared" si="29"/>
        <v/>
      </c>
      <c r="U104" s="723">
        <f t="shared" si="32"/>
        <v>0</v>
      </c>
      <c r="V104" s="723">
        <f t="shared" si="33"/>
        <v>0</v>
      </c>
      <c r="W104" s="723">
        <f t="shared" si="34"/>
        <v>0</v>
      </c>
      <c r="X104" s="723" t="str">
        <f t="shared" si="35"/>
        <v/>
      </c>
      <c r="Y104" s="723">
        <f t="shared" si="36"/>
        <v>0</v>
      </c>
      <c r="Z104" s="723">
        <f t="shared" si="37"/>
        <v>0</v>
      </c>
      <c r="AA104" s="723">
        <f t="shared" si="38"/>
        <v>0</v>
      </c>
      <c r="AB104" s="723">
        <f t="shared" si="39"/>
        <v>0</v>
      </c>
      <c r="AC104" s="723">
        <f t="shared" si="40"/>
        <v>0</v>
      </c>
      <c r="AD104" s="723">
        <f t="shared" si="41"/>
        <v>0</v>
      </c>
      <c r="AE104" s="723">
        <f t="shared" si="42"/>
        <v>0</v>
      </c>
      <c r="AF104" s="723">
        <f t="shared" si="43"/>
        <v>0</v>
      </c>
      <c r="AG104" s="723">
        <f t="shared" si="44"/>
        <v>0</v>
      </c>
      <c r="AH104" s="723">
        <f t="shared" si="45"/>
        <v>0</v>
      </c>
      <c r="AI104" s="723">
        <f t="shared" si="46"/>
        <v>0</v>
      </c>
      <c r="AJ104" s="723">
        <f t="shared" si="47"/>
        <v>0</v>
      </c>
      <c r="AK104" s="723">
        <f t="shared" si="48"/>
        <v>0</v>
      </c>
      <c r="AL104" s="723">
        <f t="shared" si="49"/>
        <v>0</v>
      </c>
      <c r="AM104" s="723">
        <f t="shared" si="50"/>
        <v>0</v>
      </c>
      <c r="AN104" s="723">
        <f t="shared" si="51"/>
        <v>0</v>
      </c>
      <c r="AO104" s="723">
        <f t="shared" si="52"/>
        <v>0</v>
      </c>
      <c r="AP104" s="723">
        <f t="shared" si="53"/>
        <v>0</v>
      </c>
      <c r="AQ104" s="723">
        <f t="shared" si="54"/>
        <v>0</v>
      </c>
    </row>
    <row r="105" spans="2:43">
      <c r="B105" s="782"/>
      <c r="C105" s="752" t="str">
        <f>'【指定様式①ーｂ】契約設備内訳表（２）（負荷）'!D109</f>
        <v/>
      </c>
      <c r="D105" s="742">
        <f>'【指定様式①ーｂ】契約設備内訳表（２）（負荷）'!V109</f>
        <v>0</v>
      </c>
      <c r="E105" s="753">
        <f>'【指定様式①ーｂ】契約設備内訳表（２）（負荷）'!X109</f>
        <v>0</v>
      </c>
      <c r="F105" s="754" t="str">
        <f>IF(C105="","",IF(ISERROR(VLOOKUP(C105,'機器ｺｰﾄﾞ（非表示）'!$A$2:$H$80,3,FALSE)),"",VLOOKUP(C105,'機器ｺｰﾄﾞ（非表示）'!$A$2:$H$80,3,FALSE)))</f>
        <v/>
      </c>
      <c r="G105" s="747" t="str">
        <f>IF(ISBLANK(D105),"",IF(C105=103,(VLOOKUP(D105,$BC$3:$BD$14,2,1))/1000,IF(C105=106,(VLOOKUP(D105,$BF$3:$BG$12,2,1))/1000,IF(C105=104,(VLOOKUP(D105,$AZ$3:$BA$8,2,1))/1000,IF(ISERROR(VLOOKUP(C105,'機器ｺｰﾄﾞ（非表示）'!$A$2:$H$80,5,FALSE)),"",ROUND(VLOOKUP(C105,'機器ｺｰﾄﾞ（非表示）'!$A$2:$H$80,5,FALSE)*D105*VLOOKUP(C105,'機器ｺｰﾄﾞ（非表示）'!$A$2:$H$80,6,FALSE),3))))))</f>
        <v/>
      </c>
      <c r="H105" s="742">
        <f t="shared" si="30"/>
        <v>0</v>
      </c>
      <c r="I105" s="743" t="str">
        <f t="shared" si="28"/>
        <v/>
      </c>
      <c r="L105" s="782"/>
      <c r="M105" s="752" t="str">
        <f>'【指定様式①ーｂ】契約設備内訳表（２）（負荷）'!AG109</f>
        <v/>
      </c>
      <c r="N105" s="742">
        <f>'【指定様式①ーｂ】契約設備内訳表（２）（負荷）'!AY109</f>
        <v>0</v>
      </c>
      <c r="O105" s="753">
        <f>'【指定様式①ーｂ】契約設備内訳表（２）（負荷）'!BA109</f>
        <v>0</v>
      </c>
      <c r="P105" s="754" t="str">
        <f>IF(M105="","",IF(ISERROR(VLOOKUP(M105,'機器ｺｰﾄﾞ（非表示）'!$A$2:$H$80,3,FALSE)),"",VLOOKUP(M105,'機器ｺｰﾄﾞ（非表示）'!$A$2:$H$80,3,FALSE)))</f>
        <v/>
      </c>
      <c r="Q105" s="747" t="str">
        <f>IF(N105=0,"",ROUND(IF(ISERROR(VLOOKUP(M105,'機器ｺｰﾄﾞ（非表示）'!$A$2:$H$80,5,FALSE)),"",VLOOKUP(M105,'機器ｺｰﾄﾞ（非表示）'!$A$2:$H$80,5,FALSE))*N105*VLOOKUP(M105,'機器ｺｰﾄﾞ（非表示）'!$A$2:$H$80,6,FALSE),3))</f>
        <v/>
      </c>
      <c r="R105" s="742">
        <f t="shared" si="31"/>
        <v>0</v>
      </c>
      <c r="S105" s="743" t="str">
        <f t="shared" si="29"/>
        <v/>
      </c>
      <c r="U105" s="723">
        <f t="shared" si="32"/>
        <v>0</v>
      </c>
      <c r="V105" s="723">
        <f t="shared" si="33"/>
        <v>0</v>
      </c>
      <c r="W105" s="723">
        <f t="shared" si="34"/>
        <v>0</v>
      </c>
      <c r="X105" s="723" t="str">
        <f t="shared" si="35"/>
        <v/>
      </c>
      <c r="Y105" s="723">
        <f t="shared" si="36"/>
        <v>0</v>
      </c>
      <c r="Z105" s="723">
        <f t="shared" si="37"/>
        <v>0</v>
      </c>
      <c r="AA105" s="723">
        <f t="shared" si="38"/>
        <v>0</v>
      </c>
      <c r="AB105" s="723">
        <f t="shared" si="39"/>
        <v>0</v>
      </c>
      <c r="AC105" s="723">
        <f t="shared" si="40"/>
        <v>0</v>
      </c>
      <c r="AD105" s="723">
        <f t="shared" si="41"/>
        <v>0</v>
      </c>
      <c r="AE105" s="723">
        <f t="shared" si="42"/>
        <v>0</v>
      </c>
      <c r="AF105" s="723">
        <f t="shared" si="43"/>
        <v>0</v>
      </c>
      <c r="AG105" s="723">
        <f t="shared" si="44"/>
        <v>0</v>
      </c>
      <c r="AH105" s="723">
        <f t="shared" si="45"/>
        <v>0</v>
      </c>
      <c r="AI105" s="723">
        <f t="shared" si="46"/>
        <v>0</v>
      </c>
      <c r="AJ105" s="723">
        <f t="shared" si="47"/>
        <v>0</v>
      </c>
      <c r="AK105" s="723">
        <f t="shared" si="48"/>
        <v>0</v>
      </c>
      <c r="AL105" s="723">
        <f t="shared" si="49"/>
        <v>0</v>
      </c>
      <c r="AM105" s="723">
        <f t="shared" si="50"/>
        <v>0</v>
      </c>
      <c r="AN105" s="723">
        <f t="shared" si="51"/>
        <v>0</v>
      </c>
      <c r="AO105" s="723">
        <f t="shared" si="52"/>
        <v>0</v>
      </c>
      <c r="AP105" s="723">
        <f t="shared" si="53"/>
        <v>0</v>
      </c>
      <c r="AQ105" s="723">
        <f t="shared" si="54"/>
        <v>0</v>
      </c>
    </row>
    <row r="106" spans="2:43">
      <c r="B106" s="782"/>
      <c r="C106" s="752" t="str">
        <f>'【指定様式①ーｂ】契約設備内訳表（２）（負荷）'!D110</f>
        <v/>
      </c>
      <c r="D106" s="742">
        <f>'【指定様式①ーｂ】契約設備内訳表（２）（負荷）'!V110</f>
        <v>0</v>
      </c>
      <c r="E106" s="753">
        <f>'【指定様式①ーｂ】契約設備内訳表（２）（負荷）'!X110</f>
        <v>0</v>
      </c>
      <c r="F106" s="754" t="str">
        <f>IF(C106="","",IF(ISERROR(VLOOKUP(C106,'機器ｺｰﾄﾞ（非表示）'!$A$2:$H$80,3,FALSE)),"",VLOOKUP(C106,'機器ｺｰﾄﾞ（非表示）'!$A$2:$H$80,3,FALSE)))</f>
        <v/>
      </c>
      <c r="G106" s="747" t="str">
        <f>IF(ISBLANK(D106),"",IF(C106=103,(VLOOKUP(D106,$BC$3:$BD$14,2,1))/1000,IF(C106=106,(VLOOKUP(D106,$BF$3:$BG$12,2,1))/1000,IF(C106=104,(VLOOKUP(D106,$AZ$3:$BA$8,2,1))/1000,IF(ISERROR(VLOOKUP(C106,'機器ｺｰﾄﾞ（非表示）'!$A$2:$H$80,5,FALSE)),"",ROUND(VLOOKUP(C106,'機器ｺｰﾄﾞ（非表示）'!$A$2:$H$80,5,FALSE)*D106*VLOOKUP(C106,'機器ｺｰﾄﾞ（非表示）'!$A$2:$H$80,6,FALSE),3))))))</f>
        <v/>
      </c>
      <c r="H106" s="742">
        <f t="shared" si="30"/>
        <v>0</v>
      </c>
      <c r="I106" s="743" t="str">
        <f t="shared" si="28"/>
        <v/>
      </c>
      <c r="L106" s="782"/>
      <c r="M106" s="752" t="str">
        <f>'【指定様式①ーｂ】契約設備内訳表（２）（負荷）'!AG110</f>
        <v/>
      </c>
      <c r="N106" s="742">
        <f>'【指定様式①ーｂ】契約設備内訳表（２）（負荷）'!AY110</f>
        <v>0</v>
      </c>
      <c r="O106" s="753">
        <f>'【指定様式①ーｂ】契約設備内訳表（２）（負荷）'!BA110</f>
        <v>0</v>
      </c>
      <c r="P106" s="754" t="str">
        <f>IF(M106="","",IF(ISERROR(VLOOKUP(M106,'機器ｺｰﾄﾞ（非表示）'!$A$2:$H$80,3,FALSE)),"",VLOOKUP(M106,'機器ｺｰﾄﾞ（非表示）'!$A$2:$H$80,3,FALSE)))</f>
        <v/>
      </c>
      <c r="Q106" s="747" t="str">
        <f>IF(N106=0,"",ROUND(IF(ISERROR(VLOOKUP(M106,'機器ｺｰﾄﾞ（非表示）'!$A$2:$H$80,5,FALSE)),"",VLOOKUP(M106,'機器ｺｰﾄﾞ（非表示）'!$A$2:$H$80,5,FALSE))*N106*VLOOKUP(M106,'機器ｺｰﾄﾞ（非表示）'!$A$2:$H$80,6,FALSE),3))</f>
        <v/>
      </c>
      <c r="R106" s="742">
        <f t="shared" si="31"/>
        <v>0</v>
      </c>
      <c r="S106" s="743" t="str">
        <f t="shared" si="29"/>
        <v/>
      </c>
      <c r="U106" s="723">
        <f t="shared" si="32"/>
        <v>0</v>
      </c>
      <c r="V106" s="723">
        <f t="shared" si="33"/>
        <v>0</v>
      </c>
      <c r="W106" s="723">
        <f t="shared" si="34"/>
        <v>0</v>
      </c>
      <c r="X106" s="723" t="str">
        <f t="shared" si="35"/>
        <v/>
      </c>
      <c r="Y106" s="723">
        <f t="shared" si="36"/>
        <v>0</v>
      </c>
      <c r="Z106" s="723">
        <f t="shared" si="37"/>
        <v>0</v>
      </c>
      <c r="AA106" s="723">
        <f t="shared" si="38"/>
        <v>0</v>
      </c>
      <c r="AB106" s="723">
        <f t="shared" si="39"/>
        <v>0</v>
      </c>
      <c r="AC106" s="723">
        <f t="shared" si="40"/>
        <v>0</v>
      </c>
      <c r="AD106" s="723">
        <f t="shared" si="41"/>
        <v>0</v>
      </c>
      <c r="AE106" s="723">
        <f t="shared" si="42"/>
        <v>0</v>
      </c>
      <c r="AF106" s="723">
        <f t="shared" si="43"/>
        <v>0</v>
      </c>
      <c r="AG106" s="723">
        <f t="shared" si="44"/>
        <v>0</v>
      </c>
      <c r="AH106" s="723">
        <f t="shared" si="45"/>
        <v>0</v>
      </c>
      <c r="AI106" s="723">
        <f t="shared" si="46"/>
        <v>0</v>
      </c>
      <c r="AJ106" s="723">
        <f t="shared" si="47"/>
        <v>0</v>
      </c>
      <c r="AK106" s="723">
        <f t="shared" si="48"/>
        <v>0</v>
      </c>
      <c r="AL106" s="723">
        <f t="shared" si="49"/>
        <v>0</v>
      </c>
      <c r="AM106" s="723">
        <f t="shared" si="50"/>
        <v>0</v>
      </c>
      <c r="AN106" s="723">
        <f t="shared" si="51"/>
        <v>0</v>
      </c>
      <c r="AO106" s="723">
        <f t="shared" si="52"/>
        <v>0</v>
      </c>
      <c r="AP106" s="723">
        <f t="shared" si="53"/>
        <v>0</v>
      </c>
      <c r="AQ106" s="723">
        <f t="shared" si="54"/>
        <v>0</v>
      </c>
    </row>
    <row r="107" spans="2:43">
      <c r="B107" s="782"/>
      <c r="C107" s="752" t="str">
        <f>'【指定様式①ーｂ】契約設備内訳表（２）（負荷）'!D111</f>
        <v/>
      </c>
      <c r="D107" s="742">
        <f>'【指定様式①ーｂ】契約設備内訳表（２）（負荷）'!V111</f>
        <v>0</v>
      </c>
      <c r="E107" s="753">
        <f>'【指定様式①ーｂ】契約設備内訳表（２）（負荷）'!X111</f>
        <v>0</v>
      </c>
      <c r="F107" s="754" t="str">
        <f>IF(C107="","",IF(ISERROR(VLOOKUP(C107,'機器ｺｰﾄﾞ（非表示）'!$A$2:$H$80,3,FALSE)),"",VLOOKUP(C107,'機器ｺｰﾄﾞ（非表示）'!$A$2:$H$80,3,FALSE)))</f>
        <v/>
      </c>
      <c r="G107" s="747" t="str">
        <f>IF(ISBLANK(D107),"",IF(C107=103,(VLOOKUP(D107,$BC$3:$BD$14,2,1))/1000,IF(C107=106,(VLOOKUP(D107,$BF$3:$BG$12,2,1))/1000,IF(C107=104,(VLOOKUP(D107,$AZ$3:$BA$8,2,1))/1000,IF(ISERROR(VLOOKUP(C107,'機器ｺｰﾄﾞ（非表示）'!$A$2:$H$80,5,FALSE)),"",ROUND(VLOOKUP(C107,'機器ｺｰﾄﾞ（非表示）'!$A$2:$H$80,5,FALSE)*D107*VLOOKUP(C107,'機器ｺｰﾄﾞ（非表示）'!$A$2:$H$80,6,FALSE),3))))))</f>
        <v/>
      </c>
      <c r="H107" s="742">
        <f t="shared" si="30"/>
        <v>0</v>
      </c>
      <c r="I107" s="743" t="str">
        <f t="shared" si="28"/>
        <v/>
      </c>
      <c r="L107" s="782"/>
      <c r="M107" s="752" t="str">
        <f>'【指定様式①ーｂ】契約設備内訳表（２）（負荷）'!AG111</f>
        <v/>
      </c>
      <c r="N107" s="742">
        <f>'【指定様式①ーｂ】契約設備内訳表（２）（負荷）'!AY111</f>
        <v>0</v>
      </c>
      <c r="O107" s="753">
        <f>'【指定様式①ーｂ】契約設備内訳表（２）（負荷）'!BA111</f>
        <v>0</v>
      </c>
      <c r="P107" s="754" t="str">
        <f>IF(M107="","",IF(ISERROR(VLOOKUP(M107,'機器ｺｰﾄﾞ（非表示）'!$A$2:$H$80,3,FALSE)),"",VLOOKUP(M107,'機器ｺｰﾄﾞ（非表示）'!$A$2:$H$80,3,FALSE)))</f>
        <v/>
      </c>
      <c r="Q107" s="747" t="str">
        <f>IF(N107=0,"",ROUND(IF(ISERROR(VLOOKUP(M107,'機器ｺｰﾄﾞ（非表示）'!$A$2:$H$80,5,FALSE)),"",VLOOKUP(M107,'機器ｺｰﾄﾞ（非表示）'!$A$2:$H$80,5,FALSE))*N107*VLOOKUP(M107,'機器ｺｰﾄﾞ（非表示）'!$A$2:$H$80,6,FALSE),3))</f>
        <v/>
      </c>
      <c r="R107" s="742">
        <f t="shared" si="31"/>
        <v>0</v>
      </c>
      <c r="S107" s="743" t="str">
        <f t="shared" si="29"/>
        <v/>
      </c>
      <c r="U107" s="723">
        <f t="shared" si="32"/>
        <v>0</v>
      </c>
      <c r="V107" s="723">
        <f t="shared" si="33"/>
        <v>0</v>
      </c>
      <c r="W107" s="723">
        <f t="shared" si="34"/>
        <v>0</v>
      </c>
      <c r="X107" s="723" t="str">
        <f t="shared" si="35"/>
        <v/>
      </c>
      <c r="Y107" s="723">
        <f t="shared" si="36"/>
        <v>0</v>
      </c>
      <c r="Z107" s="723">
        <f t="shared" si="37"/>
        <v>0</v>
      </c>
      <c r="AA107" s="723">
        <f t="shared" si="38"/>
        <v>0</v>
      </c>
      <c r="AB107" s="723">
        <f t="shared" si="39"/>
        <v>0</v>
      </c>
      <c r="AC107" s="723">
        <f t="shared" si="40"/>
        <v>0</v>
      </c>
      <c r="AD107" s="723">
        <f t="shared" si="41"/>
        <v>0</v>
      </c>
      <c r="AE107" s="723">
        <f t="shared" si="42"/>
        <v>0</v>
      </c>
      <c r="AF107" s="723">
        <f t="shared" si="43"/>
        <v>0</v>
      </c>
      <c r="AG107" s="723">
        <f t="shared" si="44"/>
        <v>0</v>
      </c>
      <c r="AH107" s="723">
        <f t="shared" si="45"/>
        <v>0</v>
      </c>
      <c r="AI107" s="723">
        <f t="shared" si="46"/>
        <v>0</v>
      </c>
      <c r="AJ107" s="723">
        <f t="shared" si="47"/>
        <v>0</v>
      </c>
      <c r="AK107" s="723">
        <f t="shared" si="48"/>
        <v>0</v>
      </c>
      <c r="AL107" s="723">
        <f t="shared" si="49"/>
        <v>0</v>
      </c>
      <c r="AM107" s="723">
        <f t="shared" si="50"/>
        <v>0</v>
      </c>
      <c r="AN107" s="723">
        <f t="shared" si="51"/>
        <v>0</v>
      </c>
      <c r="AO107" s="723">
        <f t="shared" si="52"/>
        <v>0</v>
      </c>
      <c r="AP107" s="723">
        <f t="shared" si="53"/>
        <v>0</v>
      </c>
      <c r="AQ107" s="723">
        <f t="shared" si="54"/>
        <v>0</v>
      </c>
    </row>
    <row r="108" spans="2:43">
      <c r="B108" s="782"/>
      <c r="C108" s="752" t="str">
        <f>'【指定様式①ーｂ】契約設備内訳表（２）（負荷）'!D112</f>
        <v/>
      </c>
      <c r="D108" s="742">
        <f>'【指定様式①ーｂ】契約設備内訳表（２）（負荷）'!V112</f>
        <v>0</v>
      </c>
      <c r="E108" s="753">
        <f>'【指定様式①ーｂ】契約設備内訳表（２）（負荷）'!X112</f>
        <v>0</v>
      </c>
      <c r="F108" s="754" t="str">
        <f>IF(C108="","",IF(ISERROR(VLOOKUP(C108,'機器ｺｰﾄﾞ（非表示）'!$A$2:$H$80,3,FALSE)),"",VLOOKUP(C108,'機器ｺｰﾄﾞ（非表示）'!$A$2:$H$80,3,FALSE)))</f>
        <v/>
      </c>
      <c r="G108" s="747" t="str">
        <f>IF(ISBLANK(D108),"",IF(C108=103,(VLOOKUP(D108,$BC$3:$BD$14,2,1))/1000,IF(C108=106,(VLOOKUP(D108,$BF$3:$BG$12,2,1))/1000,IF(C108=104,(VLOOKUP(D108,$AZ$3:$BA$8,2,1))/1000,IF(ISERROR(VLOOKUP(C108,'機器ｺｰﾄﾞ（非表示）'!$A$2:$H$80,5,FALSE)),"",ROUND(VLOOKUP(C108,'機器ｺｰﾄﾞ（非表示）'!$A$2:$H$80,5,FALSE)*D108*VLOOKUP(C108,'機器ｺｰﾄﾞ（非表示）'!$A$2:$H$80,6,FALSE),3))))))</f>
        <v/>
      </c>
      <c r="H108" s="742">
        <f t="shared" si="30"/>
        <v>0</v>
      </c>
      <c r="I108" s="743" t="str">
        <f t="shared" si="28"/>
        <v/>
      </c>
      <c r="L108" s="782"/>
      <c r="M108" s="752" t="str">
        <f>'【指定様式①ーｂ】契約設備内訳表（２）（負荷）'!AG112</f>
        <v/>
      </c>
      <c r="N108" s="742">
        <f>'【指定様式①ーｂ】契約設備内訳表（２）（負荷）'!AY112</f>
        <v>0</v>
      </c>
      <c r="O108" s="753">
        <f>'【指定様式①ーｂ】契約設備内訳表（２）（負荷）'!BA112</f>
        <v>0</v>
      </c>
      <c r="P108" s="754" t="str">
        <f>IF(M108="","",IF(ISERROR(VLOOKUP(M108,'機器ｺｰﾄﾞ（非表示）'!$A$2:$H$80,3,FALSE)),"",VLOOKUP(M108,'機器ｺｰﾄﾞ（非表示）'!$A$2:$H$80,3,FALSE)))</f>
        <v/>
      </c>
      <c r="Q108" s="747" t="str">
        <f>IF(N108=0,"",ROUND(IF(ISERROR(VLOOKUP(M108,'機器ｺｰﾄﾞ（非表示）'!$A$2:$H$80,5,FALSE)),"",VLOOKUP(M108,'機器ｺｰﾄﾞ（非表示）'!$A$2:$H$80,5,FALSE))*N108*VLOOKUP(M108,'機器ｺｰﾄﾞ（非表示）'!$A$2:$H$80,6,FALSE),3))</f>
        <v/>
      </c>
      <c r="R108" s="742">
        <f t="shared" si="31"/>
        <v>0</v>
      </c>
      <c r="S108" s="743" t="str">
        <f t="shared" si="29"/>
        <v/>
      </c>
      <c r="U108" s="723">
        <f t="shared" si="32"/>
        <v>0</v>
      </c>
      <c r="V108" s="723">
        <f t="shared" si="33"/>
        <v>0</v>
      </c>
      <c r="W108" s="723">
        <f t="shared" si="34"/>
        <v>0</v>
      </c>
      <c r="X108" s="723" t="str">
        <f t="shared" si="35"/>
        <v/>
      </c>
      <c r="Y108" s="723">
        <f t="shared" si="36"/>
        <v>0</v>
      </c>
      <c r="Z108" s="723">
        <f t="shared" si="37"/>
        <v>0</v>
      </c>
      <c r="AA108" s="723">
        <f t="shared" si="38"/>
        <v>0</v>
      </c>
      <c r="AB108" s="723">
        <f t="shared" si="39"/>
        <v>0</v>
      </c>
      <c r="AC108" s="723">
        <f t="shared" si="40"/>
        <v>0</v>
      </c>
      <c r="AD108" s="723">
        <f t="shared" si="41"/>
        <v>0</v>
      </c>
      <c r="AE108" s="723">
        <f t="shared" si="42"/>
        <v>0</v>
      </c>
      <c r="AF108" s="723">
        <f t="shared" si="43"/>
        <v>0</v>
      </c>
      <c r="AG108" s="723">
        <f t="shared" si="44"/>
        <v>0</v>
      </c>
      <c r="AH108" s="723">
        <f t="shared" si="45"/>
        <v>0</v>
      </c>
      <c r="AI108" s="723">
        <f t="shared" si="46"/>
        <v>0</v>
      </c>
      <c r="AJ108" s="723">
        <f t="shared" si="47"/>
        <v>0</v>
      </c>
      <c r="AK108" s="723">
        <f t="shared" si="48"/>
        <v>0</v>
      </c>
      <c r="AL108" s="723">
        <f t="shared" si="49"/>
        <v>0</v>
      </c>
      <c r="AM108" s="723">
        <f t="shared" si="50"/>
        <v>0</v>
      </c>
      <c r="AN108" s="723">
        <f t="shared" si="51"/>
        <v>0</v>
      </c>
      <c r="AO108" s="723">
        <f t="shared" si="52"/>
        <v>0</v>
      </c>
      <c r="AP108" s="723">
        <f t="shared" si="53"/>
        <v>0</v>
      </c>
      <c r="AQ108" s="723">
        <f t="shared" si="54"/>
        <v>0</v>
      </c>
    </row>
    <row r="109" spans="2:43">
      <c r="B109" s="782"/>
      <c r="C109" s="752" t="str">
        <f>'【指定様式①ーｂ】契約設備内訳表（２）（負荷）'!D113</f>
        <v/>
      </c>
      <c r="D109" s="742">
        <f>'【指定様式①ーｂ】契約設備内訳表（２）（負荷）'!V113</f>
        <v>0</v>
      </c>
      <c r="E109" s="753">
        <f>'【指定様式①ーｂ】契約設備内訳表（２）（負荷）'!X113</f>
        <v>0</v>
      </c>
      <c r="F109" s="754" t="str">
        <f>IF(C109="","",IF(ISERROR(VLOOKUP(C109,'機器ｺｰﾄﾞ（非表示）'!$A$2:$H$80,3,FALSE)),"",VLOOKUP(C109,'機器ｺｰﾄﾞ（非表示）'!$A$2:$H$80,3,FALSE)))</f>
        <v/>
      </c>
      <c r="G109" s="747" t="str">
        <f>IF(ISBLANK(D109),"",IF(C109=103,(VLOOKUP(D109,$BC$3:$BD$14,2,1))/1000,IF(C109=106,(VLOOKUP(D109,$BF$3:$BG$12,2,1))/1000,IF(C109=104,(VLOOKUP(D109,$AZ$3:$BA$8,2,1))/1000,IF(ISERROR(VLOOKUP(C109,'機器ｺｰﾄﾞ（非表示）'!$A$2:$H$80,5,FALSE)),"",ROUND(VLOOKUP(C109,'機器ｺｰﾄﾞ（非表示）'!$A$2:$H$80,5,FALSE)*D109*VLOOKUP(C109,'機器ｺｰﾄﾞ（非表示）'!$A$2:$H$80,6,FALSE),3))))))</f>
        <v/>
      </c>
      <c r="H109" s="742">
        <f t="shared" si="30"/>
        <v>0</v>
      </c>
      <c r="I109" s="743" t="str">
        <f t="shared" si="28"/>
        <v/>
      </c>
      <c r="L109" s="782"/>
      <c r="M109" s="752" t="str">
        <f>'【指定様式①ーｂ】契約設備内訳表（２）（負荷）'!AG113</f>
        <v/>
      </c>
      <c r="N109" s="742">
        <f>'【指定様式①ーｂ】契約設備内訳表（２）（負荷）'!AY113</f>
        <v>0</v>
      </c>
      <c r="O109" s="753">
        <f>'【指定様式①ーｂ】契約設備内訳表（２）（負荷）'!BA113</f>
        <v>0</v>
      </c>
      <c r="P109" s="754" t="str">
        <f>IF(M109="","",IF(ISERROR(VLOOKUP(M109,'機器ｺｰﾄﾞ（非表示）'!$A$2:$H$80,3,FALSE)),"",VLOOKUP(M109,'機器ｺｰﾄﾞ（非表示）'!$A$2:$H$80,3,FALSE)))</f>
        <v/>
      </c>
      <c r="Q109" s="747" t="str">
        <f>IF(N109=0,"",ROUND(IF(ISERROR(VLOOKUP(M109,'機器ｺｰﾄﾞ（非表示）'!$A$2:$H$80,5,FALSE)),"",VLOOKUP(M109,'機器ｺｰﾄﾞ（非表示）'!$A$2:$H$80,5,FALSE))*N109*VLOOKUP(M109,'機器ｺｰﾄﾞ（非表示）'!$A$2:$H$80,6,FALSE),3))</f>
        <v/>
      </c>
      <c r="R109" s="742">
        <f t="shared" si="31"/>
        <v>0</v>
      </c>
      <c r="S109" s="743" t="str">
        <f t="shared" si="29"/>
        <v/>
      </c>
      <c r="U109" s="723">
        <f t="shared" si="32"/>
        <v>0</v>
      </c>
      <c r="V109" s="723">
        <f t="shared" si="33"/>
        <v>0</v>
      </c>
      <c r="W109" s="723">
        <f t="shared" si="34"/>
        <v>0</v>
      </c>
      <c r="X109" s="723" t="str">
        <f t="shared" si="35"/>
        <v/>
      </c>
      <c r="Y109" s="723">
        <f t="shared" si="36"/>
        <v>0</v>
      </c>
      <c r="Z109" s="723">
        <f t="shared" si="37"/>
        <v>0</v>
      </c>
      <c r="AA109" s="723">
        <f t="shared" si="38"/>
        <v>0</v>
      </c>
      <c r="AB109" s="723">
        <f t="shared" si="39"/>
        <v>0</v>
      </c>
      <c r="AC109" s="723">
        <f t="shared" si="40"/>
        <v>0</v>
      </c>
      <c r="AD109" s="723">
        <f t="shared" si="41"/>
        <v>0</v>
      </c>
      <c r="AE109" s="723">
        <f t="shared" si="42"/>
        <v>0</v>
      </c>
      <c r="AF109" s="723">
        <f t="shared" si="43"/>
        <v>0</v>
      </c>
      <c r="AG109" s="723">
        <f t="shared" si="44"/>
        <v>0</v>
      </c>
      <c r="AH109" s="723">
        <f t="shared" si="45"/>
        <v>0</v>
      </c>
      <c r="AI109" s="723">
        <f t="shared" si="46"/>
        <v>0</v>
      </c>
      <c r="AJ109" s="723">
        <f t="shared" si="47"/>
        <v>0</v>
      </c>
      <c r="AK109" s="723">
        <f t="shared" si="48"/>
        <v>0</v>
      </c>
      <c r="AL109" s="723">
        <f t="shared" si="49"/>
        <v>0</v>
      </c>
      <c r="AM109" s="723">
        <f t="shared" si="50"/>
        <v>0</v>
      </c>
      <c r="AN109" s="723">
        <f t="shared" si="51"/>
        <v>0</v>
      </c>
      <c r="AO109" s="723">
        <f t="shared" si="52"/>
        <v>0</v>
      </c>
      <c r="AP109" s="723">
        <f t="shared" si="53"/>
        <v>0</v>
      </c>
      <c r="AQ109" s="723">
        <f t="shared" si="54"/>
        <v>0</v>
      </c>
    </row>
    <row r="110" spans="2:43">
      <c r="B110" s="782"/>
      <c r="C110" s="752" t="str">
        <f>'【指定様式①ーｂ】契約設備内訳表（２）（負荷）'!D114</f>
        <v/>
      </c>
      <c r="D110" s="742">
        <f>'【指定様式①ーｂ】契約設備内訳表（２）（負荷）'!V114</f>
        <v>0</v>
      </c>
      <c r="E110" s="753">
        <f>'【指定様式①ーｂ】契約設備内訳表（２）（負荷）'!X114</f>
        <v>0</v>
      </c>
      <c r="F110" s="754" t="str">
        <f>IF(C110="","",IF(ISERROR(VLOOKUP(C110,'機器ｺｰﾄﾞ（非表示）'!$A$2:$H$80,3,FALSE)),"",VLOOKUP(C110,'機器ｺｰﾄﾞ（非表示）'!$A$2:$H$80,3,FALSE)))</f>
        <v/>
      </c>
      <c r="G110" s="747" t="str">
        <f>IF(ISBLANK(D110),"",IF(C110=103,(VLOOKUP(D110,$BC$3:$BD$14,2,1))/1000,IF(C110=106,(VLOOKUP(D110,$BF$3:$BG$12,2,1))/1000,IF(C110=104,(VLOOKUP(D110,$AZ$3:$BA$8,2,1))/1000,IF(ISERROR(VLOOKUP(C110,'機器ｺｰﾄﾞ（非表示）'!$A$2:$H$80,5,FALSE)),"",ROUND(VLOOKUP(C110,'機器ｺｰﾄﾞ（非表示）'!$A$2:$H$80,5,FALSE)*D110*VLOOKUP(C110,'機器ｺｰﾄﾞ（非表示）'!$A$2:$H$80,6,FALSE),3))))))</f>
        <v/>
      </c>
      <c r="H110" s="742">
        <f t="shared" si="30"/>
        <v>0</v>
      </c>
      <c r="I110" s="743" t="str">
        <f t="shared" si="28"/>
        <v/>
      </c>
      <c r="L110" s="782"/>
      <c r="M110" s="752" t="str">
        <f>'【指定様式①ーｂ】契約設備内訳表（２）（負荷）'!AG114</f>
        <v/>
      </c>
      <c r="N110" s="742">
        <f>'【指定様式①ーｂ】契約設備内訳表（２）（負荷）'!AY114</f>
        <v>0</v>
      </c>
      <c r="O110" s="753">
        <f>'【指定様式①ーｂ】契約設備内訳表（２）（負荷）'!BA114</f>
        <v>0</v>
      </c>
      <c r="P110" s="754" t="str">
        <f>IF(M110="","",IF(ISERROR(VLOOKUP(M110,'機器ｺｰﾄﾞ（非表示）'!$A$2:$H$80,3,FALSE)),"",VLOOKUP(M110,'機器ｺｰﾄﾞ（非表示）'!$A$2:$H$80,3,FALSE)))</f>
        <v/>
      </c>
      <c r="Q110" s="747" t="str">
        <f>IF(N110=0,"",ROUND(IF(ISERROR(VLOOKUP(M110,'機器ｺｰﾄﾞ（非表示）'!$A$2:$H$80,5,FALSE)),"",VLOOKUP(M110,'機器ｺｰﾄﾞ（非表示）'!$A$2:$H$80,5,FALSE))*N110*VLOOKUP(M110,'機器ｺｰﾄﾞ（非表示）'!$A$2:$H$80,6,FALSE),3))</f>
        <v/>
      </c>
      <c r="R110" s="742">
        <f t="shared" si="31"/>
        <v>0</v>
      </c>
      <c r="S110" s="743" t="str">
        <f t="shared" si="29"/>
        <v/>
      </c>
      <c r="U110" s="723">
        <f t="shared" si="32"/>
        <v>0</v>
      </c>
      <c r="V110" s="723">
        <f t="shared" si="33"/>
        <v>0</v>
      </c>
      <c r="W110" s="723">
        <f t="shared" si="34"/>
        <v>0</v>
      </c>
      <c r="X110" s="723" t="str">
        <f t="shared" si="35"/>
        <v/>
      </c>
      <c r="Y110" s="723">
        <f t="shared" si="36"/>
        <v>0</v>
      </c>
      <c r="Z110" s="723">
        <f t="shared" si="37"/>
        <v>0</v>
      </c>
      <c r="AA110" s="723">
        <f t="shared" si="38"/>
        <v>0</v>
      </c>
      <c r="AB110" s="723">
        <f t="shared" si="39"/>
        <v>0</v>
      </c>
      <c r="AC110" s="723">
        <f t="shared" si="40"/>
        <v>0</v>
      </c>
      <c r="AD110" s="723">
        <f t="shared" si="41"/>
        <v>0</v>
      </c>
      <c r="AE110" s="723">
        <f t="shared" si="42"/>
        <v>0</v>
      </c>
      <c r="AF110" s="723">
        <f t="shared" si="43"/>
        <v>0</v>
      </c>
      <c r="AG110" s="723">
        <f t="shared" si="44"/>
        <v>0</v>
      </c>
      <c r="AH110" s="723">
        <f t="shared" si="45"/>
        <v>0</v>
      </c>
      <c r="AI110" s="723">
        <f t="shared" si="46"/>
        <v>0</v>
      </c>
      <c r="AJ110" s="723">
        <f t="shared" si="47"/>
        <v>0</v>
      </c>
      <c r="AK110" s="723">
        <f t="shared" si="48"/>
        <v>0</v>
      </c>
      <c r="AL110" s="723">
        <f t="shared" si="49"/>
        <v>0</v>
      </c>
      <c r="AM110" s="723">
        <f t="shared" si="50"/>
        <v>0</v>
      </c>
      <c r="AN110" s="723">
        <f t="shared" si="51"/>
        <v>0</v>
      </c>
      <c r="AO110" s="723">
        <f t="shared" si="52"/>
        <v>0</v>
      </c>
      <c r="AP110" s="723">
        <f t="shared" si="53"/>
        <v>0</v>
      </c>
      <c r="AQ110" s="723">
        <f t="shared" si="54"/>
        <v>0</v>
      </c>
    </row>
    <row r="111" spans="2:43">
      <c r="B111" s="782"/>
      <c r="C111" s="752" t="str">
        <f>'【指定様式①ーｂ】契約設備内訳表（２）（負荷）'!D115</f>
        <v/>
      </c>
      <c r="D111" s="742">
        <f>'【指定様式①ーｂ】契約設備内訳表（２）（負荷）'!V115</f>
        <v>0</v>
      </c>
      <c r="E111" s="753">
        <f>'【指定様式①ーｂ】契約設備内訳表（２）（負荷）'!X115</f>
        <v>0</v>
      </c>
      <c r="F111" s="754" t="str">
        <f>IF(C111="","",IF(ISERROR(VLOOKUP(C111,'機器ｺｰﾄﾞ（非表示）'!$A$2:$H$80,3,FALSE)),"",VLOOKUP(C111,'機器ｺｰﾄﾞ（非表示）'!$A$2:$H$80,3,FALSE)))</f>
        <v/>
      </c>
      <c r="G111" s="747" t="str">
        <f>IF(ISBLANK(D111),"",IF(C111=103,(VLOOKUP(D111,$BC$3:$BD$14,2,1))/1000,IF(C111=106,(VLOOKUP(D111,$BF$3:$BG$12,2,1))/1000,IF(C111=104,(VLOOKUP(D111,$AZ$3:$BA$8,2,1))/1000,IF(ISERROR(VLOOKUP(C111,'機器ｺｰﾄﾞ（非表示）'!$A$2:$H$80,5,FALSE)),"",ROUND(VLOOKUP(C111,'機器ｺｰﾄﾞ（非表示）'!$A$2:$H$80,5,FALSE)*D111*VLOOKUP(C111,'機器ｺｰﾄﾞ（非表示）'!$A$2:$H$80,6,FALSE),3))))))</f>
        <v/>
      </c>
      <c r="H111" s="742">
        <f t="shared" si="30"/>
        <v>0</v>
      </c>
      <c r="I111" s="743" t="str">
        <f t="shared" si="28"/>
        <v/>
      </c>
      <c r="L111" s="782"/>
      <c r="M111" s="752" t="str">
        <f>'【指定様式①ーｂ】契約設備内訳表（２）（負荷）'!AG115</f>
        <v/>
      </c>
      <c r="N111" s="742">
        <f>'【指定様式①ーｂ】契約設備内訳表（２）（負荷）'!AY115</f>
        <v>0</v>
      </c>
      <c r="O111" s="753">
        <f>'【指定様式①ーｂ】契約設備内訳表（２）（負荷）'!BA115</f>
        <v>0</v>
      </c>
      <c r="P111" s="754" t="str">
        <f>IF(M111="","",IF(ISERROR(VLOOKUP(M111,'機器ｺｰﾄﾞ（非表示）'!$A$2:$H$80,3,FALSE)),"",VLOOKUP(M111,'機器ｺｰﾄﾞ（非表示）'!$A$2:$H$80,3,FALSE)))</f>
        <v/>
      </c>
      <c r="Q111" s="747" t="str">
        <f>IF(N111=0,"",ROUND(IF(ISERROR(VLOOKUP(M111,'機器ｺｰﾄﾞ（非表示）'!$A$2:$H$80,5,FALSE)),"",VLOOKUP(M111,'機器ｺｰﾄﾞ（非表示）'!$A$2:$H$80,5,FALSE))*N111*VLOOKUP(M111,'機器ｺｰﾄﾞ（非表示）'!$A$2:$H$80,6,FALSE),3))</f>
        <v/>
      </c>
      <c r="R111" s="742">
        <f t="shared" si="31"/>
        <v>0</v>
      </c>
      <c r="S111" s="743" t="str">
        <f t="shared" si="29"/>
        <v/>
      </c>
      <c r="U111" s="723">
        <f t="shared" si="32"/>
        <v>0</v>
      </c>
      <c r="V111" s="723">
        <f t="shared" si="33"/>
        <v>0</v>
      </c>
      <c r="W111" s="723">
        <f t="shared" si="34"/>
        <v>0</v>
      </c>
      <c r="X111" s="723" t="str">
        <f t="shared" si="35"/>
        <v/>
      </c>
      <c r="Y111" s="723">
        <f t="shared" si="36"/>
        <v>0</v>
      </c>
      <c r="Z111" s="723">
        <f t="shared" si="37"/>
        <v>0</v>
      </c>
      <c r="AA111" s="723">
        <f t="shared" si="38"/>
        <v>0</v>
      </c>
      <c r="AB111" s="723">
        <f t="shared" si="39"/>
        <v>0</v>
      </c>
      <c r="AC111" s="723">
        <f t="shared" si="40"/>
        <v>0</v>
      </c>
      <c r="AD111" s="723">
        <f t="shared" si="41"/>
        <v>0</v>
      </c>
      <c r="AE111" s="723">
        <f t="shared" si="42"/>
        <v>0</v>
      </c>
      <c r="AF111" s="723">
        <f t="shared" si="43"/>
        <v>0</v>
      </c>
      <c r="AG111" s="723">
        <f t="shared" si="44"/>
        <v>0</v>
      </c>
      <c r="AH111" s="723">
        <f t="shared" si="45"/>
        <v>0</v>
      </c>
      <c r="AI111" s="723">
        <f t="shared" si="46"/>
        <v>0</v>
      </c>
      <c r="AJ111" s="723">
        <f t="shared" si="47"/>
        <v>0</v>
      </c>
      <c r="AK111" s="723">
        <f t="shared" si="48"/>
        <v>0</v>
      </c>
      <c r="AL111" s="723">
        <f t="shared" si="49"/>
        <v>0</v>
      </c>
      <c r="AM111" s="723">
        <f t="shared" si="50"/>
        <v>0</v>
      </c>
      <c r="AN111" s="723">
        <f t="shared" si="51"/>
        <v>0</v>
      </c>
      <c r="AO111" s="723">
        <f t="shared" si="52"/>
        <v>0</v>
      </c>
      <c r="AP111" s="723">
        <f t="shared" si="53"/>
        <v>0</v>
      </c>
      <c r="AQ111" s="723">
        <f t="shared" si="54"/>
        <v>0</v>
      </c>
    </row>
    <row r="112" spans="2:43">
      <c r="B112" s="782"/>
      <c r="C112" s="752" t="str">
        <f>'【指定様式①ーｂ】契約設備内訳表（２）（負荷）'!D116</f>
        <v/>
      </c>
      <c r="D112" s="742">
        <f>'【指定様式①ーｂ】契約設備内訳表（２）（負荷）'!V116</f>
        <v>0</v>
      </c>
      <c r="E112" s="753">
        <f>'【指定様式①ーｂ】契約設備内訳表（２）（負荷）'!X116</f>
        <v>0</v>
      </c>
      <c r="F112" s="754" t="str">
        <f>IF(C112="","",IF(ISERROR(VLOOKUP(C112,'機器ｺｰﾄﾞ（非表示）'!$A$2:$H$80,3,FALSE)),"",VLOOKUP(C112,'機器ｺｰﾄﾞ（非表示）'!$A$2:$H$80,3,FALSE)))</f>
        <v/>
      </c>
      <c r="G112" s="747" t="str">
        <f>IF(ISBLANK(D112),"",IF(C112=103,(VLOOKUP(D112,$BC$3:$BD$14,2,1))/1000,IF(C112=106,(VLOOKUP(D112,$BF$3:$BG$12,2,1))/1000,IF(C112=104,(VLOOKUP(D112,$AZ$3:$BA$8,2,1))/1000,IF(ISERROR(VLOOKUP(C112,'機器ｺｰﾄﾞ（非表示）'!$A$2:$H$80,5,FALSE)),"",ROUND(VLOOKUP(C112,'機器ｺｰﾄﾞ（非表示）'!$A$2:$H$80,5,FALSE)*D112*VLOOKUP(C112,'機器ｺｰﾄﾞ（非表示）'!$A$2:$H$80,6,FALSE),3))))))</f>
        <v/>
      </c>
      <c r="H112" s="742">
        <f t="shared" si="30"/>
        <v>0</v>
      </c>
      <c r="I112" s="743" t="str">
        <f t="shared" si="28"/>
        <v/>
      </c>
      <c r="L112" s="782"/>
      <c r="M112" s="752" t="str">
        <f>'【指定様式①ーｂ】契約設備内訳表（２）（負荷）'!AG116</f>
        <v/>
      </c>
      <c r="N112" s="742">
        <f>'【指定様式①ーｂ】契約設備内訳表（２）（負荷）'!AY116</f>
        <v>0</v>
      </c>
      <c r="O112" s="753">
        <f>'【指定様式①ーｂ】契約設備内訳表（２）（負荷）'!BA116</f>
        <v>0</v>
      </c>
      <c r="P112" s="754" t="str">
        <f>IF(M112="","",IF(ISERROR(VLOOKUP(M112,'機器ｺｰﾄﾞ（非表示）'!$A$2:$H$80,3,FALSE)),"",VLOOKUP(M112,'機器ｺｰﾄﾞ（非表示）'!$A$2:$H$80,3,FALSE)))</f>
        <v/>
      </c>
      <c r="Q112" s="747" t="str">
        <f>IF(N112=0,"",ROUND(IF(ISERROR(VLOOKUP(M112,'機器ｺｰﾄﾞ（非表示）'!$A$2:$H$80,5,FALSE)),"",VLOOKUP(M112,'機器ｺｰﾄﾞ（非表示）'!$A$2:$H$80,5,FALSE))*N112*VLOOKUP(M112,'機器ｺｰﾄﾞ（非表示）'!$A$2:$H$80,6,FALSE),3))</f>
        <v/>
      </c>
      <c r="R112" s="742">
        <f t="shared" si="31"/>
        <v>0</v>
      </c>
      <c r="S112" s="743" t="str">
        <f t="shared" si="29"/>
        <v/>
      </c>
      <c r="U112" s="723">
        <f t="shared" si="32"/>
        <v>0</v>
      </c>
      <c r="V112" s="723">
        <f t="shared" si="33"/>
        <v>0</v>
      </c>
      <c r="W112" s="723">
        <f t="shared" si="34"/>
        <v>0</v>
      </c>
      <c r="X112" s="723" t="str">
        <f t="shared" si="35"/>
        <v/>
      </c>
      <c r="Y112" s="723">
        <f t="shared" si="36"/>
        <v>0</v>
      </c>
      <c r="Z112" s="723">
        <f t="shared" si="37"/>
        <v>0</v>
      </c>
      <c r="AA112" s="723">
        <f t="shared" si="38"/>
        <v>0</v>
      </c>
      <c r="AB112" s="723">
        <f t="shared" si="39"/>
        <v>0</v>
      </c>
      <c r="AC112" s="723">
        <f t="shared" si="40"/>
        <v>0</v>
      </c>
      <c r="AD112" s="723">
        <f t="shared" si="41"/>
        <v>0</v>
      </c>
      <c r="AE112" s="723">
        <f t="shared" si="42"/>
        <v>0</v>
      </c>
      <c r="AF112" s="723">
        <f t="shared" si="43"/>
        <v>0</v>
      </c>
      <c r="AG112" s="723">
        <f t="shared" si="44"/>
        <v>0</v>
      </c>
      <c r="AH112" s="723">
        <f t="shared" si="45"/>
        <v>0</v>
      </c>
      <c r="AI112" s="723">
        <f t="shared" si="46"/>
        <v>0</v>
      </c>
      <c r="AJ112" s="723">
        <f t="shared" si="47"/>
        <v>0</v>
      </c>
      <c r="AK112" s="723">
        <f t="shared" si="48"/>
        <v>0</v>
      </c>
      <c r="AL112" s="723">
        <f t="shared" si="49"/>
        <v>0</v>
      </c>
      <c r="AM112" s="723">
        <f t="shared" si="50"/>
        <v>0</v>
      </c>
      <c r="AN112" s="723">
        <f t="shared" si="51"/>
        <v>0</v>
      </c>
      <c r="AO112" s="723">
        <f t="shared" si="52"/>
        <v>0</v>
      </c>
      <c r="AP112" s="723">
        <f t="shared" si="53"/>
        <v>0</v>
      </c>
      <c r="AQ112" s="723">
        <f t="shared" si="54"/>
        <v>0</v>
      </c>
    </row>
    <row r="113" spans="2:59">
      <c r="B113" s="782"/>
      <c r="C113" s="752" t="str">
        <f>'【指定様式①ーｂ】契約設備内訳表（２）（負荷）'!D117</f>
        <v/>
      </c>
      <c r="D113" s="742">
        <f>'【指定様式①ーｂ】契約設備内訳表（２）（負荷）'!V117</f>
        <v>0</v>
      </c>
      <c r="E113" s="753">
        <f>'【指定様式①ーｂ】契約設備内訳表（２）（負荷）'!X117</f>
        <v>0</v>
      </c>
      <c r="F113" s="754" t="str">
        <f>IF(C113="","",IF(ISERROR(VLOOKUP(C113,'機器ｺｰﾄﾞ（非表示）'!$A$2:$H$80,3,FALSE)),"",VLOOKUP(C113,'機器ｺｰﾄﾞ（非表示）'!$A$2:$H$80,3,FALSE)))</f>
        <v/>
      </c>
      <c r="G113" s="747" t="str">
        <f>IF(ISBLANK(D113),"",IF(C113=103,(VLOOKUP(D113,$BC$3:$BD$14,2,1))/1000,IF(C113=106,(VLOOKUP(D113,$BF$3:$BG$12,2,1))/1000,IF(C113=104,(VLOOKUP(D113,$AZ$3:$BA$8,2,1))/1000,IF(ISERROR(VLOOKUP(C113,'機器ｺｰﾄﾞ（非表示）'!$A$2:$H$80,5,FALSE)),"",ROUND(VLOOKUP(C113,'機器ｺｰﾄﾞ（非表示）'!$A$2:$H$80,5,FALSE)*D113*VLOOKUP(C113,'機器ｺｰﾄﾞ（非表示）'!$A$2:$H$80,6,FALSE),3))))))</f>
        <v/>
      </c>
      <c r="H113" s="742">
        <f t="shared" si="30"/>
        <v>0</v>
      </c>
      <c r="I113" s="743" t="str">
        <f t="shared" si="28"/>
        <v/>
      </c>
      <c r="L113" s="782"/>
      <c r="M113" s="752" t="str">
        <f>'【指定様式①ーｂ】契約設備内訳表（２）（負荷）'!AG117</f>
        <v/>
      </c>
      <c r="N113" s="742">
        <f>'【指定様式①ーｂ】契約設備内訳表（２）（負荷）'!AY117</f>
        <v>0</v>
      </c>
      <c r="O113" s="753">
        <f>'【指定様式①ーｂ】契約設備内訳表（２）（負荷）'!BA117</f>
        <v>0</v>
      </c>
      <c r="P113" s="754" t="str">
        <f>IF(M113="","",IF(ISERROR(VLOOKUP(M113,'機器ｺｰﾄﾞ（非表示）'!$A$2:$H$80,3,FALSE)),"",VLOOKUP(M113,'機器ｺｰﾄﾞ（非表示）'!$A$2:$H$80,3,FALSE)))</f>
        <v/>
      </c>
      <c r="Q113" s="747" t="str">
        <f>IF(N113=0,"",ROUND(IF(ISERROR(VLOOKUP(M113,'機器ｺｰﾄﾞ（非表示）'!$A$2:$H$80,5,FALSE)),"",VLOOKUP(M113,'機器ｺｰﾄﾞ（非表示）'!$A$2:$H$80,5,FALSE))*N113*VLOOKUP(M113,'機器ｺｰﾄﾞ（非表示）'!$A$2:$H$80,6,FALSE),3))</f>
        <v/>
      </c>
      <c r="R113" s="742">
        <f t="shared" si="31"/>
        <v>0</v>
      </c>
      <c r="S113" s="743" t="str">
        <f t="shared" si="29"/>
        <v/>
      </c>
      <c r="U113" s="723">
        <f t="shared" si="32"/>
        <v>0</v>
      </c>
      <c r="V113" s="723">
        <f t="shared" si="33"/>
        <v>0</v>
      </c>
      <c r="W113" s="723">
        <f t="shared" si="34"/>
        <v>0</v>
      </c>
      <c r="X113" s="723" t="str">
        <f t="shared" si="35"/>
        <v/>
      </c>
      <c r="Y113" s="723">
        <f t="shared" si="36"/>
        <v>0</v>
      </c>
      <c r="Z113" s="723">
        <f t="shared" si="37"/>
        <v>0</v>
      </c>
      <c r="AA113" s="723">
        <f t="shared" si="38"/>
        <v>0</v>
      </c>
      <c r="AB113" s="723">
        <f t="shared" si="39"/>
        <v>0</v>
      </c>
      <c r="AC113" s="723">
        <f t="shared" si="40"/>
        <v>0</v>
      </c>
      <c r="AD113" s="723">
        <f t="shared" si="41"/>
        <v>0</v>
      </c>
      <c r="AE113" s="723">
        <f t="shared" si="42"/>
        <v>0</v>
      </c>
      <c r="AF113" s="723">
        <f t="shared" si="43"/>
        <v>0</v>
      </c>
      <c r="AG113" s="723">
        <f t="shared" si="44"/>
        <v>0</v>
      </c>
      <c r="AH113" s="723">
        <f t="shared" si="45"/>
        <v>0</v>
      </c>
      <c r="AI113" s="723">
        <f t="shared" si="46"/>
        <v>0</v>
      </c>
      <c r="AJ113" s="723">
        <f t="shared" si="47"/>
        <v>0</v>
      </c>
      <c r="AK113" s="723">
        <f t="shared" si="48"/>
        <v>0</v>
      </c>
      <c r="AL113" s="723">
        <f t="shared" si="49"/>
        <v>0</v>
      </c>
      <c r="AM113" s="723">
        <f t="shared" si="50"/>
        <v>0</v>
      </c>
      <c r="AN113" s="723">
        <f t="shared" si="51"/>
        <v>0</v>
      </c>
      <c r="AO113" s="723">
        <f t="shared" si="52"/>
        <v>0</v>
      </c>
      <c r="AP113" s="723">
        <f t="shared" si="53"/>
        <v>0</v>
      </c>
      <c r="AQ113" s="723">
        <f t="shared" si="54"/>
        <v>0</v>
      </c>
    </row>
    <row r="114" spans="2:59">
      <c r="B114" s="782"/>
      <c r="C114" s="752" t="str">
        <f>'【指定様式①ーｂ】契約設備内訳表（２）（負荷）'!D118</f>
        <v/>
      </c>
      <c r="D114" s="742">
        <f>'【指定様式①ーｂ】契約設備内訳表（２）（負荷）'!V118</f>
        <v>0</v>
      </c>
      <c r="E114" s="753">
        <f>'【指定様式①ーｂ】契約設備内訳表（２）（負荷）'!X118</f>
        <v>0</v>
      </c>
      <c r="F114" s="754" t="str">
        <f>IF(C114="","",IF(ISERROR(VLOOKUP(C114,'機器ｺｰﾄﾞ（非表示）'!$A$2:$H$80,3,FALSE)),"",VLOOKUP(C114,'機器ｺｰﾄﾞ（非表示）'!$A$2:$H$80,3,FALSE)))</f>
        <v/>
      </c>
      <c r="G114" s="747" t="str">
        <f>IF(ISBLANK(D114),"",IF(C114=103,(VLOOKUP(D114,$BC$3:$BD$14,2,1))/1000,IF(C114=106,(VLOOKUP(D114,$BF$3:$BG$12,2,1))/1000,IF(C114=104,(VLOOKUP(D114,$AZ$3:$BA$8,2,1))/1000,IF(ISERROR(VLOOKUP(C114,'機器ｺｰﾄﾞ（非表示）'!$A$2:$H$80,5,FALSE)),"",ROUND(VLOOKUP(C114,'機器ｺｰﾄﾞ（非表示）'!$A$2:$H$80,5,FALSE)*D114*VLOOKUP(C114,'機器ｺｰﾄﾞ（非表示）'!$A$2:$H$80,6,FALSE),3))))))</f>
        <v/>
      </c>
      <c r="H114" s="742">
        <f t="shared" si="30"/>
        <v>0</v>
      </c>
      <c r="I114" s="743" t="str">
        <f t="shared" si="28"/>
        <v/>
      </c>
      <c r="L114" s="782"/>
      <c r="M114" s="752" t="str">
        <f>'【指定様式①ーｂ】契約設備内訳表（２）（負荷）'!AG118</f>
        <v/>
      </c>
      <c r="N114" s="742">
        <f>'【指定様式①ーｂ】契約設備内訳表（２）（負荷）'!AY118</f>
        <v>0</v>
      </c>
      <c r="O114" s="753">
        <f>'【指定様式①ーｂ】契約設備内訳表（２）（負荷）'!BA118</f>
        <v>0</v>
      </c>
      <c r="P114" s="754" t="str">
        <f>IF(M114="","",IF(ISERROR(VLOOKUP(M114,'機器ｺｰﾄﾞ（非表示）'!$A$2:$H$80,3,FALSE)),"",VLOOKUP(M114,'機器ｺｰﾄﾞ（非表示）'!$A$2:$H$80,3,FALSE)))</f>
        <v/>
      </c>
      <c r="Q114" s="747" t="str">
        <f>IF(N114=0,"",ROUND(IF(ISERROR(VLOOKUP(M114,'機器ｺｰﾄﾞ（非表示）'!$A$2:$H$80,5,FALSE)),"",VLOOKUP(M114,'機器ｺｰﾄﾞ（非表示）'!$A$2:$H$80,5,FALSE))*N114*VLOOKUP(M114,'機器ｺｰﾄﾞ（非表示）'!$A$2:$H$80,6,FALSE),3))</f>
        <v/>
      </c>
      <c r="R114" s="742">
        <f t="shared" si="31"/>
        <v>0</v>
      </c>
      <c r="S114" s="743" t="str">
        <f t="shared" si="29"/>
        <v/>
      </c>
      <c r="U114" s="723">
        <f t="shared" si="32"/>
        <v>0</v>
      </c>
      <c r="V114" s="723">
        <f t="shared" si="33"/>
        <v>0</v>
      </c>
      <c r="W114" s="723">
        <f t="shared" si="34"/>
        <v>0</v>
      </c>
      <c r="X114" s="723" t="str">
        <f t="shared" si="35"/>
        <v/>
      </c>
      <c r="Y114" s="723">
        <f t="shared" si="36"/>
        <v>0</v>
      </c>
      <c r="Z114" s="723">
        <f t="shared" si="37"/>
        <v>0</v>
      </c>
      <c r="AA114" s="723">
        <f t="shared" si="38"/>
        <v>0</v>
      </c>
      <c r="AB114" s="723">
        <f t="shared" si="39"/>
        <v>0</v>
      </c>
      <c r="AC114" s="723">
        <f t="shared" si="40"/>
        <v>0</v>
      </c>
      <c r="AD114" s="723">
        <f t="shared" si="41"/>
        <v>0</v>
      </c>
      <c r="AE114" s="723">
        <f t="shared" si="42"/>
        <v>0</v>
      </c>
      <c r="AF114" s="723">
        <f t="shared" si="43"/>
        <v>0</v>
      </c>
      <c r="AG114" s="723">
        <f t="shared" si="44"/>
        <v>0</v>
      </c>
      <c r="AH114" s="723">
        <f t="shared" si="45"/>
        <v>0</v>
      </c>
      <c r="AI114" s="723">
        <f t="shared" si="46"/>
        <v>0</v>
      </c>
      <c r="AJ114" s="723">
        <f t="shared" si="47"/>
        <v>0</v>
      </c>
      <c r="AK114" s="723">
        <f t="shared" si="48"/>
        <v>0</v>
      </c>
      <c r="AL114" s="723">
        <f t="shared" si="49"/>
        <v>0</v>
      </c>
      <c r="AM114" s="723">
        <f t="shared" si="50"/>
        <v>0</v>
      </c>
      <c r="AN114" s="723">
        <f t="shared" si="51"/>
        <v>0</v>
      </c>
      <c r="AO114" s="723">
        <f t="shared" si="52"/>
        <v>0</v>
      </c>
      <c r="AP114" s="723">
        <f t="shared" si="53"/>
        <v>0</v>
      </c>
      <c r="AQ114" s="723">
        <f t="shared" si="54"/>
        <v>0</v>
      </c>
    </row>
    <row r="115" spans="2:59">
      <c r="B115" s="782"/>
      <c r="C115" s="752" t="str">
        <f>'【指定様式①ーｂ】契約設備内訳表（２）（負荷）'!D119</f>
        <v/>
      </c>
      <c r="D115" s="742">
        <f>'【指定様式①ーｂ】契約設備内訳表（２）（負荷）'!V119</f>
        <v>0</v>
      </c>
      <c r="E115" s="753">
        <f>'【指定様式①ーｂ】契約設備内訳表（２）（負荷）'!X119</f>
        <v>0</v>
      </c>
      <c r="F115" s="754" t="str">
        <f>IF(C115="","",IF(ISERROR(VLOOKUP(C115,'機器ｺｰﾄﾞ（非表示）'!$A$2:$H$80,3,FALSE)),"",VLOOKUP(C115,'機器ｺｰﾄﾞ（非表示）'!$A$2:$H$80,3,FALSE)))</f>
        <v/>
      </c>
      <c r="G115" s="747" t="str">
        <f>IF(ISBLANK(D115),"",IF(C115=103,(VLOOKUP(D115,$BC$3:$BD$14,2,1))/1000,IF(C115=106,(VLOOKUP(D115,$BF$3:$BG$12,2,1))/1000,IF(C115=104,(VLOOKUP(D115,$AZ$3:$BA$8,2,1))/1000,IF(ISERROR(VLOOKUP(C115,'機器ｺｰﾄﾞ（非表示）'!$A$2:$H$80,5,FALSE)),"",ROUND(VLOOKUP(C115,'機器ｺｰﾄﾞ（非表示）'!$A$2:$H$80,5,FALSE)*D115*VLOOKUP(C115,'機器ｺｰﾄﾞ（非表示）'!$A$2:$H$80,6,FALSE),3))))))</f>
        <v/>
      </c>
      <c r="H115" s="742">
        <f t="shared" si="30"/>
        <v>0</v>
      </c>
      <c r="I115" s="743" t="str">
        <f t="shared" si="28"/>
        <v/>
      </c>
      <c r="L115" s="782"/>
      <c r="M115" s="752" t="str">
        <f>'【指定様式①ーｂ】契約設備内訳表（２）（負荷）'!AG119</f>
        <v/>
      </c>
      <c r="N115" s="742">
        <f>'【指定様式①ーｂ】契約設備内訳表（２）（負荷）'!AY119</f>
        <v>0</v>
      </c>
      <c r="O115" s="753">
        <f>'【指定様式①ーｂ】契約設備内訳表（２）（負荷）'!BA119</f>
        <v>0</v>
      </c>
      <c r="P115" s="754" t="str">
        <f>IF(M115="","",IF(ISERROR(VLOOKUP(M115,'機器ｺｰﾄﾞ（非表示）'!$A$2:$H$80,3,FALSE)),"",VLOOKUP(M115,'機器ｺｰﾄﾞ（非表示）'!$A$2:$H$80,3,FALSE)))</f>
        <v/>
      </c>
      <c r="Q115" s="747" t="str">
        <f>IF(N115=0,"",ROUND(IF(ISERROR(VLOOKUP(M115,'機器ｺｰﾄﾞ（非表示）'!$A$2:$H$80,5,FALSE)),"",VLOOKUP(M115,'機器ｺｰﾄﾞ（非表示）'!$A$2:$H$80,5,FALSE))*N115*VLOOKUP(M115,'機器ｺｰﾄﾞ（非表示）'!$A$2:$H$80,6,FALSE),3))</f>
        <v/>
      </c>
      <c r="R115" s="742">
        <f t="shared" si="31"/>
        <v>0</v>
      </c>
      <c r="S115" s="743" t="str">
        <f t="shared" si="29"/>
        <v/>
      </c>
      <c r="U115" s="723">
        <f t="shared" si="32"/>
        <v>0</v>
      </c>
      <c r="V115" s="723">
        <f t="shared" si="33"/>
        <v>0</v>
      </c>
      <c r="W115" s="723">
        <f t="shared" si="34"/>
        <v>0</v>
      </c>
      <c r="X115" s="723" t="str">
        <f t="shared" si="35"/>
        <v/>
      </c>
      <c r="Y115" s="723">
        <f t="shared" si="36"/>
        <v>0</v>
      </c>
      <c r="Z115" s="723">
        <f t="shared" si="37"/>
        <v>0</v>
      </c>
      <c r="AA115" s="723">
        <f t="shared" si="38"/>
        <v>0</v>
      </c>
      <c r="AB115" s="723">
        <f t="shared" si="39"/>
        <v>0</v>
      </c>
      <c r="AC115" s="723">
        <f t="shared" si="40"/>
        <v>0</v>
      </c>
      <c r="AD115" s="723">
        <f t="shared" si="41"/>
        <v>0</v>
      </c>
      <c r="AE115" s="723">
        <f t="shared" si="42"/>
        <v>0</v>
      </c>
      <c r="AF115" s="723">
        <f t="shared" si="43"/>
        <v>0</v>
      </c>
      <c r="AG115" s="723">
        <f t="shared" si="44"/>
        <v>0</v>
      </c>
      <c r="AH115" s="723">
        <f t="shared" si="45"/>
        <v>0</v>
      </c>
      <c r="AI115" s="723">
        <f t="shared" si="46"/>
        <v>0</v>
      </c>
      <c r="AJ115" s="723">
        <f t="shared" si="47"/>
        <v>0</v>
      </c>
      <c r="AK115" s="723">
        <f t="shared" si="48"/>
        <v>0</v>
      </c>
      <c r="AL115" s="723">
        <f t="shared" si="49"/>
        <v>0</v>
      </c>
      <c r="AM115" s="723">
        <f t="shared" si="50"/>
        <v>0</v>
      </c>
      <c r="AN115" s="723">
        <f t="shared" si="51"/>
        <v>0</v>
      </c>
      <c r="AO115" s="723">
        <f t="shared" si="52"/>
        <v>0</v>
      </c>
      <c r="AP115" s="723">
        <f t="shared" si="53"/>
        <v>0</v>
      </c>
      <c r="AQ115" s="723">
        <f t="shared" si="54"/>
        <v>0</v>
      </c>
    </row>
    <row r="116" spans="2:59">
      <c r="B116" s="782"/>
      <c r="C116" s="752" t="str">
        <f>'【指定様式①ーｂ】契約設備内訳表（２）（負荷）'!D120</f>
        <v/>
      </c>
      <c r="D116" s="742">
        <f>'【指定様式①ーｂ】契約設備内訳表（２）（負荷）'!V120</f>
        <v>0</v>
      </c>
      <c r="E116" s="753">
        <f>'【指定様式①ーｂ】契約設備内訳表（２）（負荷）'!X120</f>
        <v>0</v>
      </c>
      <c r="F116" s="754" t="str">
        <f>IF(C116="","",IF(ISERROR(VLOOKUP(C116,'機器ｺｰﾄﾞ（非表示）'!$A$2:$H$80,3,FALSE)),"",VLOOKUP(C116,'機器ｺｰﾄﾞ（非表示）'!$A$2:$H$80,3,FALSE)))</f>
        <v/>
      </c>
      <c r="G116" s="747" t="str">
        <f>IF(ISBLANK(D116),"",IF(C116=103,(VLOOKUP(D116,$BC$3:$BD$14,2,1))/1000,IF(C116=106,(VLOOKUP(D116,$BF$3:$BG$12,2,1))/1000,IF(C116=104,(VLOOKUP(D116,$AZ$3:$BA$8,2,1))/1000,IF(ISERROR(VLOOKUP(C116,'機器ｺｰﾄﾞ（非表示）'!$A$2:$H$80,5,FALSE)),"",ROUND(VLOOKUP(C116,'機器ｺｰﾄﾞ（非表示）'!$A$2:$H$80,5,FALSE)*D116*VLOOKUP(C116,'機器ｺｰﾄﾞ（非表示）'!$A$2:$H$80,6,FALSE),3))))))</f>
        <v/>
      </c>
      <c r="H116" s="742">
        <f t="shared" si="30"/>
        <v>0</v>
      </c>
      <c r="I116" s="743" t="str">
        <f t="shared" si="28"/>
        <v/>
      </c>
      <c r="L116" s="782"/>
      <c r="M116" s="752" t="str">
        <f>'【指定様式①ーｂ】契約設備内訳表（２）（負荷）'!AG120</f>
        <v/>
      </c>
      <c r="N116" s="742">
        <f>'【指定様式①ーｂ】契約設備内訳表（２）（負荷）'!AY120</f>
        <v>0</v>
      </c>
      <c r="O116" s="753">
        <f>'【指定様式①ーｂ】契約設備内訳表（２）（負荷）'!BA120</f>
        <v>0</v>
      </c>
      <c r="P116" s="754" t="str">
        <f>IF(M116="","",IF(ISERROR(VLOOKUP(M116,'機器ｺｰﾄﾞ（非表示）'!$A$2:$H$80,3,FALSE)),"",VLOOKUP(M116,'機器ｺｰﾄﾞ（非表示）'!$A$2:$H$80,3,FALSE)))</f>
        <v/>
      </c>
      <c r="Q116" s="747" t="str">
        <f>IF(N116=0,"",ROUND(IF(ISERROR(VLOOKUP(M116,'機器ｺｰﾄﾞ（非表示）'!$A$2:$H$80,5,FALSE)),"",VLOOKUP(M116,'機器ｺｰﾄﾞ（非表示）'!$A$2:$H$80,5,FALSE))*N116*VLOOKUP(M116,'機器ｺｰﾄﾞ（非表示）'!$A$2:$H$80,6,FALSE),3))</f>
        <v/>
      </c>
      <c r="R116" s="742">
        <f t="shared" si="31"/>
        <v>0</v>
      </c>
      <c r="S116" s="743" t="str">
        <f t="shared" si="29"/>
        <v/>
      </c>
      <c r="U116" s="723">
        <f t="shared" si="32"/>
        <v>0</v>
      </c>
      <c r="V116" s="723">
        <f t="shared" si="33"/>
        <v>0</v>
      </c>
      <c r="W116" s="723">
        <f t="shared" si="34"/>
        <v>0</v>
      </c>
      <c r="X116" s="723" t="str">
        <f t="shared" si="35"/>
        <v/>
      </c>
      <c r="Y116" s="723">
        <f t="shared" si="36"/>
        <v>0</v>
      </c>
      <c r="Z116" s="723">
        <f t="shared" si="37"/>
        <v>0</v>
      </c>
      <c r="AA116" s="723">
        <f t="shared" si="38"/>
        <v>0</v>
      </c>
      <c r="AB116" s="723">
        <f t="shared" si="39"/>
        <v>0</v>
      </c>
      <c r="AC116" s="723">
        <f t="shared" si="40"/>
        <v>0</v>
      </c>
      <c r="AD116" s="723">
        <f t="shared" si="41"/>
        <v>0</v>
      </c>
      <c r="AE116" s="723">
        <f t="shared" si="42"/>
        <v>0</v>
      </c>
      <c r="AF116" s="723">
        <f t="shared" si="43"/>
        <v>0</v>
      </c>
      <c r="AG116" s="723">
        <f t="shared" si="44"/>
        <v>0</v>
      </c>
      <c r="AH116" s="723">
        <f t="shared" si="45"/>
        <v>0</v>
      </c>
      <c r="AI116" s="723">
        <f t="shared" si="46"/>
        <v>0</v>
      </c>
      <c r="AJ116" s="723">
        <f t="shared" si="47"/>
        <v>0</v>
      </c>
      <c r="AK116" s="723">
        <f t="shared" si="48"/>
        <v>0</v>
      </c>
      <c r="AL116" s="723">
        <f t="shared" si="49"/>
        <v>0</v>
      </c>
      <c r="AM116" s="723">
        <f t="shared" si="50"/>
        <v>0</v>
      </c>
      <c r="AN116" s="723">
        <f t="shared" si="51"/>
        <v>0</v>
      </c>
      <c r="AO116" s="723">
        <f t="shared" si="52"/>
        <v>0</v>
      </c>
      <c r="AP116" s="723">
        <f t="shared" si="53"/>
        <v>0</v>
      </c>
      <c r="AQ116" s="723">
        <f t="shared" si="54"/>
        <v>0</v>
      </c>
    </row>
    <row r="117" spans="2:59">
      <c r="B117" s="782"/>
      <c r="C117" s="752" t="str">
        <f>'【指定様式①ーｂ】契約設備内訳表（２）（負荷）'!D121</f>
        <v/>
      </c>
      <c r="D117" s="742">
        <f>'【指定様式①ーｂ】契約設備内訳表（２）（負荷）'!V121</f>
        <v>0</v>
      </c>
      <c r="E117" s="753">
        <f>'【指定様式①ーｂ】契約設備内訳表（２）（負荷）'!X121</f>
        <v>0</v>
      </c>
      <c r="F117" s="754" t="str">
        <f>IF(C117="","",IF(ISERROR(VLOOKUP(C117,'機器ｺｰﾄﾞ（非表示）'!$A$2:$H$80,3,FALSE)),"",VLOOKUP(C117,'機器ｺｰﾄﾞ（非表示）'!$A$2:$H$80,3,FALSE)))</f>
        <v/>
      </c>
      <c r="G117" s="747" t="str">
        <f>IF(ISBLANK(D117),"",IF(C117=103,(VLOOKUP(D117,$BC$3:$BD$14,2,1))/1000,IF(C117=106,(VLOOKUP(D117,$BF$3:$BG$12,2,1))/1000,IF(C117=104,(VLOOKUP(D117,$AZ$3:$BA$8,2,1))/1000,IF(ISERROR(VLOOKUP(C117,'機器ｺｰﾄﾞ（非表示）'!$A$2:$H$80,5,FALSE)),"",ROUND(VLOOKUP(C117,'機器ｺｰﾄﾞ（非表示）'!$A$2:$H$80,5,FALSE)*D117*VLOOKUP(C117,'機器ｺｰﾄﾞ（非表示）'!$A$2:$H$80,6,FALSE),3))))))</f>
        <v/>
      </c>
      <c r="H117" s="742">
        <f t="shared" si="30"/>
        <v>0</v>
      </c>
      <c r="I117" s="743" t="str">
        <f t="shared" si="28"/>
        <v/>
      </c>
      <c r="L117" s="782"/>
      <c r="M117" s="752" t="str">
        <f>'【指定様式①ーｂ】契約設備内訳表（２）（負荷）'!AG121</f>
        <v/>
      </c>
      <c r="N117" s="742">
        <f>'【指定様式①ーｂ】契約設備内訳表（２）（負荷）'!AY121</f>
        <v>0</v>
      </c>
      <c r="O117" s="753">
        <f>'【指定様式①ーｂ】契約設備内訳表（２）（負荷）'!BA121</f>
        <v>0</v>
      </c>
      <c r="P117" s="754" t="str">
        <f>IF(M117="","",IF(ISERROR(VLOOKUP(M117,'機器ｺｰﾄﾞ（非表示）'!$A$2:$H$80,3,FALSE)),"",VLOOKUP(M117,'機器ｺｰﾄﾞ（非表示）'!$A$2:$H$80,3,FALSE)))</f>
        <v/>
      </c>
      <c r="Q117" s="747" t="str">
        <f>IF(N117=0,"",ROUND(IF(ISERROR(VLOOKUP(M117,'機器ｺｰﾄﾞ（非表示）'!$A$2:$H$80,5,FALSE)),"",VLOOKUP(M117,'機器ｺｰﾄﾞ（非表示）'!$A$2:$H$80,5,FALSE))*N117*VLOOKUP(M117,'機器ｺｰﾄﾞ（非表示）'!$A$2:$H$80,6,FALSE),3))</f>
        <v/>
      </c>
      <c r="R117" s="742">
        <f t="shared" si="31"/>
        <v>0</v>
      </c>
      <c r="S117" s="743" t="str">
        <f t="shared" si="29"/>
        <v/>
      </c>
      <c r="U117" s="723">
        <f t="shared" si="32"/>
        <v>0</v>
      </c>
      <c r="V117" s="723">
        <f t="shared" si="33"/>
        <v>0</v>
      </c>
      <c r="W117" s="723">
        <f t="shared" si="34"/>
        <v>0</v>
      </c>
      <c r="X117" s="723" t="str">
        <f t="shared" si="35"/>
        <v/>
      </c>
      <c r="Y117" s="723">
        <f t="shared" si="36"/>
        <v>0</v>
      </c>
      <c r="Z117" s="723">
        <f t="shared" si="37"/>
        <v>0</v>
      </c>
      <c r="AA117" s="723">
        <f t="shared" si="38"/>
        <v>0</v>
      </c>
      <c r="AB117" s="723">
        <f t="shared" si="39"/>
        <v>0</v>
      </c>
      <c r="AC117" s="723">
        <f t="shared" si="40"/>
        <v>0</v>
      </c>
      <c r="AD117" s="723">
        <f t="shared" si="41"/>
        <v>0</v>
      </c>
      <c r="AE117" s="723">
        <f t="shared" si="42"/>
        <v>0</v>
      </c>
      <c r="AF117" s="723">
        <f t="shared" si="43"/>
        <v>0</v>
      </c>
      <c r="AG117" s="723">
        <f t="shared" si="44"/>
        <v>0</v>
      </c>
      <c r="AH117" s="723">
        <f t="shared" si="45"/>
        <v>0</v>
      </c>
      <c r="AI117" s="723">
        <f t="shared" si="46"/>
        <v>0</v>
      </c>
      <c r="AJ117" s="723">
        <f t="shared" si="47"/>
        <v>0</v>
      </c>
      <c r="AK117" s="723">
        <f t="shared" si="48"/>
        <v>0</v>
      </c>
      <c r="AL117" s="723">
        <f t="shared" si="49"/>
        <v>0</v>
      </c>
      <c r="AM117" s="723">
        <f t="shared" si="50"/>
        <v>0</v>
      </c>
      <c r="AN117" s="723">
        <f t="shared" si="51"/>
        <v>0</v>
      </c>
      <c r="AO117" s="723">
        <f t="shared" si="52"/>
        <v>0</v>
      </c>
      <c r="AP117" s="723">
        <f t="shared" si="53"/>
        <v>0</v>
      </c>
      <c r="AQ117" s="723">
        <f t="shared" si="54"/>
        <v>0</v>
      </c>
    </row>
    <row r="118" spans="2:59">
      <c r="B118" s="782"/>
      <c r="C118" s="752" t="str">
        <f>'【指定様式①ーｂ】契約設備内訳表（２）（負荷）'!D122</f>
        <v/>
      </c>
      <c r="D118" s="742">
        <f>'【指定様式①ーｂ】契約設備内訳表（２）（負荷）'!V122</f>
        <v>0</v>
      </c>
      <c r="E118" s="753">
        <f>'【指定様式①ーｂ】契約設備内訳表（２）（負荷）'!X122</f>
        <v>0</v>
      </c>
      <c r="F118" s="754" t="str">
        <f>IF(C118="","",IF(ISERROR(VLOOKUP(C118,'機器ｺｰﾄﾞ（非表示）'!$A$2:$H$80,3,FALSE)),"",VLOOKUP(C118,'機器ｺｰﾄﾞ（非表示）'!$A$2:$H$80,3,FALSE)))</f>
        <v/>
      </c>
      <c r="G118" s="747" t="str">
        <f>IF(ISBLANK(D118),"",IF(C118=103,(VLOOKUP(D118,$BC$3:$BD$14,2,1))/1000,IF(C118=106,(VLOOKUP(D118,$BF$3:$BG$12,2,1))/1000,IF(C118=104,(VLOOKUP(D118,$AZ$3:$BA$8,2,1))/1000,IF(ISERROR(VLOOKUP(C118,'機器ｺｰﾄﾞ（非表示）'!$A$2:$H$80,5,FALSE)),"",ROUND(VLOOKUP(C118,'機器ｺｰﾄﾞ（非表示）'!$A$2:$H$80,5,FALSE)*D118*VLOOKUP(C118,'機器ｺｰﾄﾞ（非表示）'!$A$2:$H$80,6,FALSE),3))))))</f>
        <v/>
      </c>
      <c r="H118" s="742">
        <f t="shared" si="30"/>
        <v>0</v>
      </c>
      <c r="I118" s="743" t="str">
        <f t="shared" si="28"/>
        <v/>
      </c>
      <c r="L118" s="782"/>
      <c r="M118" s="752" t="str">
        <f>'【指定様式①ーｂ】契約設備内訳表（２）（負荷）'!AG122</f>
        <v/>
      </c>
      <c r="N118" s="742">
        <f>'【指定様式①ーｂ】契約設備内訳表（２）（負荷）'!AY122</f>
        <v>0</v>
      </c>
      <c r="O118" s="753">
        <f>'【指定様式①ーｂ】契約設備内訳表（２）（負荷）'!BA122</f>
        <v>0</v>
      </c>
      <c r="P118" s="754" t="str">
        <f>IF(M118="","",IF(ISERROR(VLOOKUP(M118,'機器ｺｰﾄﾞ（非表示）'!$A$2:$H$80,3,FALSE)),"",VLOOKUP(M118,'機器ｺｰﾄﾞ（非表示）'!$A$2:$H$80,3,FALSE)))</f>
        <v/>
      </c>
      <c r="Q118" s="747" t="str">
        <f>IF(N118=0,"",ROUND(IF(ISERROR(VLOOKUP(M118,'機器ｺｰﾄﾞ（非表示）'!$A$2:$H$80,5,FALSE)),"",VLOOKUP(M118,'機器ｺｰﾄﾞ（非表示）'!$A$2:$H$80,5,FALSE))*N118*VLOOKUP(M118,'機器ｺｰﾄﾞ（非表示）'!$A$2:$H$80,6,FALSE),3))</f>
        <v/>
      </c>
      <c r="R118" s="742">
        <f t="shared" si="31"/>
        <v>0</v>
      </c>
      <c r="S118" s="743" t="str">
        <f t="shared" si="29"/>
        <v/>
      </c>
      <c r="U118" s="723">
        <f t="shared" si="32"/>
        <v>0</v>
      </c>
      <c r="V118" s="723">
        <f t="shared" si="33"/>
        <v>0</v>
      </c>
      <c r="W118" s="723">
        <f t="shared" si="34"/>
        <v>0</v>
      </c>
      <c r="X118" s="723" t="str">
        <f t="shared" si="35"/>
        <v/>
      </c>
      <c r="Y118" s="723">
        <f t="shared" si="36"/>
        <v>0</v>
      </c>
      <c r="Z118" s="723">
        <f t="shared" si="37"/>
        <v>0</v>
      </c>
      <c r="AA118" s="723">
        <f t="shared" si="38"/>
        <v>0</v>
      </c>
      <c r="AB118" s="723">
        <f t="shared" si="39"/>
        <v>0</v>
      </c>
      <c r="AC118" s="723">
        <f t="shared" si="40"/>
        <v>0</v>
      </c>
      <c r="AD118" s="723">
        <f t="shared" si="41"/>
        <v>0</v>
      </c>
      <c r="AE118" s="723">
        <f t="shared" si="42"/>
        <v>0</v>
      </c>
      <c r="AF118" s="723">
        <f t="shared" si="43"/>
        <v>0</v>
      </c>
      <c r="AG118" s="723">
        <f t="shared" si="44"/>
        <v>0</v>
      </c>
      <c r="AH118" s="723">
        <f t="shared" si="45"/>
        <v>0</v>
      </c>
      <c r="AI118" s="723">
        <f t="shared" si="46"/>
        <v>0</v>
      </c>
      <c r="AJ118" s="723">
        <f t="shared" si="47"/>
        <v>0</v>
      </c>
      <c r="AK118" s="723">
        <f t="shared" si="48"/>
        <v>0</v>
      </c>
      <c r="AL118" s="723">
        <f t="shared" si="49"/>
        <v>0</v>
      </c>
      <c r="AM118" s="723">
        <f t="shared" si="50"/>
        <v>0</v>
      </c>
      <c r="AN118" s="723">
        <f t="shared" si="51"/>
        <v>0</v>
      </c>
      <c r="AO118" s="723">
        <f t="shared" si="52"/>
        <v>0</v>
      </c>
      <c r="AP118" s="723">
        <f t="shared" si="53"/>
        <v>0</v>
      </c>
      <c r="AQ118" s="723">
        <f t="shared" si="54"/>
        <v>0</v>
      </c>
    </row>
    <row r="119" spans="2:59">
      <c r="B119" s="782"/>
      <c r="C119" s="752" t="str">
        <f>'【指定様式①ーｂ】契約設備内訳表（２）（負荷）'!D123</f>
        <v/>
      </c>
      <c r="D119" s="742">
        <f>'【指定様式①ーｂ】契約設備内訳表（２）（負荷）'!V123</f>
        <v>0</v>
      </c>
      <c r="E119" s="753">
        <f>'【指定様式①ーｂ】契約設備内訳表（２）（負荷）'!X123</f>
        <v>0</v>
      </c>
      <c r="F119" s="754" t="str">
        <f>IF(C119="","",IF(ISERROR(VLOOKUP(C119,'機器ｺｰﾄﾞ（非表示）'!$A$2:$H$80,3,FALSE)),"",VLOOKUP(C119,'機器ｺｰﾄﾞ（非表示）'!$A$2:$H$80,3,FALSE)))</f>
        <v/>
      </c>
      <c r="G119" s="747" t="str">
        <f>IF(ISBLANK(D119),"",IF(C119=103,(VLOOKUP(D119,$BC$3:$BD$14,2,1))/1000,IF(C119=106,(VLOOKUP(D119,$BF$3:$BG$12,2,1))/1000,IF(C119=104,(VLOOKUP(D119,$AZ$3:$BA$8,2,1))/1000,IF(ISERROR(VLOOKUP(C119,'機器ｺｰﾄﾞ（非表示）'!$A$2:$H$80,5,FALSE)),"",ROUND(VLOOKUP(C119,'機器ｺｰﾄﾞ（非表示）'!$A$2:$H$80,5,FALSE)*D119*VLOOKUP(C119,'機器ｺｰﾄﾞ（非表示）'!$A$2:$H$80,6,FALSE),3))))))</f>
        <v/>
      </c>
      <c r="H119" s="742">
        <f t="shared" si="30"/>
        <v>0</v>
      </c>
      <c r="I119" s="743" t="str">
        <f t="shared" si="28"/>
        <v/>
      </c>
      <c r="L119" s="782"/>
      <c r="M119" s="752" t="str">
        <f>'【指定様式①ーｂ】契約設備内訳表（２）（負荷）'!AG123</f>
        <v/>
      </c>
      <c r="N119" s="742">
        <f>'【指定様式①ーｂ】契約設備内訳表（２）（負荷）'!AY123</f>
        <v>0</v>
      </c>
      <c r="O119" s="753">
        <f>'【指定様式①ーｂ】契約設備内訳表（２）（負荷）'!BA123</f>
        <v>0</v>
      </c>
      <c r="P119" s="754" t="str">
        <f>IF(M119="","",IF(ISERROR(VLOOKUP(M119,'機器ｺｰﾄﾞ（非表示）'!$A$2:$H$80,3,FALSE)),"",VLOOKUP(M119,'機器ｺｰﾄﾞ（非表示）'!$A$2:$H$80,3,FALSE)))</f>
        <v/>
      </c>
      <c r="Q119" s="747" t="str">
        <f>IF(N119=0,"",ROUND(IF(ISERROR(VLOOKUP(M119,'機器ｺｰﾄﾞ（非表示）'!$A$2:$H$80,5,FALSE)),"",VLOOKUP(M119,'機器ｺｰﾄﾞ（非表示）'!$A$2:$H$80,5,FALSE))*N119*VLOOKUP(M119,'機器ｺｰﾄﾞ（非表示）'!$A$2:$H$80,6,FALSE),3))</f>
        <v/>
      </c>
      <c r="R119" s="742">
        <f t="shared" si="31"/>
        <v>0</v>
      </c>
      <c r="S119" s="743" t="str">
        <f t="shared" si="29"/>
        <v/>
      </c>
      <c r="U119" s="723">
        <f t="shared" si="32"/>
        <v>0</v>
      </c>
      <c r="V119" s="723">
        <f t="shared" si="33"/>
        <v>0</v>
      </c>
      <c r="W119" s="723">
        <f t="shared" si="34"/>
        <v>0</v>
      </c>
      <c r="X119" s="723" t="str">
        <f t="shared" si="35"/>
        <v/>
      </c>
      <c r="Y119" s="723">
        <f t="shared" si="36"/>
        <v>0</v>
      </c>
      <c r="Z119" s="723">
        <f t="shared" si="37"/>
        <v>0</v>
      </c>
      <c r="AA119" s="723">
        <f t="shared" si="38"/>
        <v>0</v>
      </c>
      <c r="AB119" s="723">
        <f t="shared" si="39"/>
        <v>0</v>
      </c>
      <c r="AC119" s="723">
        <f t="shared" si="40"/>
        <v>0</v>
      </c>
      <c r="AD119" s="723">
        <f t="shared" si="41"/>
        <v>0</v>
      </c>
      <c r="AE119" s="723">
        <f t="shared" si="42"/>
        <v>0</v>
      </c>
      <c r="AF119" s="723">
        <f t="shared" si="43"/>
        <v>0</v>
      </c>
      <c r="AG119" s="723">
        <f t="shared" si="44"/>
        <v>0</v>
      </c>
      <c r="AH119" s="723">
        <f t="shared" si="45"/>
        <v>0</v>
      </c>
      <c r="AI119" s="723">
        <f t="shared" si="46"/>
        <v>0</v>
      </c>
      <c r="AJ119" s="723">
        <f t="shared" si="47"/>
        <v>0</v>
      </c>
      <c r="AK119" s="723">
        <f t="shared" si="48"/>
        <v>0</v>
      </c>
      <c r="AL119" s="723">
        <f t="shared" si="49"/>
        <v>0</v>
      </c>
      <c r="AM119" s="723">
        <f t="shared" si="50"/>
        <v>0</v>
      </c>
      <c r="AN119" s="723">
        <f t="shared" si="51"/>
        <v>0</v>
      </c>
      <c r="AO119" s="723">
        <f t="shared" si="52"/>
        <v>0</v>
      </c>
      <c r="AP119" s="723">
        <f t="shared" si="53"/>
        <v>0</v>
      </c>
      <c r="AQ119" s="723">
        <f t="shared" si="54"/>
        <v>0</v>
      </c>
    </row>
    <row r="120" spans="2:59">
      <c r="B120" s="782"/>
      <c r="C120" s="752" t="str">
        <f>'【指定様式①ーｂ】契約設備内訳表（２）（負荷）'!D124</f>
        <v/>
      </c>
      <c r="D120" s="742">
        <f>'【指定様式①ーｂ】契約設備内訳表（２）（負荷）'!V124</f>
        <v>0</v>
      </c>
      <c r="E120" s="753">
        <f>'【指定様式①ーｂ】契約設備内訳表（２）（負荷）'!X124</f>
        <v>0</v>
      </c>
      <c r="F120" s="754" t="str">
        <f>IF(C120="","",IF(ISERROR(VLOOKUP(C120,'機器ｺｰﾄﾞ（非表示）'!$A$2:$H$80,3,FALSE)),"",VLOOKUP(C120,'機器ｺｰﾄﾞ（非表示）'!$A$2:$H$80,3,FALSE)))</f>
        <v/>
      </c>
      <c r="G120" s="747" t="str">
        <f>IF(ISBLANK(D120),"",IF(C120=103,(VLOOKUP(D120,$BC$3:$BD$14,2,1))/1000,IF(C120=106,(VLOOKUP(D120,$BF$3:$BG$12,2,1))/1000,IF(C120=104,(VLOOKUP(D120,$AZ$3:$BA$8,2,1))/1000,IF(ISERROR(VLOOKUP(C120,'機器ｺｰﾄﾞ（非表示）'!$A$2:$H$80,5,FALSE)),"",ROUND(VLOOKUP(C120,'機器ｺｰﾄﾞ（非表示）'!$A$2:$H$80,5,FALSE)*D120*VLOOKUP(C120,'機器ｺｰﾄﾞ（非表示）'!$A$2:$H$80,6,FALSE),3))))))</f>
        <v/>
      </c>
      <c r="H120" s="742">
        <f t="shared" si="30"/>
        <v>0</v>
      </c>
      <c r="I120" s="743" t="str">
        <f t="shared" si="28"/>
        <v/>
      </c>
      <c r="L120" s="782"/>
      <c r="M120" s="752" t="str">
        <f>'【指定様式①ーｂ】契約設備内訳表（２）（負荷）'!AG124</f>
        <v/>
      </c>
      <c r="N120" s="742">
        <f>'【指定様式①ーｂ】契約設備内訳表（２）（負荷）'!AY124</f>
        <v>0</v>
      </c>
      <c r="O120" s="753">
        <f>'【指定様式①ーｂ】契約設備内訳表（２）（負荷）'!BA124</f>
        <v>0</v>
      </c>
      <c r="P120" s="754" t="str">
        <f>IF(M120="","",IF(ISERROR(VLOOKUP(M120,'機器ｺｰﾄﾞ（非表示）'!$A$2:$H$80,3,FALSE)),"",VLOOKUP(M120,'機器ｺｰﾄﾞ（非表示）'!$A$2:$H$80,3,FALSE)))</f>
        <v/>
      </c>
      <c r="Q120" s="747" t="str">
        <f>IF(N120=0,"",ROUND(IF(ISERROR(VLOOKUP(M120,'機器ｺｰﾄﾞ（非表示）'!$A$2:$H$80,5,FALSE)),"",VLOOKUP(M120,'機器ｺｰﾄﾞ（非表示）'!$A$2:$H$80,5,FALSE))*N120*VLOOKUP(M120,'機器ｺｰﾄﾞ（非表示）'!$A$2:$H$80,6,FALSE),3))</f>
        <v/>
      </c>
      <c r="R120" s="742">
        <f t="shared" si="31"/>
        <v>0</v>
      </c>
      <c r="S120" s="743" t="str">
        <f t="shared" si="29"/>
        <v/>
      </c>
      <c r="U120" s="723">
        <f t="shared" si="32"/>
        <v>0</v>
      </c>
      <c r="V120" s="723">
        <f t="shared" si="33"/>
        <v>0</v>
      </c>
      <c r="W120" s="723">
        <f t="shared" si="34"/>
        <v>0</v>
      </c>
      <c r="X120" s="723" t="str">
        <f t="shared" si="35"/>
        <v/>
      </c>
      <c r="Y120" s="723">
        <f t="shared" si="36"/>
        <v>0</v>
      </c>
      <c r="Z120" s="723">
        <f t="shared" si="37"/>
        <v>0</v>
      </c>
      <c r="AA120" s="723">
        <f t="shared" si="38"/>
        <v>0</v>
      </c>
      <c r="AB120" s="723">
        <f t="shared" si="39"/>
        <v>0</v>
      </c>
      <c r="AC120" s="723">
        <f t="shared" si="40"/>
        <v>0</v>
      </c>
      <c r="AD120" s="723">
        <f t="shared" si="41"/>
        <v>0</v>
      </c>
      <c r="AE120" s="723">
        <f t="shared" si="42"/>
        <v>0</v>
      </c>
      <c r="AF120" s="723">
        <f t="shared" si="43"/>
        <v>0</v>
      </c>
      <c r="AG120" s="723">
        <f t="shared" si="44"/>
        <v>0</v>
      </c>
      <c r="AH120" s="723">
        <f t="shared" si="45"/>
        <v>0</v>
      </c>
      <c r="AI120" s="723">
        <f t="shared" si="46"/>
        <v>0</v>
      </c>
      <c r="AJ120" s="723">
        <f t="shared" si="47"/>
        <v>0</v>
      </c>
      <c r="AK120" s="723">
        <f t="shared" si="48"/>
        <v>0</v>
      </c>
      <c r="AL120" s="723">
        <f t="shared" si="49"/>
        <v>0</v>
      </c>
      <c r="AM120" s="723">
        <f t="shared" si="50"/>
        <v>0</v>
      </c>
      <c r="AN120" s="723">
        <f t="shared" si="51"/>
        <v>0</v>
      </c>
      <c r="AO120" s="723">
        <f t="shared" si="52"/>
        <v>0</v>
      </c>
      <c r="AP120" s="723">
        <f t="shared" si="53"/>
        <v>0</v>
      </c>
      <c r="AQ120" s="723">
        <f t="shared" si="54"/>
        <v>0</v>
      </c>
    </row>
    <row r="121" spans="2:59">
      <c r="B121" s="782"/>
      <c r="C121" s="752" t="str">
        <f>'【指定様式①ーｂ】契約設備内訳表（２）（負荷）'!D125</f>
        <v/>
      </c>
      <c r="D121" s="742">
        <f>'【指定様式①ーｂ】契約設備内訳表（２）（負荷）'!V125</f>
        <v>0</v>
      </c>
      <c r="E121" s="753">
        <f>'【指定様式①ーｂ】契約設備内訳表（２）（負荷）'!X125</f>
        <v>0</v>
      </c>
      <c r="F121" s="754" t="str">
        <f>IF(C121="","",IF(ISERROR(VLOOKUP(C121,'機器ｺｰﾄﾞ（非表示）'!$A$2:$H$80,3,FALSE)),"",VLOOKUP(C121,'機器ｺｰﾄﾞ（非表示）'!$A$2:$H$80,3,FALSE)))</f>
        <v/>
      </c>
      <c r="G121" s="747" t="str">
        <f>IF(ISBLANK(D121),"",IF(C121=103,(VLOOKUP(D121,$BC$3:$BD$14,2,1))/1000,IF(C121=106,(VLOOKUP(D121,$BF$3:$BG$12,2,1))/1000,IF(C121=104,(VLOOKUP(D121,$AZ$3:$BA$8,2,1))/1000,IF(ISERROR(VLOOKUP(C121,'機器ｺｰﾄﾞ（非表示）'!$A$2:$H$80,5,FALSE)),"",ROUND(VLOOKUP(C121,'機器ｺｰﾄﾞ（非表示）'!$A$2:$H$80,5,FALSE)*D121*VLOOKUP(C121,'機器ｺｰﾄﾞ（非表示）'!$A$2:$H$80,6,FALSE),3))))))</f>
        <v/>
      </c>
      <c r="H121" s="742">
        <f t="shared" si="30"/>
        <v>0</v>
      </c>
      <c r="I121" s="743" t="str">
        <f t="shared" si="28"/>
        <v/>
      </c>
      <c r="L121" s="782"/>
      <c r="M121" s="752" t="str">
        <f>'【指定様式①ーｂ】契約設備内訳表（２）（負荷）'!AG125</f>
        <v/>
      </c>
      <c r="N121" s="742">
        <f>'【指定様式①ーｂ】契約設備内訳表（２）（負荷）'!AY125</f>
        <v>0</v>
      </c>
      <c r="O121" s="753">
        <f>'【指定様式①ーｂ】契約設備内訳表（２）（負荷）'!BA125</f>
        <v>0</v>
      </c>
      <c r="P121" s="754" t="str">
        <f>IF(M121="","",IF(ISERROR(VLOOKUP(M121,'機器ｺｰﾄﾞ（非表示）'!$A$2:$H$80,3,FALSE)),"",VLOOKUP(M121,'機器ｺｰﾄﾞ（非表示）'!$A$2:$H$80,3,FALSE)))</f>
        <v/>
      </c>
      <c r="Q121" s="747" t="str">
        <f>IF(N121=0,"",ROUND(IF(ISERROR(VLOOKUP(M121,'機器ｺｰﾄﾞ（非表示）'!$A$2:$H$80,5,FALSE)),"",VLOOKUP(M121,'機器ｺｰﾄﾞ（非表示）'!$A$2:$H$80,5,FALSE))*N121*VLOOKUP(M121,'機器ｺｰﾄﾞ（非表示）'!$A$2:$H$80,6,FALSE),3))</f>
        <v/>
      </c>
      <c r="R121" s="742">
        <f t="shared" si="31"/>
        <v>0</v>
      </c>
      <c r="S121" s="743" t="str">
        <f t="shared" si="29"/>
        <v/>
      </c>
      <c r="U121" s="723">
        <f t="shared" si="32"/>
        <v>0</v>
      </c>
      <c r="V121" s="723">
        <f t="shared" si="33"/>
        <v>0</v>
      </c>
      <c r="W121" s="723">
        <f t="shared" si="34"/>
        <v>0</v>
      </c>
      <c r="X121" s="723" t="str">
        <f t="shared" si="35"/>
        <v/>
      </c>
      <c r="Y121" s="723">
        <f t="shared" si="36"/>
        <v>0</v>
      </c>
      <c r="Z121" s="723">
        <f t="shared" si="37"/>
        <v>0</v>
      </c>
      <c r="AA121" s="723">
        <f t="shared" si="38"/>
        <v>0</v>
      </c>
      <c r="AB121" s="723">
        <f t="shared" si="39"/>
        <v>0</v>
      </c>
      <c r="AC121" s="723">
        <f t="shared" si="40"/>
        <v>0</v>
      </c>
      <c r="AD121" s="723">
        <f t="shared" si="41"/>
        <v>0</v>
      </c>
      <c r="AE121" s="723">
        <f t="shared" si="42"/>
        <v>0</v>
      </c>
      <c r="AF121" s="723">
        <f t="shared" si="43"/>
        <v>0</v>
      </c>
      <c r="AG121" s="723">
        <f t="shared" si="44"/>
        <v>0</v>
      </c>
      <c r="AH121" s="723">
        <f t="shared" si="45"/>
        <v>0</v>
      </c>
      <c r="AI121" s="723">
        <f t="shared" si="46"/>
        <v>0</v>
      </c>
      <c r="AJ121" s="723">
        <f t="shared" si="47"/>
        <v>0</v>
      </c>
      <c r="AK121" s="723">
        <f t="shared" si="48"/>
        <v>0</v>
      </c>
      <c r="AL121" s="723">
        <f t="shared" si="49"/>
        <v>0</v>
      </c>
      <c r="AM121" s="723">
        <f t="shared" si="50"/>
        <v>0</v>
      </c>
      <c r="AN121" s="723">
        <f t="shared" si="51"/>
        <v>0</v>
      </c>
      <c r="AO121" s="723">
        <f t="shared" si="52"/>
        <v>0</v>
      </c>
      <c r="AP121" s="723">
        <f t="shared" si="53"/>
        <v>0</v>
      </c>
      <c r="AQ121" s="723">
        <f t="shared" si="54"/>
        <v>0</v>
      </c>
    </row>
    <row r="122" spans="2:59">
      <c r="B122" s="782"/>
      <c r="C122" s="752" t="str">
        <f>'【指定様式①ーｂ】契約設備内訳表（２）（負荷）'!D126</f>
        <v/>
      </c>
      <c r="D122" s="742">
        <f>'【指定様式①ーｂ】契約設備内訳表（２）（負荷）'!V126</f>
        <v>0</v>
      </c>
      <c r="E122" s="753">
        <f>'【指定様式①ーｂ】契約設備内訳表（２）（負荷）'!X126</f>
        <v>0</v>
      </c>
      <c r="F122" s="754" t="str">
        <f>IF(C122="","",IF(ISERROR(VLOOKUP(C122,'機器ｺｰﾄﾞ（非表示）'!$A$2:$H$80,3,FALSE)),"",VLOOKUP(C122,'機器ｺｰﾄﾞ（非表示）'!$A$2:$H$80,3,FALSE)))</f>
        <v/>
      </c>
      <c r="G122" s="747" t="str">
        <f>IF(ISBLANK(D122),"",IF(C122=103,(VLOOKUP(D122,$BC$3:$BD$14,2,1))/1000,IF(C122=106,(VLOOKUP(D122,$BF$3:$BG$12,2,1))/1000,IF(C122=104,(VLOOKUP(D122,$AZ$3:$BA$8,2,1))/1000,IF(ISERROR(VLOOKUP(C122,'機器ｺｰﾄﾞ（非表示）'!$A$2:$H$80,5,FALSE)),"",ROUND(VLOOKUP(C122,'機器ｺｰﾄﾞ（非表示）'!$A$2:$H$80,5,FALSE)*D122*VLOOKUP(C122,'機器ｺｰﾄﾞ（非表示）'!$A$2:$H$80,6,FALSE),3))))))</f>
        <v/>
      </c>
      <c r="H122" s="742">
        <f t="shared" si="30"/>
        <v>0</v>
      </c>
      <c r="I122" s="743" t="str">
        <f t="shared" si="28"/>
        <v/>
      </c>
      <c r="L122" s="782"/>
      <c r="M122" s="752" t="str">
        <f>'【指定様式①ーｂ】契約設備内訳表（２）（負荷）'!AG126</f>
        <v/>
      </c>
      <c r="N122" s="742">
        <f>'【指定様式①ーｂ】契約設備内訳表（２）（負荷）'!AY126</f>
        <v>0</v>
      </c>
      <c r="O122" s="753">
        <f>'【指定様式①ーｂ】契約設備内訳表（２）（負荷）'!BA126</f>
        <v>0</v>
      </c>
      <c r="P122" s="754" t="str">
        <f>IF(M122="","",IF(ISERROR(VLOOKUP(M122,'機器ｺｰﾄﾞ（非表示）'!$A$2:$H$80,3,FALSE)),"",VLOOKUP(M122,'機器ｺｰﾄﾞ（非表示）'!$A$2:$H$80,3,FALSE)))</f>
        <v/>
      </c>
      <c r="Q122" s="747" t="str">
        <f>IF(N122=0,"",ROUND(IF(ISERROR(VLOOKUP(M122,'機器ｺｰﾄﾞ（非表示）'!$A$2:$H$80,5,FALSE)),"",VLOOKUP(M122,'機器ｺｰﾄﾞ（非表示）'!$A$2:$H$80,5,FALSE))*N122*VLOOKUP(M122,'機器ｺｰﾄﾞ（非表示）'!$A$2:$H$80,6,FALSE),3))</f>
        <v/>
      </c>
      <c r="R122" s="742">
        <f t="shared" si="31"/>
        <v>0</v>
      </c>
      <c r="S122" s="743" t="str">
        <f t="shared" si="29"/>
        <v/>
      </c>
      <c r="U122" s="723">
        <f t="shared" si="32"/>
        <v>0</v>
      </c>
      <c r="V122" s="723">
        <f t="shared" si="33"/>
        <v>0</v>
      </c>
      <c r="W122" s="723">
        <f t="shared" si="34"/>
        <v>0</v>
      </c>
      <c r="X122" s="723" t="str">
        <f t="shared" si="35"/>
        <v/>
      </c>
      <c r="Y122" s="723">
        <f t="shared" si="36"/>
        <v>0</v>
      </c>
      <c r="Z122" s="723">
        <f t="shared" si="37"/>
        <v>0</v>
      </c>
      <c r="AA122" s="723">
        <f t="shared" si="38"/>
        <v>0</v>
      </c>
      <c r="AB122" s="723">
        <f t="shared" si="39"/>
        <v>0</v>
      </c>
      <c r="AC122" s="723">
        <f t="shared" si="40"/>
        <v>0</v>
      </c>
      <c r="AD122" s="723">
        <f t="shared" si="41"/>
        <v>0</v>
      </c>
      <c r="AE122" s="723">
        <f t="shared" si="42"/>
        <v>0</v>
      </c>
      <c r="AF122" s="723">
        <f t="shared" si="43"/>
        <v>0</v>
      </c>
      <c r="AG122" s="723">
        <f t="shared" si="44"/>
        <v>0</v>
      </c>
      <c r="AH122" s="723">
        <f t="shared" si="45"/>
        <v>0</v>
      </c>
      <c r="AI122" s="723">
        <f t="shared" si="46"/>
        <v>0</v>
      </c>
      <c r="AJ122" s="723">
        <f t="shared" si="47"/>
        <v>0</v>
      </c>
      <c r="AK122" s="723">
        <f t="shared" si="48"/>
        <v>0</v>
      </c>
      <c r="AL122" s="723">
        <f t="shared" si="49"/>
        <v>0</v>
      </c>
      <c r="AM122" s="723">
        <f t="shared" si="50"/>
        <v>0</v>
      </c>
      <c r="AN122" s="723">
        <f t="shared" si="51"/>
        <v>0</v>
      </c>
      <c r="AO122" s="723">
        <f t="shared" si="52"/>
        <v>0</v>
      </c>
      <c r="AP122" s="723">
        <f t="shared" si="53"/>
        <v>0</v>
      </c>
      <c r="AQ122" s="723">
        <f t="shared" si="54"/>
        <v>0</v>
      </c>
    </row>
    <row r="123" spans="2:59">
      <c r="B123" s="782"/>
      <c r="C123" s="752" t="str">
        <f>'【指定様式①ーｂ】契約設備内訳表（２）（負荷）'!D127</f>
        <v/>
      </c>
      <c r="D123" s="742">
        <f>'【指定様式①ーｂ】契約設備内訳表（２）（負荷）'!V127</f>
        <v>0</v>
      </c>
      <c r="E123" s="753">
        <f>'【指定様式①ーｂ】契約設備内訳表（２）（負荷）'!X127</f>
        <v>0</v>
      </c>
      <c r="F123" s="754" t="str">
        <f>IF(C123="","",IF(ISERROR(VLOOKUP(C123,'機器ｺｰﾄﾞ（非表示）'!$A$2:$H$80,3,FALSE)),"",VLOOKUP(C123,'機器ｺｰﾄﾞ（非表示）'!$A$2:$H$80,3,FALSE)))</f>
        <v/>
      </c>
      <c r="G123" s="747" t="str">
        <f>IF(ISBLANK(D123),"",IF(C123=103,(VLOOKUP(D123,$BC$3:$BD$14,2,1))/1000,IF(C123=106,(VLOOKUP(D123,$BF$3:$BG$12,2,1))/1000,IF(C123=104,(VLOOKUP(D123,$AZ$3:$BA$8,2,1))/1000,IF(ISERROR(VLOOKUP(C123,'機器ｺｰﾄﾞ（非表示）'!$A$2:$H$80,5,FALSE)),"",ROUND(VLOOKUP(C123,'機器ｺｰﾄﾞ（非表示）'!$A$2:$H$80,5,FALSE)*D123*VLOOKUP(C123,'機器ｺｰﾄﾞ（非表示）'!$A$2:$H$80,6,FALSE),3))))))</f>
        <v/>
      </c>
      <c r="H123" s="742">
        <f t="shared" si="30"/>
        <v>0</v>
      </c>
      <c r="I123" s="743" t="str">
        <f t="shared" si="28"/>
        <v/>
      </c>
      <c r="L123" s="782"/>
      <c r="M123" s="752" t="str">
        <f>'【指定様式①ーｂ】契約設備内訳表（２）（負荷）'!AG127</f>
        <v/>
      </c>
      <c r="N123" s="742">
        <f>'【指定様式①ーｂ】契約設備内訳表（２）（負荷）'!AY127</f>
        <v>0</v>
      </c>
      <c r="O123" s="753">
        <f>'【指定様式①ーｂ】契約設備内訳表（２）（負荷）'!BA127</f>
        <v>0</v>
      </c>
      <c r="P123" s="754" t="str">
        <f>IF(M123="","",IF(ISERROR(VLOOKUP(M123,'機器ｺｰﾄﾞ（非表示）'!$A$2:$H$80,3,FALSE)),"",VLOOKUP(M123,'機器ｺｰﾄﾞ（非表示）'!$A$2:$H$80,3,FALSE)))</f>
        <v/>
      </c>
      <c r="Q123" s="747" t="str">
        <f>IF(N123=0,"",ROUND(IF(ISERROR(VLOOKUP(M123,'機器ｺｰﾄﾞ（非表示）'!$A$2:$H$80,5,FALSE)),"",VLOOKUP(M123,'機器ｺｰﾄﾞ（非表示）'!$A$2:$H$80,5,FALSE))*N123*VLOOKUP(M123,'機器ｺｰﾄﾞ（非表示）'!$A$2:$H$80,6,FALSE),3))</f>
        <v/>
      </c>
      <c r="R123" s="742">
        <f t="shared" si="31"/>
        <v>0</v>
      </c>
      <c r="S123" s="743" t="str">
        <f t="shared" si="29"/>
        <v/>
      </c>
      <c r="U123" s="723">
        <f t="shared" si="32"/>
        <v>0</v>
      </c>
      <c r="V123" s="723">
        <f t="shared" si="33"/>
        <v>0</v>
      </c>
      <c r="W123" s="723">
        <f t="shared" si="34"/>
        <v>0</v>
      </c>
      <c r="X123" s="723" t="str">
        <f t="shared" si="35"/>
        <v/>
      </c>
      <c r="Y123" s="723">
        <f t="shared" si="36"/>
        <v>0</v>
      </c>
      <c r="Z123" s="723">
        <f t="shared" si="37"/>
        <v>0</v>
      </c>
      <c r="AA123" s="723">
        <f t="shared" si="38"/>
        <v>0</v>
      </c>
      <c r="AB123" s="723">
        <f t="shared" si="39"/>
        <v>0</v>
      </c>
      <c r="AC123" s="723">
        <f t="shared" si="40"/>
        <v>0</v>
      </c>
      <c r="AD123" s="723">
        <f t="shared" si="41"/>
        <v>0</v>
      </c>
      <c r="AE123" s="723">
        <f t="shared" si="42"/>
        <v>0</v>
      </c>
      <c r="AF123" s="723">
        <f t="shared" si="43"/>
        <v>0</v>
      </c>
      <c r="AG123" s="723">
        <f t="shared" si="44"/>
        <v>0</v>
      </c>
      <c r="AH123" s="723">
        <f t="shared" si="45"/>
        <v>0</v>
      </c>
      <c r="AI123" s="723">
        <f t="shared" si="46"/>
        <v>0</v>
      </c>
      <c r="AJ123" s="723">
        <f t="shared" si="47"/>
        <v>0</v>
      </c>
      <c r="AK123" s="723">
        <f t="shared" si="48"/>
        <v>0</v>
      </c>
      <c r="AL123" s="723">
        <f t="shared" si="49"/>
        <v>0</v>
      </c>
      <c r="AM123" s="723">
        <f t="shared" si="50"/>
        <v>0</v>
      </c>
      <c r="AN123" s="723">
        <f t="shared" si="51"/>
        <v>0</v>
      </c>
      <c r="AO123" s="723">
        <f t="shared" si="52"/>
        <v>0</v>
      </c>
      <c r="AP123" s="723">
        <f t="shared" si="53"/>
        <v>0</v>
      </c>
      <c r="AQ123" s="723">
        <f t="shared" si="54"/>
        <v>0</v>
      </c>
    </row>
    <row r="124" spans="2:59">
      <c r="B124" s="782"/>
      <c r="C124" s="752" t="str">
        <f>'【指定様式①ーｂ】契約設備内訳表（２）（負荷）'!D128</f>
        <v/>
      </c>
      <c r="D124" s="742">
        <f>'【指定様式①ーｂ】契約設備内訳表（２）（負荷）'!V128</f>
        <v>0</v>
      </c>
      <c r="E124" s="753">
        <f>'【指定様式①ーｂ】契約設備内訳表（２）（負荷）'!X128</f>
        <v>0</v>
      </c>
      <c r="F124" s="754" t="str">
        <f>IF(C124="","",IF(ISERROR(VLOOKUP(C124,'機器ｺｰﾄﾞ（非表示）'!$A$2:$H$80,3,FALSE)),"",VLOOKUP(C124,'機器ｺｰﾄﾞ（非表示）'!$A$2:$H$80,3,FALSE)))</f>
        <v/>
      </c>
      <c r="G124" s="747" t="str">
        <f>IF(ISBLANK(D124),"",IF(C124=103,(VLOOKUP(D124,$BC$3:$BD$14,2,1))/1000,IF(C124=106,(VLOOKUP(D124,$BF$3:$BG$12,2,1))/1000,IF(C124=104,(VLOOKUP(D124,$AZ$3:$BA$8,2,1))/1000,IF(ISERROR(VLOOKUP(C124,'機器ｺｰﾄﾞ（非表示）'!$A$2:$H$80,5,FALSE)),"",ROUND(VLOOKUP(C124,'機器ｺｰﾄﾞ（非表示）'!$A$2:$H$80,5,FALSE)*D124*VLOOKUP(C124,'機器ｺｰﾄﾞ（非表示）'!$A$2:$H$80,6,FALSE),3))))))</f>
        <v/>
      </c>
      <c r="H124" s="742">
        <f t="shared" si="30"/>
        <v>0</v>
      </c>
      <c r="I124" s="743" t="str">
        <f t="shared" si="28"/>
        <v/>
      </c>
      <c r="L124" s="782"/>
      <c r="M124" s="752" t="str">
        <f>'【指定様式①ーｂ】契約設備内訳表（２）（負荷）'!AG128</f>
        <v/>
      </c>
      <c r="N124" s="742">
        <f>'【指定様式①ーｂ】契約設備内訳表（２）（負荷）'!AY128</f>
        <v>0</v>
      </c>
      <c r="O124" s="753">
        <f>'【指定様式①ーｂ】契約設備内訳表（２）（負荷）'!BA128</f>
        <v>0</v>
      </c>
      <c r="P124" s="754" t="str">
        <f>IF(M124="","",IF(ISERROR(VLOOKUP(M124,'機器ｺｰﾄﾞ（非表示）'!$A$2:$H$80,3,FALSE)),"",VLOOKUP(M124,'機器ｺｰﾄﾞ（非表示）'!$A$2:$H$80,3,FALSE)))</f>
        <v/>
      </c>
      <c r="Q124" s="747" t="str">
        <f>IF(N124=0,"",ROUND(IF(ISERROR(VLOOKUP(M124,'機器ｺｰﾄﾞ（非表示）'!$A$2:$H$80,5,FALSE)),"",VLOOKUP(M124,'機器ｺｰﾄﾞ（非表示）'!$A$2:$H$80,5,FALSE))*N124*VLOOKUP(M124,'機器ｺｰﾄﾞ（非表示）'!$A$2:$H$80,6,FALSE),3))</f>
        <v/>
      </c>
      <c r="R124" s="742">
        <f t="shared" si="31"/>
        <v>0</v>
      </c>
      <c r="S124" s="743" t="str">
        <f t="shared" si="29"/>
        <v/>
      </c>
      <c r="U124" s="723">
        <f t="shared" si="32"/>
        <v>0</v>
      </c>
      <c r="V124" s="723">
        <f t="shared" si="33"/>
        <v>0</v>
      </c>
      <c r="W124" s="723">
        <f t="shared" si="34"/>
        <v>0</v>
      </c>
      <c r="X124" s="723" t="str">
        <f t="shared" si="35"/>
        <v/>
      </c>
      <c r="Y124" s="723">
        <f t="shared" si="36"/>
        <v>0</v>
      </c>
      <c r="Z124" s="723">
        <f t="shared" si="37"/>
        <v>0</v>
      </c>
      <c r="AA124" s="723">
        <f t="shared" si="38"/>
        <v>0</v>
      </c>
      <c r="AB124" s="723">
        <f t="shared" si="39"/>
        <v>0</v>
      </c>
      <c r="AC124" s="723">
        <f t="shared" si="40"/>
        <v>0</v>
      </c>
      <c r="AD124" s="723">
        <f t="shared" si="41"/>
        <v>0</v>
      </c>
      <c r="AE124" s="723">
        <f t="shared" si="42"/>
        <v>0</v>
      </c>
      <c r="AF124" s="723">
        <f t="shared" si="43"/>
        <v>0</v>
      </c>
      <c r="AG124" s="723">
        <f t="shared" si="44"/>
        <v>0</v>
      </c>
      <c r="AH124" s="723">
        <f t="shared" si="45"/>
        <v>0</v>
      </c>
      <c r="AI124" s="723">
        <f t="shared" si="46"/>
        <v>0</v>
      </c>
      <c r="AJ124" s="723">
        <f t="shared" si="47"/>
        <v>0</v>
      </c>
      <c r="AK124" s="723">
        <f t="shared" si="48"/>
        <v>0</v>
      </c>
      <c r="AL124" s="723">
        <f t="shared" si="49"/>
        <v>0</v>
      </c>
      <c r="AM124" s="723">
        <f t="shared" si="50"/>
        <v>0</v>
      </c>
      <c r="AN124" s="723">
        <f t="shared" si="51"/>
        <v>0</v>
      </c>
      <c r="AO124" s="723">
        <f t="shared" si="52"/>
        <v>0</v>
      </c>
      <c r="AP124" s="723">
        <f t="shared" si="53"/>
        <v>0</v>
      </c>
      <c r="AQ124" s="723">
        <f t="shared" si="54"/>
        <v>0</v>
      </c>
    </row>
    <row r="125" spans="2:59">
      <c r="B125" s="736"/>
      <c r="C125" s="752" t="str">
        <f>'【指定様式①ーｂ】契約設備内訳表（２）（負荷）'!D129</f>
        <v/>
      </c>
      <c r="D125" s="742">
        <f>'【指定様式①ーｂ】契約設備内訳表（２）（負荷）'!V129</f>
        <v>0</v>
      </c>
      <c r="E125" s="753">
        <f>'【指定様式①ーｂ】契約設備内訳表（２）（負荷）'!X129</f>
        <v>0</v>
      </c>
      <c r="F125" s="754" t="str">
        <f>IF(C125="","",IF(ISERROR(VLOOKUP(C125,'機器ｺｰﾄﾞ（非表示）'!$A$2:$H$80,3,FALSE)),"",VLOOKUP(C125,'機器ｺｰﾄﾞ（非表示）'!$A$2:$H$80,3,FALSE)))</f>
        <v/>
      </c>
      <c r="G125" s="747" t="str">
        <f>IF(ISBLANK(D125),"",IF(C125=103,(VLOOKUP(D125,$BC$3:$BD$14,2,1))/1000,IF(C125=106,(VLOOKUP(D125,$BF$3:$BG$12,2,1))/1000,IF(C125=104,(VLOOKUP(D125,$AZ$3:$BA$8,2,1))/1000,IF(ISERROR(VLOOKUP(C125,'機器ｺｰﾄﾞ（非表示）'!$A$2:$H$80,5,FALSE)),"",ROUND(VLOOKUP(C125,'機器ｺｰﾄﾞ（非表示）'!$A$2:$H$80,5,FALSE)*D125*VLOOKUP(C125,'機器ｺｰﾄﾞ（非表示）'!$A$2:$H$80,6,FALSE),3))))))</f>
        <v/>
      </c>
      <c r="H125" s="742">
        <f t="shared" si="30"/>
        <v>0</v>
      </c>
      <c r="I125" s="743" t="str">
        <f t="shared" si="28"/>
        <v/>
      </c>
      <c r="L125" s="736"/>
      <c r="M125" s="752" t="str">
        <f>'【指定様式①ーｂ】契約設備内訳表（２）（負荷）'!AG129</f>
        <v/>
      </c>
      <c r="N125" s="742">
        <f>'【指定様式①ーｂ】契約設備内訳表（２）（負荷）'!AY129</f>
        <v>0</v>
      </c>
      <c r="O125" s="753">
        <f>'【指定様式①ーｂ】契約設備内訳表（２）（負荷）'!BA129</f>
        <v>0</v>
      </c>
      <c r="P125" s="754" t="str">
        <f>IF(M125="","",IF(ISERROR(VLOOKUP(M125,'機器ｺｰﾄﾞ（非表示）'!$A$2:$H$80,3,FALSE)),"",VLOOKUP(M125,'機器ｺｰﾄﾞ（非表示）'!$A$2:$H$80,3,FALSE)))</f>
        <v/>
      </c>
      <c r="Q125" s="747" t="str">
        <f>IF(N125=0,"",ROUND(IF(ISERROR(VLOOKUP(M125,'機器ｺｰﾄﾞ（非表示）'!$A$2:$H$80,5,FALSE)),"",VLOOKUP(M125,'機器ｺｰﾄﾞ（非表示）'!$A$2:$H$80,5,FALSE))*N125*VLOOKUP(M125,'機器ｺｰﾄﾞ（非表示）'!$A$2:$H$80,6,FALSE),3))</f>
        <v/>
      </c>
      <c r="R125" s="742">
        <f t="shared" si="31"/>
        <v>0</v>
      </c>
      <c r="S125" s="743" t="str">
        <f t="shared" si="29"/>
        <v/>
      </c>
      <c r="U125" s="723">
        <f t="shared" si="32"/>
        <v>0</v>
      </c>
      <c r="V125" s="723">
        <f t="shared" si="33"/>
        <v>0</v>
      </c>
      <c r="W125" s="723">
        <f t="shared" si="34"/>
        <v>0</v>
      </c>
      <c r="X125" s="723" t="str">
        <f t="shared" si="35"/>
        <v/>
      </c>
      <c r="Y125" s="723">
        <f t="shared" si="36"/>
        <v>0</v>
      </c>
      <c r="Z125" s="723">
        <f t="shared" si="37"/>
        <v>0</v>
      </c>
      <c r="AA125" s="723">
        <f t="shared" si="38"/>
        <v>0</v>
      </c>
      <c r="AB125" s="723">
        <f t="shared" si="39"/>
        <v>0</v>
      </c>
      <c r="AC125" s="723">
        <f t="shared" si="40"/>
        <v>0</v>
      </c>
      <c r="AD125" s="723">
        <f t="shared" si="41"/>
        <v>0</v>
      </c>
      <c r="AE125" s="723">
        <f t="shared" si="42"/>
        <v>0</v>
      </c>
      <c r="AF125" s="723">
        <f t="shared" si="43"/>
        <v>0</v>
      </c>
      <c r="AG125" s="723">
        <f t="shared" si="44"/>
        <v>0</v>
      </c>
      <c r="AH125" s="723">
        <f t="shared" si="45"/>
        <v>0</v>
      </c>
      <c r="AI125" s="723">
        <f t="shared" si="46"/>
        <v>0</v>
      </c>
      <c r="AJ125" s="723">
        <f t="shared" si="47"/>
        <v>0</v>
      </c>
      <c r="AK125" s="723">
        <f t="shared" si="48"/>
        <v>0</v>
      </c>
      <c r="AL125" s="723">
        <f t="shared" si="49"/>
        <v>0</v>
      </c>
      <c r="AM125" s="723">
        <f t="shared" si="50"/>
        <v>0</v>
      </c>
      <c r="AN125" s="723">
        <f t="shared" si="51"/>
        <v>0</v>
      </c>
      <c r="AO125" s="723">
        <f t="shared" si="52"/>
        <v>0</v>
      </c>
      <c r="AP125" s="723">
        <f t="shared" si="53"/>
        <v>0</v>
      </c>
      <c r="AQ125" s="723">
        <f t="shared" si="54"/>
        <v>0</v>
      </c>
      <c r="AS125" s="731" t="s">
        <v>767</v>
      </c>
      <c r="AT125" s="755" t="s">
        <v>768</v>
      </c>
      <c r="AU125" s="756"/>
      <c r="AV125" s="748">
        <f>LARGE($X$5:$AQ$255,2)</f>
        <v>0</v>
      </c>
      <c r="AW125" s="748">
        <v>1</v>
      </c>
      <c r="AX125" s="751">
        <f>ROUND(AV125*AW125,3)</f>
        <v>0</v>
      </c>
      <c r="AZ125" s="723">
        <v>10</v>
      </c>
      <c r="BA125" s="723">
        <v>140</v>
      </c>
      <c r="BC125" s="723">
        <v>81</v>
      </c>
      <c r="BD125" s="723">
        <v>130</v>
      </c>
      <c r="BF125" s="723">
        <v>101</v>
      </c>
      <c r="BG125" s="723">
        <v>175</v>
      </c>
    </row>
    <row r="126" spans="2:59">
      <c r="B126" s="736" t="s">
        <v>769</v>
      </c>
      <c r="C126" s="752" t="str">
        <f>'【指定様式①ーｂ】契約設備内訳表（２）（負荷）'!D130</f>
        <v/>
      </c>
      <c r="D126" s="742">
        <f>'【指定様式①ーｂ】契約設備内訳表（２）（負荷）'!V130</f>
        <v>0</v>
      </c>
      <c r="E126" s="753">
        <f>'【指定様式①ーｂ】契約設備内訳表（２）（負荷）'!X130</f>
        <v>0</v>
      </c>
      <c r="F126" s="754" t="str">
        <f>IF(C126="","",IF(ISERROR(VLOOKUP(C126,'機器ｺｰﾄﾞ（非表示）'!$A$2:$H$80,3,FALSE)),"",VLOOKUP(C126,'機器ｺｰﾄﾞ（非表示）'!$A$2:$H$80,3,FALSE)))</f>
        <v/>
      </c>
      <c r="G126" s="747" t="str">
        <f>IF(ISBLANK(D126),"",IF(C126=103,(VLOOKUP(D126,$BC$3:$BD$14,2,1))/1000,IF(C126=106,(VLOOKUP(D126,$BF$3:$BG$12,2,1))/1000,IF(C126=104,(VLOOKUP(D126,$AZ$3:$BA$8,2,1))/1000,IF(ISERROR(VLOOKUP(C126,'機器ｺｰﾄﾞ（非表示）'!$A$2:$H$80,5,FALSE)),"",ROUND(VLOOKUP(C126,'機器ｺｰﾄﾞ（非表示）'!$A$2:$H$80,5,FALSE)*D126*VLOOKUP(C126,'機器ｺｰﾄﾞ（非表示）'!$A$2:$H$80,6,FALSE),3))))))</f>
        <v/>
      </c>
      <c r="H126" s="742">
        <f t="shared" si="30"/>
        <v>0</v>
      </c>
      <c r="I126" s="743" t="str">
        <f t="shared" si="28"/>
        <v/>
      </c>
      <c r="L126" s="736" t="s">
        <v>770</v>
      </c>
      <c r="M126" s="752" t="str">
        <f>'【指定様式①ーｂ】契約設備内訳表（２）（負荷）'!AG130</f>
        <v/>
      </c>
      <c r="N126" s="742">
        <f>'【指定様式①ーｂ】契約設備内訳表（２）（負荷）'!AY130</f>
        <v>0</v>
      </c>
      <c r="O126" s="753">
        <f>'【指定様式①ーｂ】契約設備内訳表（２）（負荷）'!BA130</f>
        <v>0</v>
      </c>
      <c r="P126" s="754" t="str">
        <f>IF(M126="","",IF(ISERROR(VLOOKUP(M126,'機器ｺｰﾄﾞ（非表示）'!$A$2:$H$80,3,FALSE)),"",VLOOKUP(M126,'機器ｺｰﾄﾞ（非表示）'!$A$2:$H$80,3,FALSE)))</f>
        <v/>
      </c>
      <c r="Q126" s="747" t="str">
        <f>IF(N126=0,"",ROUND(IF(ISERROR(VLOOKUP(M126,'機器ｺｰﾄﾞ（非表示）'!$A$2:$H$80,5,FALSE)),"",VLOOKUP(M126,'機器ｺｰﾄﾞ（非表示）'!$A$2:$H$80,5,FALSE))*N126*VLOOKUP(M126,'機器ｺｰﾄﾞ（非表示）'!$A$2:$H$80,6,FALSE),3))</f>
        <v/>
      </c>
      <c r="R126" s="742">
        <f t="shared" si="31"/>
        <v>0</v>
      </c>
      <c r="S126" s="743" t="str">
        <f t="shared" si="29"/>
        <v/>
      </c>
      <c r="U126" s="723">
        <f t="shared" si="32"/>
        <v>0</v>
      </c>
      <c r="V126" s="723">
        <f t="shared" si="33"/>
        <v>0</v>
      </c>
      <c r="W126" s="723">
        <f t="shared" si="34"/>
        <v>0</v>
      </c>
      <c r="X126" s="748" t="str">
        <f>Q126</f>
        <v/>
      </c>
      <c r="Y126" s="723">
        <f t="shared" si="36"/>
        <v>0</v>
      </c>
      <c r="Z126" s="723">
        <f t="shared" si="37"/>
        <v>0</v>
      </c>
      <c r="AA126" s="723">
        <f t="shared" si="38"/>
        <v>0</v>
      </c>
      <c r="AB126" s="723">
        <f t="shared" si="39"/>
        <v>0</v>
      </c>
      <c r="AC126" s="723">
        <f t="shared" si="40"/>
        <v>0</v>
      </c>
      <c r="AD126" s="723">
        <f t="shared" si="41"/>
        <v>0</v>
      </c>
      <c r="AE126" s="723">
        <f t="shared" si="42"/>
        <v>0</v>
      </c>
      <c r="AF126" s="723">
        <f t="shared" si="43"/>
        <v>0</v>
      </c>
      <c r="AG126" s="723">
        <f t="shared" si="44"/>
        <v>0</v>
      </c>
      <c r="AH126" s="723">
        <f t="shared" si="45"/>
        <v>0</v>
      </c>
      <c r="AI126" s="723">
        <f t="shared" si="46"/>
        <v>0</v>
      </c>
      <c r="AJ126" s="723">
        <f t="shared" si="47"/>
        <v>0</v>
      </c>
      <c r="AK126" s="723">
        <f t="shared" si="48"/>
        <v>0</v>
      </c>
      <c r="AL126" s="723">
        <f t="shared" si="49"/>
        <v>0</v>
      </c>
      <c r="AM126" s="723">
        <f t="shared" si="50"/>
        <v>0</v>
      </c>
      <c r="AN126" s="723">
        <f t="shared" si="51"/>
        <v>0</v>
      </c>
      <c r="AO126" s="723">
        <f t="shared" si="52"/>
        <v>0</v>
      </c>
      <c r="AP126" s="723">
        <f t="shared" si="53"/>
        <v>0</v>
      </c>
      <c r="AQ126" s="723">
        <f t="shared" si="54"/>
        <v>0</v>
      </c>
      <c r="AS126" s="731"/>
      <c r="AT126" s="749" t="s">
        <v>771</v>
      </c>
      <c r="AU126" s="750"/>
      <c r="AV126" s="748">
        <f>LARGE($X$5:$AQ$255,3)</f>
        <v>0</v>
      </c>
      <c r="AW126" s="748">
        <v>0.95</v>
      </c>
      <c r="AX126" s="751">
        <f>ROUND(AV126*AW126,3)</f>
        <v>0</v>
      </c>
      <c r="AZ126" s="723">
        <v>15</v>
      </c>
      <c r="BA126" s="723">
        <v>180</v>
      </c>
      <c r="BC126" s="723">
        <v>101</v>
      </c>
      <c r="BD126" s="723">
        <v>145</v>
      </c>
      <c r="BF126" s="723">
        <v>151</v>
      </c>
      <c r="BG126" s="723">
        <v>230</v>
      </c>
    </row>
    <row r="127" spans="2:59">
      <c r="B127" s="736"/>
      <c r="C127" s="752" t="str">
        <f>'【指定様式①ーｂ】契約設備内訳表（２）（負荷）'!D131</f>
        <v/>
      </c>
      <c r="D127" s="742">
        <f>'【指定様式①ーｂ】契約設備内訳表（２）（負荷）'!V131</f>
        <v>0</v>
      </c>
      <c r="E127" s="753">
        <f>'【指定様式①ーｂ】契約設備内訳表（２）（負荷）'!X131</f>
        <v>0</v>
      </c>
      <c r="F127" s="754" t="str">
        <f>IF(C127="","",IF(ISERROR(VLOOKUP(C127,'機器ｺｰﾄﾞ（非表示）'!$A$2:$H$80,3,FALSE)),"",VLOOKUP(C127,'機器ｺｰﾄﾞ（非表示）'!$A$2:$H$80,3,FALSE)))</f>
        <v/>
      </c>
      <c r="G127" s="747" t="str">
        <f>IF(ISBLANK(D127),"",IF(C127=103,(VLOOKUP(D127,$BC$3:$BD$14,2,1))/1000,IF(C127=106,(VLOOKUP(D127,$BF$3:$BG$12,2,1))/1000,IF(C127=104,(VLOOKUP(D127,$AZ$3:$BA$8,2,1))/1000,IF(ISERROR(VLOOKUP(C127,'機器ｺｰﾄﾞ（非表示）'!$A$2:$H$80,5,FALSE)),"",ROUND(VLOOKUP(C127,'機器ｺｰﾄﾞ（非表示）'!$A$2:$H$80,5,FALSE)*D127*VLOOKUP(C127,'機器ｺｰﾄﾞ（非表示）'!$A$2:$H$80,6,FALSE),3))))))</f>
        <v/>
      </c>
      <c r="H127" s="742">
        <f t="shared" si="30"/>
        <v>0</v>
      </c>
      <c r="I127" s="743" t="str">
        <f t="shared" si="28"/>
        <v/>
      </c>
      <c r="L127" s="736"/>
      <c r="M127" s="752" t="str">
        <f>'【指定様式①ーｂ】契約設備内訳表（２）（負荷）'!AG131</f>
        <v/>
      </c>
      <c r="N127" s="742">
        <f>'【指定様式①ーｂ】契約設備内訳表（２）（負荷）'!AY131</f>
        <v>0</v>
      </c>
      <c r="O127" s="753">
        <f>'【指定様式①ーｂ】契約設備内訳表（２）（負荷）'!BA131</f>
        <v>0</v>
      </c>
      <c r="P127" s="754" t="str">
        <f>IF(M127="","",IF(ISERROR(VLOOKUP(M127,'機器ｺｰﾄﾞ（非表示）'!$A$2:$H$80,3,FALSE)),"",VLOOKUP(M127,'機器ｺｰﾄﾞ（非表示）'!$A$2:$H$80,3,FALSE)))</f>
        <v/>
      </c>
      <c r="Q127" s="747" t="str">
        <f>IF(N127=0,"",ROUND(IF(ISERROR(VLOOKUP(M127,'機器ｺｰﾄﾞ（非表示）'!$A$2:$H$80,5,FALSE)),"",VLOOKUP(M127,'機器ｺｰﾄﾞ（非表示）'!$A$2:$H$80,5,FALSE))*N127*VLOOKUP(M127,'機器ｺｰﾄﾞ（非表示）'!$A$2:$H$80,6,FALSE),3))</f>
        <v/>
      </c>
      <c r="R127" s="742">
        <f t="shared" si="31"/>
        <v>0</v>
      </c>
      <c r="S127" s="743" t="str">
        <f t="shared" si="29"/>
        <v/>
      </c>
      <c r="U127" s="723">
        <f t="shared" si="32"/>
        <v>0</v>
      </c>
      <c r="V127" s="723">
        <f t="shared" si="33"/>
        <v>0</v>
      </c>
      <c r="W127" s="723">
        <f t="shared" si="34"/>
        <v>0</v>
      </c>
      <c r="X127" s="748" t="str">
        <f>Q127</f>
        <v/>
      </c>
      <c r="Y127" s="723">
        <f t="shared" si="36"/>
        <v>0</v>
      </c>
      <c r="Z127" s="723">
        <f t="shared" si="37"/>
        <v>0</v>
      </c>
      <c r="AA127" s="723">
        <f t="shared" si="38"/>
        <v>0</v>
      </c>
      <c r="AB127" s="723">
        <f t="shared" si="39"/>
        <v>0</v>
      </c>
      <c r="AC127" s="723">
        <f t="shared" si="40"/>
        <v>0</v>
      </c>
      <c r="AD127" s="723">
        <f t="shared" si="41"/>
        <v>0</v>
      </c>
      <c r="AE127" s="723">
        <f t="shared" si="42"/>
        <v>0</v>
      </c>
      <c r="AF127" s="723">
        <f t="shared" si="43"/>
        <v>0</v>
      </c>
      <c r="AG127" s="723">
        <f t="shared" si="44"/>
        <v>0</v>
      </c>
      <c r="AH127" s="723">
        <f t="shared" si="45"/>
        <v>0</v>
      </c>
      <c r="AI127" s="723">
        <f t="shared" si="46"/>
        <v>0</v>
      </c>
      <c r="AJ127" s="723">
        <f t="shared" si="47"/>
        <v>0</v>
      </c>
      <c r="AK127" s="723">
        <f t="shared" si="48"/>
        <v>0</v>
      </c>
      <c r="AL127" s="723">
        <f t="shared" si="49"/>
        <v>0</v>
      </c>
      <c r="AM127" s="723">
        <f t="shared" si="50"/>
        <v>0</v>
      </c>
      <c r="AN127" s="723">
        <f t="shared" si="51"/>
        <v>0</v>
      </c>
      <c r="AO127" s="723">
        <f t="shared" si="52"/>
        <v>0</v>
      </c>
      <c r="AP127" s="723">
        <f t="shared" si="53"/>
        <v>0</v>
      </c>
      <c r="AQ127" s="723">
        <f t="shared" si="54"/>
        <v>0</v>
      </c>
      <c r="AS127" s="731" t="s">
        <v>430</v>
      </c>
      <c r="AT127" s="755" t="s">
        <v>768</v>
      </c>
      <c r="AU127" s="756"/>
      <c r="AV127" s="748">
        <f>LARGE($X$5:$AQ$255,4)</f>
        <v>0</v>
      </c>
      <c r="AW127" s="748">
        <v>0.95</v>
      </c>
      <c r="AX127" s="751">
        <f>ROUND(AV127*AW127,3)</f>
        <v>0</v>
      </c>
      <c r="BC127" s="723">
        <v>126</v>
      </c>
      <c r="BD127" s="723">
        <v>230</v>
      </c>
      <c r="BF127" s="723">
        <v>201</v>
      </c>
      <c r="BG127" s="723">
        <v>280</v>
      </c>
    </row>
    <row r="128" spans="2:59">
      <c r="B128" s="736" t="s">
        <v>772</v>
      </c>
      <c r="C128" s="752" t="str">
        <f>'【指定様式①ーｂ】契約設備内訳表（２）（負荷）'!D132</f>
        <v/>
      </c>
      <c r="D128" s="742">
        <f>'【指定様式①ーｂ】契約設備内訳表（２）（負荷）'!V132</f>
        <v>0</v>
      </c>
      <c r="E128" s="753">
        <f>'【指定様式①ーｂ】契約設備内訳表（２）（負荷）'!X132</f>
        <v>0</v>
      </c>
      <c r="F128" s="754" t="str">
        <f>IF(C128="","",IF(ISERROR(VLOOKUP(C128,'機器ｺｰﾄﾞ（非表示）'!$A$2:$H$80,3,FALSE)),"",VLOOKUP(C128,'機器ｺｰﾄﾞ（非表示）'!$A$2:$H$80,3,FALSE)))</f>
        <v/>
      </c>
      <c r="G128" s="747" t="str">
        <f>IF(ISBLANK(D128),"",IF(C128=103,(VLOOKUP(D128,$BC$3:$BD$14,2,1))/1000,IF(C128=106,(VLOOKUP(D128,$BF$3:$BG$12,2,1))/1000,IF(C128=104,(VLOOKUP(D128,$AZ$3:$BA$8,2,1))/1000,IF(ISERROR(VLOOKUP(C128,'機器ｺｰﾄﾞ（非表示）'!$A$2:$H$80,5,FALSE)),"",ROUND(VLOOKUP(C128,'機器ｺｰﾄﾞ（非表示）'!$A$2:$H$80,5,FALSE)*D128*VLOOKUP(C128,'機器ｺｰﾄﾞ（非表示）'!$A$2:$H$80,6,FALSE),3))))))</f>
        <v/>
      </c>
      <c r="H128" s="742">
        <f t="shared" si="30"/>
        <v>0</v>
      </c>
      <c r="I128" s="743" t="str">
        <f t="shared" si="28"/>
        <v/>
      </c>
      <c r="L128" s="736" t="s">
        <v>772</v>
      </c>
      <c r="M128" s="752" t="str">
        <f>'【指定様式①ーｂ】契約設備内訳表（２）（負荷）'!AG132</f>
        <v/>
      </c>
      <c r="N128" s="742">
        <f>'【指定様式①ーｂ】契約設備内訳表（２）（負荷）'!AY132</f>
        <v>0</v>
      </c>
      <c r="O128" s="753">
        <f>'【指定様式①ーｂ】契約設備内訳表（２）（負荷）'!BA132</f>
        <v>0</v>
      </c>
      <c r="P128" s="754" t="str">
        <f>IF(M128="","",IF(ISERROR(VLOOKUP(M128,'機器ｺｰﾄﾞ（非表示）'!$A$2:$H$80,3,FALSE)),"",VLOOKUP(M128,'機器ｺｰﾄﾞ（非表示）'!$A$2:$H$80,3,FALSE)))</f>
        <v/>
      </c>
      <c r="Q128" s="747" t="str">
        <f>IF(N128=0,"",ROUND(IF(ISERROR(VLOOKUP(M128,'機器ｺｰﾄﾞ（非表示）'!$A$2:$H$80,5,FALSE)),"",VLOOKUP(M128,'機器ｺｰﾄﾞ（非表示）'!$A$2:$H$80,5,FALSE))*N128*VLOOKUP(M128,'機器ｺｰﾄﾞ（非表示）'!$A$2:$H$80,6,FALSE),3))</f>
        <v/>
      </c>
      <c r="R128" s="742">
        <f t="shared" si="31"/>
        <v>0</v>
      </c>
      <c r="S128" s="743" t="str">
        <f t="shared" si="29"/>
        <v/>
      </c>
      <c r="U128" s="723">
        <f t="shared" si="32"/>
        <v>0</v>
      </c>
      <c r="V128" s="723">
        <f t="shared" si="33"/>
        <v>0</v>
      </c>
      <c r="W128" s="723">
        <f t="shared" si="34"/>
        <v>0</v>
      </c>
      <c r="X128" s="723" t="str">
        <f t="shared" ref="X128:X191" si="55">Q128</f>
        <v/>
      </c>
      <c r="Y128" s="723">
        <f t="shared" si="36"/>
        <v>0</v>
      </c>
      <c r="Z128" s="723">
        <f t="shared" si="37"/>
        <v>0</v>
      </c>
      <c r="AA128" s="723">
        <f t="shared" si="38"/>
        <v>0</v>
      </c>
      <c r="AB128" s="723">
        <f t="shared" si="39"/>
        <v>0</v>
      </c>
      <c r="AC128" s="723">
        <f t="shared" si="40"/>
        <v>0</v>
      </c>
      <c r="AD128" s="723">
        <f t="shared" si="41"/>
        <v>0</v>
      </c>
      <c r="AE128" s="723">
        <f t="shared" si="42"/>
        <v>0</v>
      </c>
      <c r="AF128" s="723">
        <f t="shared" si="43"/>
        <v>0</v>
      </c>
      <c r="AG128" s="723">
        <f t="shared" si="44"/>
        <v>0</v>
      </c>
      <c r="AH128" s="723">
        <f t="shared" si="45"/>
        <v>0</v>
      </c>
      <c r="AI128" s="723">
        <f t="shared" si="46"/>
        <v>0</v>
      </c>
      <c r="AJ128" s="723">
        <f t="shared" si="47"/>
        <v>0</v>
      </c>
      <c r="AK128" s="723">
        <f t="shared" si="48"/>
        <v>0</v>
      </c>
      <c r="AL128" s="723">
        <f t="shared" si="49"/>
        <v>0</v>
      </c>
      <c r="AM128" s="723">
        <f t="shared" si="50"/>
        <v>0</v>
      </c>
      <c r="AN128" s="723">
        <f t="shared" si="51"/>
        <v>0</v>
      </c>
      <c r="AO128" s="723">
        <f t="shared" si="52"/>
        <v>0</v>
      </c>
      <c r="AP128" s="723">
        <f t="shared" si="53"/>
        <v>0</v>
      </c>
      <c r="AQ128" s="723">
        <f t="shared" si="54"/>
        <v>0</v>
      </c>
      <c r="AS128" s="731"/>
      <c r="AT128" s="757" t="s">
        <v>773</v>
      </c>
      <c r="AU128" s="758"/>
      <c r="AV128" s="759"/>
      <c r="AW128" s="759"/>
      <c r="AX128" s="760"/>
      <c r="BC128" s="723">
        <v>201</v>
      </c>
      <c r="BD128" s="723">
        <v>270</v>
      </c>
      <c r="BF128" s="723">
        <v>251</v>
      </c>
      <c r="BG128" s="723">
        <v>445</v>
      </c>
    </row>
    <row r="129" spans="2:59">
      <c r="B129" s="736"/>
      <c r="C129" s="752" t="str">
        <f>'【指定様式①ーｂ】契約設備内訳表（２）（負荷）'!D133</f>
        <v/>
      </c>
      <c r="D129" s="742">
        <f>'【指定様式①ーｂ】契約設備内訳表（２）（負荷）'!V133</f>
        <v>0</v>
      </c>
      <c r="E129" s="753">
        <f>'【指定様式①ーｂ】契約設備内訳表（２）（負荷）'!X133</f>
        <v>0</v>
      </c>
      <c r="F129" s="754" t="str">
        <f>IF(C129="","",IF(ISERROR(VLOOKUP(C129,'機器ｺｰﾄﾞ（非表示）'!$A$2:$H$80,3,FALSE)),"",VLOOKUP(C129,'機器ｺｰﾄﾞ（非表示）'!$A$2:$H$80,3,FALSE)))</f>
        <v/>
      </c>
      <c r="G129" s="747" t="str">
        <f>IF(ISBLANK(D129),"",IF(C129=103,(VLOOKUP(D129,$BC$3:$BD$14,2,1))/1000,IF(C129=106,(VLOOKUP(D129,$BF$3:$BG$12,2,1))/1000,IF(C129=104,(VLOOKUP(D129,$AZ$3:$BA$8,2,1))/1000,IF(ISERROR(VLOOKUP(C129,'機器ｺｰﾄﾞ（非表示）'!$A$2:$H$80,5,FALSE)),"",ROUND(VLOOKUP(C129,'機器ｺｰﾄﾞ（非表示）'!$A$2:$H$80,5,FALSE)*D129*VLOOKUP(C129,'機器ｺｰﾄﾞ（非表示）'!$A$2:$H$80,6,FALSE),3))))))</f>
        <v/>
      </c>
      <c r="H129" s="742">
        <f t="shared" si="30"/>
        <v>0</v>
      </c>
      <c r="I129" s="743" t="str">
        <f t="shared" si="28"/>
        <v/>
      </c>
      <c r="J129" s="761"/>
      <c r="L129" s="736"/>
      <c r="M129" s="752" t="str">
        <f>'【指定様式①ーｂ】契約設備内訳表（２）（負荷）'!AG133</f>
        <v/>
      </c>
      <c r="N129" s="742">
        <f>'【指定様式①ーｂ】契約設備内訳表（２）（負荷）'!AY133</f>
        <v>0</v>
      </c>
      <c r="O129" s="753">
        <f>'【指定様式①ーｂ】契約設備内訳表（２）（負荷）'!BA133</f>
        <v>0</v>
      </c>
      <c r="P129" s="754" t="str">
        <f>IF(M129="","",IF(ISERROR(VLOOKUP(M129,'機器ｺｰﾄﾞ（非表示）'!$A$2:$H$80,3,FALSE)),"",VLOOKUP(M129,'機器ｺｰﾄﾞ（非表示）'!$A$2:$H$80,3,FALSE)))</f>
        <v/>
      </c>
      <c r="Q129" s="747" t="str">
        <f>IF(N129=0,"",ROUND(IF(ISERROR(VLOOKUP(M129,'機器ｺｰﾄﾞ（非表示）'!$A$2:$H$80,5,FALSE)),"",VLOOKUP(M129,'機器ｺｰﾄﾞ（非表示）'!$A$2:$H$80,5,FALSE))*N129*VLOOKUP(M129,'機器ｺｰﾄﾞ（非表示）'!$A$2:$H$80,6,FALSE),3))</f>
        <v/>
      </c>
      <c r="R129" s="742">
        <f t="shared" si="31"/>
        <v>0</v>
      </c>
      <c r="S129" s="743" t="str">
        <f t="shared" si="29"/>
        <v/>
      </c>
      <c r="U129" s="723">
        <f t="shared" si="32"/>
        <v>0</v>
      </c>
      <c r="V129" s="723">
        <f t="shared" si="33"/>
        <v>0</v>
      </c>
      <c r="W129" s="723">
        <f t="shared" si="34"/>
        <v>0</v>
      </c>
      <c r="X129" s="723" t="str">
        <f t="shared" si="55"/>
        <v/>
      </c>
      <c r="Y129" s="723">
        <f t="shared" si="36"/>
        <v>0</v>
      </c>
      <c r="Z129" s="723">
        <f t="shared" si="37"/>
        <v>0</v>
      </c>
      <c r="AA129" s="723">
        <f t="shared" si="38"/>
        <v>0</v>
      </c>
      <c r="AB129" s="723">
        <f t="shared" si="39"/>
        <v>0</v>
      </c>
      <c r="AC129" s="723">
        <f t="shared" si="40"/>
        <v>0</v>
      </c>
      <c r="AD129" s="723">
        <f t="shared" si="41"/>
        <v>0</v>
      </c>
      <c r="AE129" s="723">
        <f t="shared" si="42"/>
        <v>0</v>
      </c>
      <c r="AF129" s="723">
        <f t="shared" si="43"/>
        <v>0</v>
      </c>
      <c r="AG129" s="723">
        <f t="shared" si="44"/>
        <v>0</v>
      </c>
      <c r="AH129" s="723">
        <f t="shared" si="45"/>
        <v>0</v>
      </c>
      <c r="AI129" s="723">
        <f t="shared" si="46"/>
        <v>0</v>
      </c>
      <c r="AJ129" s="723">
        <f t="shared" si="47"/>
        <v>0</v>
      </c>
      <c r="AK129" s="723">
        <f t="shared" si="48"/>
        <v>0</v>
      </c>
      <c r="AL129" s="723">
        <f t="shared" si="49"/>
        <v>0</v>
      </c>
      <c r="AM129" s="723">
        <f t="shared" si="50"/>
        <v>0</v>
      </c>
      <c r="AN129" s="723">
        <f t="shared" si="51"/>
        <v>0</v>
      </c>
      <c r="AO129" s="723">
        <f t="shared" si="52"/>
        <v>0</v>
      </c>
      <c r="AP129" s="723">
        <f t="shared" si="53"/>
        <v>0</v>
      </c>
      <c r="AQ129" s="723">
        <f t="shared" si="54"/>
        <v>0</v>
      </c>
      <c r="AS129" s="731" t="s">
        <v>433</v>
      </c>
      <c r="AT129" s="755" t="s">
        <v>774</v>
      </c>
      <c r="AU129" s="756"/>
      <c r="AV129" s="762">
        <f>IF(AV130=AV124+AV125+AV126+AV127,0,AV130-AV124-AV125-AV126-AV127)</f>
        <v>0</v>
      </c>
      <c r="AW129" s="762">
        <v>0.9</v>
      </c>
      <c r="AX129" s="763">
        <f>ROUND(AV129*AW129,3)</f>
        <v>0</v>
      </c>
      <c r="BC129" s="723">
        <v>251</v>
      </c>
      <c r="BD129" s="723">
        <v>325</v>
      </c>
      <c r="BF129" s="723">
        <v>401</v>
      </c>
      <c r="BG129" s="723">
        <v>760</v>
      </c>
    </row>
    <row r="130" spans="2:59">
      <c r="B130" s="736" t="s">
        <v>775</v>
      </c>
      <c r="C130" s="752" t="str">
        <f>'【指定様式①ーｂ】契約設備内訳表（２）（負荷）'!D134</f>
        <v/>
      </c>
      <c r="D130" s="742">
        <f>'【指定様式①ーｂ】契約設備内訳表（２）（負荷）'!V134</f>
        <v>0</v>
      </c>
      <c r="E130" s="753">
        <f>'【指定様式①ーｂ】契約設備内訳表（２）（負荷）'!X134</f>
        <v>0</v>
      </c>
      <c r="F130" s="754" t="str">
        <f>IF(C130="","",IF(ISERROR(VLOOKUP(C130,'機器ｺｰﾄﾞ（非表示）'!$A$2:$H$80,3,FALSE)),"",VLOOKUP(C130,'機器ｺｰﾄﾞ（非表示）'!$A$2:$H$80,3,FALSE)))</f>
        <v/>
      </c>
      <c r="G130" s="747" t="str">
        <f>IF(ISBLANK(D130),"",IF(C130=103,(VLOOKUP(D130,$BC$3:$BD$14,2,1))/1000,IF(C130=106,(VLOOKUP(D130,$BF$3:$BG$12,2,1))/1000,IF(C130=104,(VLOOKUP(D130,$AZ$3:$BA$8,2,1))/1000,IF(ISERROR(VLOOKUP(C130,'機器ｺｰﾄﾞ（非表示）'!$A$2:$H$80,5,FALSE)),"",ROUND(VLOOKUP(C130,'機器ｺｰﾄﾞ（非表示）'!$A$2:$H$80,5,FALSE)*D130*VLOOKUP(C130,'機器ｺｰﾄﾞ（非表示）'!$A$2:$H$80,6,FALSE),3))))))</f>
        <v/>
      </c>
      <c r="H130" s="742">
        <f t="shared" si="30"/>
        <v>0</v>
      </c>
      <c r="I130" s="743" t="str">
        <f t="shared" si="28"/>
        <v/>
      </c>
      <c r="J130" s="761"/>
      <c r="L130" s="736" t="s">
        <v>775</v>
      </c>
      <c r="M130" s="752" t="str">
        <f>'【指定様式①ーｂ】契約設備内訳表（２）（負荷）'!AG134</f>
        <v/>
      </c>
      <c r="N130" s="742">
        <f>'【指定様式①ーｂ】契約設備内訳表（２）（負荷）'!AY134</f>
        <v>0</v>
      </c>
      <c r="O130" s="753">
        <f>'【指定様式①ーｂ】契約設備内訳表（２）（負荷）'!BA134</f>
        <v>0</v>
      </c>
      <c r="P130" s="754" t="str">
        <f>IF(M130="","",IF(ISERROR(VLOOKUP(M130,'機器ｺｰﾄﾞ（非表示）'!$A$2:$H$80,3,FALSE)),"",VLOOKUP(M130,'機器ｺｰﾄﾞ（非表示）'!$A$2:$H$80,3,FALSE)))</f>
        <v/>
      </c>
      <c r="Q130" s="747" t="str">
        <f>IF(N130=0,"",ROUND(IF(ISERROR(VLOOKUP(M130,'機器ｺｰﾄﾞ（非表示）'!$A$2:$H$80,5,FALSE)),"",VLOOKUP(M130,'機器ｺｰﾄﾞ（非表示）'!$A$2:$H$80,5,FALSE))*N130*VLOOKUP(M130,'機器ｺｰﾄﾞ（非表示）'!$A$2:$H$80,6,FALSE),3))</f>
        <v/>
      </c>
      <c r="R130" s="742">
        <f t="shared" si="31"/>
        <v>0</v>
      </c>
      <c r="S130" s="743" t="str">
        <f t="shared" si="29"/>
        <v/>
      </c>
      <c r="U130" s="723">
        <f t="shared" si="32"/>
        <v>0</v>
      </c>
      <c r="V130" s="723">
        <f t="shared" si="33"/>
        <v>0</v>
      </c>
      <c r="W130" s="723">
        <f t="shared" si="34"/>
        <v>0</v>
      </c>
      <c r="X130" s="723" t="str">
        <f t="shared" si="55"/>
        <v/>
      </c>
      <c r="Y130" s="723">
        <f t="shared" si="36"/>
        <v>0</v>
      </c>
      <c r="Z130" s="723">
        <f t="shared" si="37"/>
        <v>0</v>
      </c>
      <c r="AA130" s="723">
        <f t="shared" si="38"/>
        <v>0</v>
      </c>
      <c r="AB130" s="723">
        <f t="shared" si="39"/>
        <v>0</v>
      </c>
      <c r="AC130" s="723">
        <f t="shared" si="40"/>
        <v>0</v>
      </c>
      <c r="AD130" s="723">
        <f t="shared" si="41"/>
        <v>0</v>
      </c>
      <c r="AE130" s="723">
        <f t="shared" si="42"/>
        <v>0</v>
      </c>
      <c r="AF130" s="723">
        <f t="shared" si="43"/>
        <v>0</v>
      </c>
      <c r="AG130" s="723">
        <f t="shared" si="44"/>
        <v>0</v>
      </c>
      <c r="AH130" s="723">
        <f t="shared" si="45"/>
        <v>0</v>
      </c>
      <c r="AI130" s="723">
        <f t="shared" si="46"/>
        <v>0</v>
      </c>
      <c r="AJ130" s="723">
        <f t="shared" si="47"/>
        <v>0</v>
      </c>
      <c r="AK130" s="723">
        <f t="shared" si="48"/>
        <v>0</v>
      </c>
      <c r="AL130" s="723">
        <f t="shared" si="49"/>
        <v>0</v>
      </c>
      <c r="AM130" s="723">
        <f t="shared" si="50"/>
        <v>0</v>
      </c>
      <c r="AN130" s="723">
        <f t="shared" si="51"/>
        <v>0</v>
      </c>
      <c r="AO130" s="723">
        <f t="shared" si="52"/>
        <v>0</v>
      </c>
      <c r="AP130" s="723">
        <f t="shared" si="53"/>
        <v>0</v>
      </c>
      <c r="AQ130" s="723">
        <f t="shared" si="54"/>
        <v>0</v>
      </c>
      <c r="AS130" s="764"/>
      <c r="AT130" s="765" t="s">
        <v>436</v>
      </c>
      <c r="AU130" s="766"/>
      <c r="AV130" s="767">
        <f>I374+S374</f>
        <v>0</v>
      </c>
      <c r="AW130" s="747"/>
      <c r="AX130" s="768">
        <f>SUM(AX124:AX129)</f>
        <v>0</v>
      </c>
      <c r="BC130" s="723">
        <v>301</v>
      </c>
      <c r="BD130" s="723">
        <v>435</v>
      </c>
      <c r="BF130" s="723">
        <v>700</v>
      </c>
      <c r="BG130" s="723">
        <v>760</v>
      </c>
    </row>
    <row r="131" spans="2:59">
      <c r="B131" s="736"/>
      <c r="C131" s="752" t="str">
        <f>'【指定様式①ーｂ】契約設備内訳表（２）（負荷）'!D135</f>
        <v/>
      </c>
      <c r="D131" s="742">
        <f>'【指定様式①ーｂ】契約設備内訳表（２）（負荷）'!V135</f>
        <v>0</v>
      </c>
      <c r="E131" s="753">
        <f>'【指定様式①ーｂ】契約設備内訳表（２）（負荷）'!X135</f>
        <v>0</v>
      </c>
      <c r="F131" s="754" t="str">
        <f>IF(C131="","",IF(ISERROR(VLOOKUP(C131,'機器ｺｰﾄﾞ（非表示）'!$A$2:$H$80,3,FALSE)),"",VLOOKUP(C131,'機器ｺｰﾄﾞ（非表示）'!$A$2:$H$80,3,FALSE)))</f>
        <v/>
      </c>
      <c r="G131" s="747" t="str">
        <f>IF(ISBLANK(D131),"",IF(C131=103,(VLOOKUP(D131,$BC$3:$BD$14,2,1))/1000,IF(C131=106,(VLOOKUP(D131,$BF$3:$BG$12,2,1))/1000,IF(C131=104,(VLOOKUP(D131,$AZ$3:$BA$8,2,1))/1000,IF(ISERROR(VLOOKUP(C131,'機器ｺｰﾄﾞ（非表示）'!$A$2:$H$80,5,FALSE)),"",ROUND(VLOOKUP(C131,'機器ｺｰﾄﾞ（非表示）'!$A$2:$H$80,5,FALSE)*D131*VLOOKUP(C131,'機器ｺｰﾄﾞ（非表示）'!$A$2:$H$80,6,FALSE),3))))))</f>
        <v/>
      </c>
      <c r="H131" s="742">
        <f t="shared" si="30"/>
        <v>0</v>
      </c>
      <c r="I131" s="743" t="str">
        <f t="shared" si="28"/>
        <v/>
      </c>
      <c r="J131" s="761"/>
      <c r="L131" s="736"/>
      <c r="M131" s="752" t="str">
        <f>'【指定様式①ーｂ】契約設備内訳表（２）（負荷）'!AG135</f>
        <v/>
      </c>
      <c r="N131" s="742">
        <f>'【指定様式①ーｂ】契約設備内訳表（２）（負荷）'!AY135</f>
        <v>0</v>
      </c>
      <c r="O131" s="753">
        <f>'【指定様式①ーｂ】契約設備内訳表（２）（負荷）'!BA135</f>
        <v>0</v>
      </c>
      <c r="P131" s="754" t="str">
        <f>IF(M131="","",IF(ISERROR(VLOOKUP(M131,'機器ｺｰﾄﾞ（非表示）'!$A$2:$H$80,3,FALSE)),"",VLOOKUP(M131,'機器ｺｰﾄﾞ（非表示）'!$A$2:$H$80,3,FALSE)))</f>
        <v/>
      </c>
      <c r="Q131" s="747" t="str">
        <f>IF(N131=0,"",ROUND(IF(ISERROR(VLOOKUP(M131,'機器ｺｰﾄﾞ（非表示）'!$A$2:$H$80,5,FALSE)),"",VLOOKUP(M131,'機器ｺｰﾄﾞ（非表示）'!$A$2:$H$80,5,FALSE))*N131*VLOOKUP(M131,'機器ｺｰﾄﾞ（非表示）'!$A$2:$H$80,6,FALSE),3))</f>
        <v/>
      </c>
      <c r="R131" s="742">
        <f t="shared" si="31"/>
        <v>0</v>
      </c>
      <c r="S131" s="743" t="str">
        <f t="shared" si="29"/>
        <v/>
      </c>
      <c r="U131" s="723">
        <f t="shared" si="32"/>
        <v>0</v>
      </c>
      <c r="V131" s="723">
        <f t="shared" si="33"/>
        <v>0</v>
      </c>
      <c r="W131" s="723">
        <f t="shared" si="34"/>
        <v>0</v>
      </c>
      <c r="X131" s="723" t="str">
        <f t="shared" si="55"/>
        <v/>
      </c>
      <c r="Y131" s="723">
        <f t="shared" si="36"/>
        <v>0</v>
      </c>
      <c r="Z131" s="723">
        <f t="shared" si="37"/>
        <v>0</v>
      </c>
      <c r="AA131" s="723">
        <f t="shared" si="38"/>
        <v>0</v>
      </c>
      <c r="AB131" s="723">
        <f t="shared" si="39"/>
        <v>0</v>
      </c>
      <c r="AC131" s="723">
        <f t="shared" si="40"/>
        <v>0</v>
      </c>
      <c r="AD131" s="723">
        <f t="shared" si="41"/>
        <v>0</v>
      </c>
      <c r="AE131" s="723">
        <f t="shared" si="42"/>
        <v>0</v>
      </c>
      <c r="AF131" s="723">
        <f t="shared" si="43"/>
        <v>0</v>
      </c>
      <c r="AG131" s="723">
        <f t="shared" si="44"/>
        <v>0</v>
      </c>
      <c r="AH131" s="723">
        <f t="shared" si="45"/>
        <v>0</v>
      </c>
      <c r="AI131" s="723">
        <f t="shared" si="46"/>
        <v>0</v>
      </c>
      <c r="AJ131" s="723">
        <f t="shared" si="47"/>
        <v>0</v>
      </c>
      <c r="AK131" s="723">
        <f t="shared" si="48"/>
        <v>0</v>
      </c>
      <c r="AL131" s="723">
        <f t="shared" si="49"/>
        <v>0</v>
      </c>
      <c r="AM131" s="723">
        <f t="shared" si="50"/>
        <v>0</v>
      </c>
      <c r="AN131" s="723">
        <f t="shared" si="51"/>
        <v>0</v>
      </c>
      <c r="AO131" s="723">
        <f t="shared" si="52"/>
        <v>0</v>
      </c>
      <c r="AP131" s="723">
        <f t="shared" si="53"/>
        <v>0</v>
      </c>
      <c r="AQ131" s="723">
        <f t="shared" si="54"/>
        <v>0</v>
      </c>
      <c r="AS131" s="769"/>
      <c r="AT131" s="770"/>
      <c r="AU131" s="770"/>
      <c r="AV131" s="770"/>
      <c r="AW131" s="770"/>
      <c r="AX131" s="771"/>
      <c r="BC131" s="723">
        <v>401</v>
      </c>
      <c r="BD131" s="723">
        <v>735</v>
      </c>
    </row>
    <row r="132" spans="2:59">
      <c r="B132" s="736" t="s">
        <v>776</v>
      </c>
      <c r="C132" s="752" t="str">
        <f>'【指定様式①ーｂ】契約設備内訳表（２）（負荷）'!D136</f>
        <v/>
      </c>
      <c r="D132" s="742">
        <f>'【指定様式①ーｂ】契約設備内訳表（２）（負荷）'!V136</f>
        <v>0</v>
      </c>
      <c r="E132" s="753">
        <f>'【指定様式①ーｂ】契約設備内訳表（２）（負荷）'!X136</f>
        <v>0</v>
      </c>
      <c r="F132" s="754" t="str">
        <f>IF(C132="","",IF(ISERROR(VLOOKUP(C132,'機器ｺｰﾄﾞ（非表示）'!$A$2:$H$80,3,FALSE)),"",VLOOKUP(C132,'機器ｺｰﾄﾞ（非表示）'!$A$2:$H$80,3,FALSE)))</f>
        <v/>
      </c>
      <c r="G132" s="747" t="str">
        <f>IF(ISBLANK(D132),"",IF(C132=103,(VLOOKUP(D132,$BC$3:$BD$14,2,1))/1000,IF(C132=106,(VLOOKUP(D132,$BF$3:$BG$12,2,1))/1000,IF(C132=104,(VLOOKUP(D132,$AZ$3:$BA$8,2,1))/1000,IF(ISERROR(VLOOKUP(C132,'機器ｺｰﾄﾞ（非表示）'!$A$2:$H$80,5,FALSE)),"",ROUND(VLOOKUP(C132,'機器ｺｰﾄﾞ（非表示）'!$A$2:$H$80,5,FALSE)*D132*VLOOKUP(C132,'機器ｺｰﾄﾞ（非表示）'!$A$2:$H$80,6,FALSE),3))))))</f>
        <v/>
      </c>
      <c r="H132" s="742">
        <f t="shared" si="30"/>
        <v>0</v>
      </c>
      <c r="I132" s="743" t="str">
        <f t="shared" si="28"/>
        <v/>
      </c>
      <c r="L132" s="736" t="s">
        <v>776</v>
      </c>
      <c r="M132" s="752" t="str">
        <f>'【指定様式①ーｂ】契約設備内訳表（２）（負荷）'!AG136</f>
        <v/>
      </c>
      <c r="N132" s="742">
        <f>'【指定様式①ーｂ】契約設備内訳表（２）（負荷）'!AY136</f>
        <v>0</v>
      </c>
      <c r="O132" s="753">
        <f>'【指定様式①ーｂ】契約設備内訳表（２）（負荷）'!BA136</f>
        <v>0</v>
      </c>
      <c r="P132" s="754" t="str">
        <f>IF(M132="","",IF(ISERROR(VLOOKUP(M132,'機器ｺｰﾄﾞ（非表示）'!$A$2:$H$80,3,FALSE)),"",VLOOKUP(M132,'機器ｺｰﾄﾞ（非表示）'!$A$2:$H$80,3,FALSE)))</f>
        <v/>
      </c>
      <c r="Q132" s="747" t="str">
        <f>IF(N132=0,"",ROUND(IF(ISERROR(VLOOKUP(M132,'機器ｺｰﾄﾞ（非表示）'!$A$2:$H$80,5,FALSE)),"",VLOOKUP(M132,'機器ｺｰﾄﾞ（非表示）'!$A$2:$H$80,5,FALSE))*N132*VLOOKUP(M132,'機器ｺｰﾄﾞ（非表示）'!$A$2:$H$80,6,FALSE),3))</f>
        <v/>
      </c>
      <c r="R132" s="742">
        <f t="shared" si="31"/>
        <v>0</v>
      </c>
      <c r="S132" s="743" t="str">
        <f t="shared" si="29"/>
        <v/>
      </c>
      <c r="U132" s="723">
        <f t="shared" si="32"/>
        <v>0</v>
      </c>
      <c r="V132" s="723">
        <f t="shared" si="33"/>
        <v>0</v>
      </c>
      <c r="W132" s="723">
        <f t="shared" si="34"/>
        <v>0</v>
      </c>
      <c r="X132" s="723" t="str">
        <f t="shared" si="55"/>
        <v/>
      </c>
      <c r="Y132" s="723">
        <f t="shared" si="36"/>
        <v>0</v>
      </c>
      <c r="Z132" s="723">
        <f t="shared" si="37"/>
        <v>0</v>
      </c>
      <c r="AA132" s="723">
        <f t="shared" si="38"/>
        <v>0</v>
      </c>
      <c r="AB132" s="723">
        <f t="shared" si="39"/>
        <v>0</v>
      </c>
      <c r="AC132" s="723">
        <f t="shared" si="40"/>
        <v>0</v>
      </c>
      <c r="AD132" s="723">
        <f t="shared" si="41"/>
        <v>0</v>
      </c>
      <c r="AE132" s="723">
        <f t="shared" si="42"/>
        <v>0</v>
      </c>
      <c r="AF132" s="723">
        <f t="shared" si="43"/>
        <v>0</v>
      </c>
      <c r="AG132" s="723">
        <f t="shared" si="44"/>
        <v>0</v>
      </c>
      <c r="AH132" s="723">
        <f t="shared" si="45"/>
        <v>0</v>
      </c>
      <c r="AI132" s="723">
        <f t="shared" si="46"/>
        <v>0</v>
      </c>
      <c r="AJ132" s="723">
        <f t="shared" si="47"/>
        <v>0</v>
      </c>
      <c r="AK132" s="723">
        <f t="shared" si="48"/>
        <v>0</v>
      </c>
      <c r="AL132" s="723">
        <f t="shared" si="49"/>
        <v>0</v>
      </c>
      <c r="AM132" s="723">
        <f t="shared" si="50"/>
        <v>0</v>
      </c>
      <c r="AN132" s="723">
        <f t="shared" si="51"/>
        <v>0</v>
      </c>
      <c r="AO132" s="723">
        <f t="shared" si="52"/>
        <v>0</v>
      </c>
      <c r="AP132" s="723">
        <f t="shared" si="53"/>
        <v>0</v>
      </c>
      <c r="AQ132" s="723">
        <f t="shared" si="54"/>
        <v>0</v>
      </c>
      <c r="AS132" s="772"/>
      <c r="AT132" s="773"/>
      <c r="AU132" s="774"/>
      <c r="AV132" s="714"/>
      <c r="AW132" s="714" t="s">
        <v>669</v>
      </c>
      <c r="AX132" s="775"/>
      <c r="BC132" s="723">
        <v>701</v>
      </c>
      <c r="BD132" s="723">
        <v>1005</v>
      </c>
    </row>
    <row r="133" spans="2:59">
      <c r="B133" s="736"/>
      <c r="C133" s="752" t="str">
        <f>'【指定様式①ーｂ】契約設備内訳表（２）（負荷）'!D137</f>
        <v/>
      </c>
      <c r="D133" s="742">
        <f>'【指定様式①ーｂ】契約設備内訳表（２）（負荷）'!V137</f>
        <v>0</v>
      </c>
      <c r="E133" s="753">
        <f>'【指定様式①ーｂ】契約設備内訳表（２）（負荷）'!X137</f>
        <v>0</v>
      </c>
      <c r="F133" s="754" t="str">
        <f>IF(C133="","",IF(ISERROR(VLOOKUP(C133,'機器ｺｰﾄﾞ（非表示）'!$A$2:$H$80,3,FALSE)),"",VLOOKUP(C133,'機器ｺｰﾄﾞ（非表示）'!$A$2:$H$80,3,FALSE)))</f>
        <v/>
      </c>
      <c r="G133" s="747" t="str">
        <f>IF(ISBLANK(D133),"",IF(C133=103,(VLOOKUP(D133,$BC$3:$BD$14,2,1))/1000,IF(C133=106,(VLOOKUP(D133,$BF$3:$BG$12,2,1))/1000,IF(C133=104,(VLOOKUP(D133,$AZ$3:$BA$8,2,1))/1000,IF(ISERROR(VLOOKUP(C133,'機器ｺｰﾄﾞ（非表示）'!$A$2:$H$80,5,FALSE)),"",ROUND(VLOOKUP(C133,'機器ｺｰﾄﾞ（非表示）'!$A$2:$H$80,5,FALSE)*D133*VLOOKUP(C133,'機器ｺｰﾄﾞ（非表示）'!$A$2:$H$80,6,FALSE),3))))))</f>
        <v/>
      </c>
      <c r="H133" s="742">
        <f t="shared" si="30"/>
        <v>0</v>
      </c>
      <c r="I133" s="743" t="str">
        <f t="shared" si="28"/>
        <v/>
      </c>
      <c r="L133" s="736"/>
      <c r="M133" s="752" t="str">
        <f>'【指定様式①ーｂ】契約設備内訳表（２）（負荷）'!AG137</f>
        <v/>
      </c>
      <c r="N133" s="742">
        <f>'【指定様式①ーｂ】契約設備内訳表（２）（負荷）'!AY137</f>
        <v>0</v>
      </c>
      <c r="O133" s="753">
        <f>'【指定様式①ーｂ】契約設備内訳表（２）（負荷）'!BA137</f>
        <v>0</v>
      </c>
      <c r="P133" s="754" t="str">
        <f>IF(M133="","",IF(ISERROR(VLOOKUP(M133,'機器ｺｰﾄﾞ（非表示）'!$A$2:$H$80,3,FALSE)),"",VLOOKUP(M133,'機器ｺｰﾄﾞ（非表示）'!$A$2:$H$80,3,FALSE)))</f>
        <v/>
      </c>
      <c r="Q133" s="747" t="str">
        <f>IF(N133=0,"",ROUND(IF(ISERROR(VLOOKUP(M133,'機器ｺｰﾄﾞ（非表示）'!$A$2:$H$80,5,FALSE)),"",VLOOKUP(M133,'機器ｺｰﾄﾞ（非表示）'!$A$2:$H$80,5,FALSE))*N133*VLOOKUP(M133,'機器ｺｰﾄﾞ（非表示）'!$A$2:$H$80,6,FALSE),3))</f>
        <v/>
      </c>
      <c r="R133" s="742">
        <f t="shared" si="31"/>
        <v>0</v>
      </c>
      <c r="S133" s="743" t="str">
        <f t="shared" si="29"/>
        <v/>
      </c>
      <c r="U133" s="723">
        <f t="shared" si="32"/>
        <v>0</v>
      </c>
      <c r="V133" s="723">
        <f t="shared" si="33"/>
        <v>0</v>
      </c>
      <c r="W133" s="723">
        <f t="shared" si="34"/>
        <v>0</v>
      </c>
      <c r="X133" s="723" t="str">
        <f t="shared" si="55"/>
        <v/>
      </c>
      <c r="Y133" s="723">
        <f t="shared" si="36"/>
        <v>0</v>
      </c>
      <c r="Z133" s="723">
        <f t="shared" si="37"/>
        <v>0</v>
      </c>
      <c r="AA133" s="723">
        <f t="shared" si="38"/>
        <v>0</v>
      </c>
      <c r="AB133" s="723">
        <f t="shared" si="39"/>
        <v>0</v>
      </c>
      <c r="AC133" s="723">
        <f t="shared" si="40"/>
        <v>0</v>
      </c>
      <c r="AD133" s="723">
        <f t="shared" si="41"/>
        <v>0</v>
      </c>
      <c r="AE133" s="723">
        <f t="shared" si="42"/>
        <v>0</v>
      </c>
      <c r="AF133" s="723">
        <f t="shared" si="43"/>
        <v>0</v>
      </c>
      <c r="AG133" s="723">
        <f t="shared" si="44"/>
        <v>0</v>
      </c>
      <c r="AH133" s="723">
        <f t="shared" si="45"/>
        <v>0</v>
      </c>
      <c r="AI133" s="723">
        <f t="shared" si="46"/>
        <v>0</v>
      </c>
      <c r="AJ133" s="723">
        <f t="shared" si="47"/>
        <v>0</v>
      </c>
      <c r="AK133" s="723">
        <f t="shared" si="48"/>
        <v>0</v>
      </c>
      <c r="AL133" s="723">
        <f t="shared" si="49"/>
        <v>0</v>
      </c>
      <c r="AM133" s="723">
        <f t="shared" si="50"/>
        <v>0</v>
      </c>
      <c r="AN133" s="723">
        <f t="shared" si="51"/>
        <v>0</v>
      </c>
      <c r="AO133" s="723">
        <f t="shared" si="52"/>
        <v>0</v>
      </c>
      <c r="AP133" s="723">
        <f t="shared" si="53"/>
        <v>0</v>
      </c>
      <c r="AQ133" s="723">
        <f t="shared" si="54"/>
        <v>0</v>
      </c>
      <c r="AS133" s="731"/>
      <c r="AT133" s="776"/>
      <c r="AU133" s="777"/>
      <c r="AV133" s="734"/>
      <c r="AW133" s="734" t="s">
        <v>428</v>
      </c>
      <c r="AX133" s="735" t="s">
        <v>429</v>
      </c>
    </row>
    <row r="134" spans="2:59">
      <c r="B134" s="736" t="s">
        <v>777</v>
      </c>
      <c r="C134" s="752" t="str">
        <f>'【指定様式①ーｂ】契約設備内訳表（２）（負荷）'!D138</f>
        <v/>
      </c>
      <c r="D134" s="742">
        <f>'【指定様式①ーｂ】契約設備内訳表（２）（負荷）'!V138</f>
        <v>0</v>
      </c>
      <c r="E134" s="753">
        <f>'【指定様式①ーｂ】契約設備内訳表（２）（負荷）'!X138</f>
        <v>0</v>
      </c>
      <c r="F134" s="754" t="str">
        <f>IF(C134="","",IF(ISERROR(VLOOKUP(C134,'機器ｺｰﾄﾞ（非表示）'!$A$2:$H$80,3,FALSE)),"",VLOOKUP(C134,'機器ｺｰﾄﾞ（非表示）'!$A$2:$H$80,3,FALSE)))</f>
        <v/>
      </c>
      <c r="G134" s="747" t="str">
        <f>IF(ISBLANK(D134),"",IF(C134=103,(VLOOKUP(D134,$BC$3:$BD$14,2,1))/1000,IF(C134=106,(VLOOKUP(D134,$BF$3:$BG$12,2,1))/1000,IF(C134=104,(VLOOKUP(D134,$AZ$3:$BA$8,2,1))/1000,IF(ISERROR(VLOOKUP(C134,'機器ｺｰﾄﾞ（非表示）'!$A$2:$H$80,5,FALSE)),"",ROUND(VLOOKUP(C134,'機器ｺｰﾄﾞ（非表示）'!$A$2:$H$80,5,FALSE)*D134*VLOOKUP(C134,'機器ｺｰﾄﾞ（非表示）'!$A$2:$H$80,6,FALSE),3))))))</f>
        <v/>
      </c>
      <c r="H134" s="742">
        <f t="shared" si="30"/>
        <v>0</v>
      </c>
      <c r="I134" s="743" t="str">
        <f t="shared" ref="I134:I255" si="56">IF(D134=0,"",G134*H134)</f>
        <v/>
      </c>
      <c r="L134" s="736" t="s">
        <v>777</v>
      </c>
      <c r="M134" s="752" t="str">
        <f>'【指定様式①ーｂ】契約設備内訳表（２）（負荷）'!AG138</f>
        <v/>
      </c>
      <c r="N134" s="742">
        <f>'【指定様式①ーｂ】契約設備内訳表（２）（負荷）'!AY138</f>
        <v>0</v>
      </c>
      <c r="O134" s="753">
        <f>'【指定様式①ーｂ】契約設備内訳表（２）（負荷）'!BA138</f>
        <v>0</v>
      </c>
      <c r="P134" s="754" t="str">
        <f>IF(M134="","",IF(ISERROR(VLOOKUP(M134,'機器ｺｰﾄﾞ（非表示）'!$A$2:$H$80,3,FALSE)),"",VLOOKUP(M134,'機器ｺｰﾄﾞ（非表示）'!$A$2:$H$80,3,FALSE)))</f>
        <v/>
      </c>
      <c r="Q134" s="747" t="str">
        <f>IF(N134=0,"",ROUND(IF(ISERROR(VLOOKUP(M134,'機器ｺｰﾄﾞ（非表示）'!$A$2:$H$80,5,FALSE)),"",VLOOKUP(M134,'機器ｺｰﾄﾞ（非表示）'!$A$2:$H$80,5,FALSE))*N134*VLOOKUP(M134,'機器ｺｰﾄﾞ（非表示）'!$A$2:$H$80,6,FALSE),3))</f>
        <v/>
      </c>
      <c r="R134" s="742">
        <f t="shared" si="31"/>
        <v>0</v>
      </c>
      <c r="S134" s="743" t="str">
        <f t="shared" ref="S134:S255" si="57">IF(N134=0,"",Q134*R134)</f>
        <v/>
      </c>
      <c r="U134" s="723">
        <f t="shared" si="32"/>
        <v>0</v>
      </c>
      <c r="V134" s="723">
        <f t="shared" si="33"/>
        <v>0</v>
      </c>
      <c r="W134" s="723">
        <f t="shared" si="34"/>
        <v>0</v>
      </c>
      <c r="X134" s="723" t="str">
        <f t="shared" si="55"/>
        <v/>
      </c>
      <c r="Y134" s="723">
        <f t="shared" si="36"/>
        <v>0</v>
      </c>
      <c r="Z134" s="723">
        <f t="shared" si="37"/>
        <v>0</v>
      </c>
      <c r="AA134" s="723">
        <f t="shared" si="38"/>
        <v>0</v>
      </c>
      <c r="AB134" s="723">
        <f t="shared" si="39"/>
        <v>0</v>
      </c>
      <c r="AC134" s="723">
        <f t="shared" si="40"/>
        <v>0</v>
      </c>
      <c r="AD134" s="723">
        <f t="shared" si="41"/>
        <v>0</v>
      </c>
      <c r="AE134" s="723">
        <f t="shared" si="42"/>
        <v>0</v>
      </c>
      <c r="AF134" s="723">
        <f t="shared" si="43"/>
        <v>0</v>
      </c>
      <c r="AG134" s="723">
        <f t="shared" si="44"/>
        <v>0</v>
      </c>
      <c r="AH134" s="723">
        <f t="shared" si="45"/>
        <v>0</v>
      </c>
      <c r="AI134" s="723">
        <f t="shared" si="46"/>
        <v>0</v>
      </c>
      <c r="AJ134" s="723">
        <f t="shared" si="47"/>
        <v>0</v>
      </c>
      <c r="AK134" s="723">
        <f t="shared" si="48"/>
        <v>0</v>
      </c>
      <c r="AL134" s="723">
        <f t="shared" si="49"/>
        <v>0</v>
      </c>
      <c r="AM134" s="723">
        <f t="shared" si="50"/>
        <v>0</v>
      </c>
      <c r="AN134" s="723">
        <f t="shared" si="51"/>
        <v>0</v>
      </c>
      <c r="AO134" s="723">
        <f t="shared" si="52"/>
        <v>0</v>
      </c>
      <c r="AP134" s="723">
        <f t="shared" si="53"/>
        <v>0</v>
      </c>
      <c r="AQ134" s="723">
        <f t="shared" si="54"/>
        <v>0</v>
      </c>
      <c r="AS134" s="731" t="s">
        <v>657</v>
      </c>
      <c r="AT134" s="778" t="s">
        <v>658</v>
      </c>
      <c r="AU134" s="779"/>
      <c r="AV134" s="748">
        <f>IF(AX130&gt;6,6,AX130)</f>
        <v>0</v>
      </c>
      <c r="AW134" s="748">
        <v>1</v>
      </c>
      <c r="AX134" s="751">
        <f t="shared" ref="AX134:AX139" si="58">ROUND(AV134*AW134,3)</f>
        <v>0</v>
      </c>
    </row>
    <row r="135" spans="2:59">
      <c r="B135" s="736"/>
      <c r="C135" s="752" t="str">
        <f>'【指定様式①ーｂ】契約設備内訳表（２）（負荷）'!D139</f>
        <v/>
      </c>
      <c r="D135" s="742">
        <f>'【指定様式①ーｂ】契約設備内訳表（２）（負荷）'!V139</f>
        <v>0</v>
      </c>
      <c r="E135" s="753">
        <f>'【指定様式①ーｂ】契約設備内訳表（２）（負荷）'!X139</f>
        <v>0</v>
      </c>
      <c r="F135" s="754" t="str">
        <f>IF(C135="","",IF(ISERROR(VLOOKUP(C135,'機器ｺｰﾄﾞ（非表示）'!$A$2:$H$80,3,FALSE)),"",VLOOKUP(C135,'機器ｺｰﾄﾞ（非表示）'!$A$2:$H$80,3,FALSE)))</f>
        <v/>
      </c>
      <c r="G135" s="747" t="str">
        <f>IF(ISBLANK(D135),"",IF(C135=103,(VLOOKUP(D135,$BC$3:$BD$14,2,1))/1000,IF(C135=106,(VLOOKUP(D135,$BF$3:$BG$12,2,1))/1000,IF(C135=104,(VLOOKUP(D135,$AZ$3:$BA$8,2,1))/1000,IF(ISERROR(VLOOKUP(C135,'機器ｺｰﾄﾞ（非表示）'!$A$2:$H$80,5,FALSE)),"",ROUND(VLOOKUP(C135,'機器ｺｰﾄﾞ（非表示）'!$A$2:$H$80,5,FALSE)*D135*VLOOKUP(C135,'機器ｺｰﾄﾞ（非表示）'!$A$2:$H$80,6,FALSE),3))))))</f>
        <v/>
      </c>
      <c r="H135" s="742">
        <f t="shared" ref="H135:H255" si="59">IF(E135=0,0,E135)</f>
        <v>0</v>
      </c>
      <c r="I135" s="743" t="str">
        <f t="shared" si="56"/>
        <v/>
      </c>
      <c r="L135" s="736"/>
      <c r="M135" s="752" t="str">
        <f>'【指定様式①ーｂ】契約設備内訳表（２）（負荷）'!AG139</f>
        <v/>
      </c>
      <c r="N135" s="742">
        <f>'【指定様式①ーｂ】契約設備内訳表（２）（負荷）'!AY139</f>
        <v>0</v>
      </c>
      <c r="O135" s="753">
        <f>'【指定様式①ーｂ】契約設備内訳表（２）（負荷）'!BA139</f>
        <v>0</v>
      </c>
      <c r="P135" s="754" t="str">
        <f>IF(M135="","",IF(ISERROR(VLOOKUP(M135,'機器ｺｰﾄﾞ（非表示）'!$A$2:$H$80,3,FALSE)),"",VLOOKUP(M135,'機器ｺｰﾄﾞ（非表示）'!$A$2:$H$80,3,FALSE)))</f>
        <v/>
      </c>
      <c r="Q135" s="747" t="str">
        <f>IF(N135=0,"",ROUND(IF(ISERROR(VLOOKUP(M135,'機器ｺｰﾄﾞ（非表示）'!$A$2:$H$80,5,FALSE)),"",VLOOKUP(M135,'機器ｺｰﾄﾞ（非表示）'!$A$2:$H$80,5,FALSE))*N135*VLOOKUP(M135,'機器ｺｰﾄﾞ（非表示）'!$A$2:$H$80,6,FALSE),3))</f>
        <v/>
      </c>
      <c r="R135" s="742">
        <f t="shared" ref="R135:R255" si="60">IF(O135=0,0,O135)</f>
        <v>0</v>
      </c>
      <c r="S135" s="743" t="str">
        <f t="shared" si="57"/>
        <v/>
      </c>
      <c r="U135" s="723">
        <f>IF(ISBLANK(C135),"",IF(AND(C135&gt;=101,C135&lt;=109),I135,0))</f>
        <v>0</v>
      </c>
      <c r="V135" s="723">
        <f>IF(ISBLANK(C135),"",IF(AND(C135&gt;=201,C135&lt;=399),I135,0))</f>
        <v>0</v>
      </c>
      <c r="W135" s="723">
        <f>IF(ISBLANK(C135),"",IF(AND(C135&gt;=401,C135&lt;=402),I135,0))</f>
        <v>0</v>
      </c>
      <c r="X135" s="723" t="str">
        <f t="shared" si="55"/>
        <v/>
      </c>
      <c r="Y135" s="723">
        <f t="shared" ref="Y135:Y255" si="61">IF(R135&gt;1,Q135,0)</f>
        <v>0</v>
      </c>
      <c r="Z135" s="723">
        <f t="shared" ref="Z135:Z255" si="62">IF(R135&gt;2,Q135,0)</f>
        <v>0</v>
      </c>
      <c r="AA135" s="723">
        <f t="shared" ref="AA135:AA255" si="63">IF(R135&gt;3,Q135,0)</f>
        <v>0</v>
      </c>
      <c r="AB135" s="723">
        <f t="shared" ref="AB135:AB255" si="64">IF(R135&gt;4,Q135,0)</f>
        <v>0</v>
      </c>
      <c r="AC135" s="723">
        <f t="shared" ref="AC135:AC255" si="65">IF(R135&gt;5,Q135,0)</f>
        <v>0</v>
      </c>
      <c r="AD135" s="723">
        <f t="shared" ref="AD135:AD255" si="66">IF(R135&gt;6,Q135,0)</f>
        <v>0</v>
      </c>
      <c r="AE135" s="723">
        <f t="shared" ref="AE135:AE255" si="67">IF(R135&gt;7,Q135,0)</f>
        <v>0</v>
      </c>
      <c r="AF135" s="723">
        <f t="shared" ref="AF135:AF255" si="68">IF(R135&gt;8,Q135,0)</f>
        <v>0</v>
      </c>
      <c r="AG135" s="723">
        <f t="shared" ref="AG135:AG255" si="69">IF(R135&gt;9,Q135,0)</f>
        <v>0</v>
      </c>
      <c r="AH135" s="723">
        <f t="shared" ref="AH135:AH255" si="70">IF(R135&gt;10,Q135,0)</f>
        <v>0</v>
      </c>
      <c r="AI135" s="723">
        <f t="shared" ref="AI135:AI255" si="71">IF(R135&gt;11,Q135,0)</f>
        <v>0</v>
      </c>
      <c r="AJ135" s="723">
        <f t="shared" ref="AJ135:AJ255" si="72">IF(R135&gt;12,Q135,0)</f>
        <v>0</v>
      </c>
      <c r="AK135" s="723">
        <f t="shared" ref="AK135:AK255" si="73">IF(R135&gt;13,Q135,0)</f>
        <v>0</v>
      </c>
      <c r="AL135" s="723">
        <f t="shared" ref="AL135:AL255" si="74">IF(R135&gt;14,Q135,0)</f>
        <v>0</v>
      </c>
      <c r="AM135" s="723">
        <f t="shared" ref="AM135:AM255" si="75">IF(R135&gt;15,Q135,0)</f>
        <v>0</v>
      </c>
      <c r="AN135" s="723">
        <f t="shared" ref="AN135:AN255" si="76">IF(R135&gt;16,Q135,0)</f>
        <v>0</v>
      </c>
      <c r="AO135" s="723">
        <f t="shared" ref="AO135:AO255" si="77">IF(R135&gt;17,Q135,0)</f>
        <v>0</v>
      </c>
      <c r="AP135" s="723">
        <f t="shared" ref="AP135:AP255" si="78">IF(R135&gt;18,Q135,0)</f>
        <v>0</v>
      </c>
      <c r="AQ135" s="723">
        <f t="shared" ref="AQ135:AQ255" si="79">IF(R135&gt;19,Q135,0)</f>
        <v>0</v>
      </c>
      <c r="AS135" s="731"/>
      <c r="AT135" s="778" t="s">
        <v>659</v>
      </c>
      <c r="AU135" s="779"/>
      <c r="AV135" s="748">
        <f>IF(AX130&gt;20,14,AX130-AV134)</f>
        <v>0</v>
      </c>
      <c r="AW135" s="748">
        <v>0.9</v>
      </c>
      <c r="AX135" s="751">
        <f t="shared" si="58"/>
        <v>0</v>
      </c>
    </row>
    <row r="136" spans="2:59">
      <c r="B136" s="736"/>
      <c r="C136" s="752" t="str">
        <f>'【指定様式①ーｂ】契約設備内訳表（２）（負荷）'!D140</f>
        <v/>
      </c>
      <c r="D136" s="742">
        <f>'【指定様式①ーｂ】契約設備内訳表（２）（負荷）'!V140</f>
        <v>0</v>
      </c>
      <c r="E136" s="753">
        <f>'【指定様式①ーｂ】契約設備内訳表（２）（負荷）'!X140</f>
        <v>0</v>
      </c>
      <c r="F136" s="754" t="str">
        <f>IF(C136="","",IF(ISERROR(VLOOKUP(C136,'機器ｺｰﾄﾞ（非表示）'!$A$2:$H$80,3,FALSE)),"",VLOOKUP(C136,'機器ｺｰﾄﾞ（非表示）'!$A$2:$H$80,3,FALSE)))</f>
        <v/>
      </c>
      <c r="G136" s="747" t="str">
        <f>IF(ISBLANK(D136),"",IF(C136=103,(VLOOKUP(D136,$BC$3:$BD$14,2,1))/1000,IF(C136=106,(VLOOKUP(D136,$BF$3:$BG$12,2,1))/1000,IF(C136=104,(VLOOKUP(D136,$AZ$3:$BA$8,2,1))/1000,IF(ISERROR(VLOOKUP(C136,'機器ｺｰﾄﾞ（非表示）'!$A$2:$H$80,5,FALSE)),"",ROUND(VLOOKUP(C136,'機器ｺｰﾄﾞ（非表示）'!$A$2:$H$80,5,FALSE)*D136*VLOOKUP(C136,'機器ｺｰﾄﾞ（非表示）'!$A$2:$H$80,6,FALSE),3))))))</f>
        <v/>
      </c>
      <c r="H136" s="742">
        <f t="shared" si="59"/>
        <v>0</v>
      </c>
      <c r="I136" s="743" t="str">
        <f t="shared" si="56"/>
        <v/>
      </c>
      <c r="L136" s="736"/>
      <c r="M136" s="752" t="str">
        <f>'【指定様式①ーｂ】契約設備内訳表（２）（負荷）'!AG140</f>
        <v/>
      </c>
      <c r="N136" s="742">
        <f>'【指定様式①ーｂ】契約設備内訳表（２）（負荷）'!AY140</f>
        <v>0</v>
      </c>
      <c r="O136" s="753">
        <f>'【指定様式①ーｂ】契約設備内訳表（２）（負荷）'!BA140</f>
        <v>0</v>
      </c>
      <c r="P136" s="754" t="str">
        <f>IF(M136="","",IF(ISERROR(VLOOKUP(M136,'機器ｺｰﾄﾞ（非表示）'!$A$2:$H$80,3,FALSE)),"",VLOOKUP(M136,'機器ｺｰﾄﾞ（非表示）'!$A$2:$H$80,3,FALSE)))</f>
        <v/>
      </c>
      <c r="Q136" s="747" t="str">
        <f>IF(N136=0,"",ROUND(IF(ISERROR(VLOOKUP(M136,'機器ｺｰﾄﾞ（非表示）'!$A$2:$H$80,5,FALSE)),"",VLOOKUP(M136,'機器ｺｰﾄﾞ（非表示）'!$A$2:$H$80,5,FALSE))*N136*VLOOKUP(M136,'機器ｺｰﾄﾞ（非表示）'!$A$2:$H$80,6,FALSE),3))</f>
        <v/>
      </c>
      <c r="R136" s="742">
        <f t="shared" si="60"/>
        <v>0</v>
      </c>
      <c r="S136" s="743" t="str">
        <f t="shared" si="57"/>
        <v/>
      </c>
      <c r="U136" s="723">
        <f>IF(ISBLANK(C136),"",IF(AND(C136&gt;=101,C136&lt;=109),I136,0))</f>
        <v>0</v>
      </c>
      <c r="V136" s="723">
        <f>IF(ISBLANK(C136),"",IF(AND(C136&gt;=201,C136&lt;=399),I136,0))</f>
        <v>0</v>
      </c>
      <c r="W136" s="723">
        <f>IF(ISBLANK(C136),"",IF(AND(C136&gt;=401,C136&lt;=402),I136,0))</f>
        <v>0</v>
      </c>
      <c r="X136" s="723" t="str">
        <f t="shared" si="55"/>
        <v/>
      </c>
      <c r="Y136" s="723">
        <f t="shared" si="61"/>
        <v>0</v>
      </c>
      <c r="Z136" s="723">
        <f t="shared" si="62"/>
        <v>0</v>
      </c>
      <c r="AA136" s="723">
        <f t="shared" si="63"/>
        <v>0</v>
      </c>
      <c r="AB136" s="723">
        <f t="shared" si="64"/>
        <v>0</v>
      </c>
      <c r="AC136" s="723">
        <f t="shared" si="65"/>
        <v>0</v>
      </c>
      <c r="AD136" s="723">
        <f t="shared" si="66"/>
        <v>0</v>
      </c>
      <c r="AE136" s="723">
        <f t="shared" si="67"/>
        <v>0</v>
      </c>
      <c r="AF136" s="723">
        <f t="shared" si="68"/>
        <v>0</v>
      </c>
      <c r="AG136" s="723">
        <f t="shared" si="69"/>
        <v>0</v>
      </c>
      <c r="AH136" s="723">
        <f t="shared" si="70"/>
        <v>0</v>
      </c>
      <c r="AI136" s="723">
        <f t="shared" si="71"/>
        <v>0</v>
      </c>
      <c r="AJ136" s="723">
        <f t="shared" si="72"/>
        <v>0</v>
      </c>
      <c r="AK136" s="723">
        <f t="shared" si="73"/>
        <v>0</v>
      </c>
      <c r="AL136" s="723">
        <f t="shared" si="74"/>
        <v>0</v>
      </c>
      <c r="AM136" s="723">
        <f t="shared" si="75"/>
        <v>0</v>
      </c>
      <c r="AN136" s="723">
        <f t="shared" si="76"/>
        <v>0</v>
      </c>
      <c r="AO136" s="723">
        <f t="shared" si="77"/>
        <v>0</v>
      </c>
      <c r="AP136" s="723">
        <f t="shared" si="78"/>
        <v>0</v>
      </c>
      <c r="AQ136" s="723">
        <f t="shared" si="79"/>
        <v>0</v>
      </c>
      <c r="AS136" s="731" t="s">
        <v>660</v>
      </c>
      <c r="AT136" s="780" t="s">
        <v>661</v>
      </c>
      <c r="AU136" s="781"/>
      <c r="AV136" s="748">
        <f>IF(AX130&gt;50,30,AX130-AV135-AV134)</f>
        <v>0</v>
      </c>
      <c r="AW136" s="748">
        <v>0.8</v>
      </c>
      <c r="AX136" s="751">
        <f t="shared" si="58"/>
        <v>0</v>
      </c>
    </row>
    <row r="137" spans="2:59">
      <c r="B137" s="736"/>
      <c r="C137" s="752" t="str">
        <f>'【指定様式①ーｂ】契約設備内訳表（２）（負荷）'!D141</f>
        <v/>
      </c>
      <c r="D137" s="742">
        <f>'【指定様式①ーｂ】契約設備内訳表（２）（負荷）'!V141</f>
        <v>0</v>
      </c>
      <c r="E137" s="753">
        <f>'【指定様式①ーｂ】契約設備内訳表（２）（負荷）'!X141</f>
        <v>0</v>
      </c>
      <c r="F137" s="754" t="str">
        <f>IF(C137="","",IF(ISERROR(VLOOKUP(C137,'機器ｺｰﾄﾞ（非表示）'!$A$2:$H$80,3,FALSE)),"",VLOOKUP(C137,'機器ｺｰﾄﾞ（非表示）'!$A$2:$H$80,3,FALSE)))</f>
        <v/>
      </c>
      <c r="G137" s="747" t="str">
        <f>IF(ISBLANK(D137),"",IF(C137=103,(VLOOKUP(D137,$BC$3:$BD$14,2,1))/1000,IF(C137=106,(VLOOKUP(D137,$BF$3:$BG$12,2,1))/1000,IF(C137=104,(VLOOKUP(D137,$AZ$3:$BA$8,2,1))/1000,IF(ISERROR(VLOOKUP(C137,'機器ｺｰﾄﾞ（非表示）'!$A$2:$H$80,5,FALSE)),"",ROUND(VLOOKUP(C137,'機器ｺｰﾄﾞ（非表示）'!$A$2:$H$80,5,FALSE)*D137*VLOOKUP(C137,'機器ｺｰﾄﾞ（非表示）'!$A$2:$H$80,6,FALSE),3))))))</f>
        <v/>
      </c>
      <c r="H137" s="742">
        <f t="shared" si="59"/>
        <v>0</v>
      </c>
      <c r="I137" s="743" t="str">
        <f t="shared" si="56"/>
        <v/>
      </c>
      <c r="L137" s="736"/>
      <c r="M137" s="752" t="str">
        <f>'【指定様式①ーｂ】契約設備内訳表（２）（負荷）'!AG141</f>
        <v/>
      </c>
      <c r="N137" s="742">
        <f>'【指定様式①ーｂ】契約設備内訳表（２）（負荷）'!AY141</f>
        <v>0</v>
      </c>
      <c r="O137" s="753">
        <f>'【指定様式①ーｂ】契約設備内訳表（２）（負荷）'!BA141</f>
        <v>0</v>
      </c>
      <c r="P137" s="754" t="str">
        <f>IF(M137="","",IF(ISERROR(VLOOKUP(M137,'機器ｺｰﾄﾞ（非表示）'!$A$2:$H$80,3,FALSE)),"",VLOOKUP(M137,'機器ｺｰﾄﾞ（非表示）'!$A$2:$H$80,3,FALSE)))</f>
        <v/>
      </c>
      <c r="Q137" s="747" t="str">
        <f>IF(N137=0,"",ROUND(IF(ISERROR(VLOOKUP(M137,'機器ｺｰﾄﾞ（非表示）'!$A$2:$H$80,5,FALSE)),"",VLOOKUP(M137,'機器ｺｰﾄﾞ（非表示）'!$A$2:$H$80,5,FALSE))*N137*VLOOKUP(M137,'機器ｺｰﾄﾞ（非表示）'!$A$2:$H$80,6,FALSE),3))</f>
        <v/>
      </c>
      <c r="R137" s="742">
        <f t="shared" si="60"/>
        <v>0</v>
      </c>
      <c r="S137" s="743" t="str">
        <f t="shared" si="57"/>
        <v/>
      </c>
      <c r="U137" s="723">
        <f t="shared" ref="U137:U200" si="80">IF(ISBLANK(C137),"",IF(AND(C137&gt;=101,C137&lt;=109),I137,0))</f>
        <v>0</v>
      </c>
      <c r="V137" s="723">
        <f t="shared" ref="V137:V200" si="81">IF(ISBLANK(C137),"",IF(AND(C137&gt;=201,C137&lt;=399),I137,0))</f>
        <v>0</v>
      </c>
      <c r="W137" s="723">
        <f t="shared" ref="W137:W200" si="82">IF(ISBLANK(C137),"",IF(AND(C137&gt;=401,C137&lt;=402),I137,0))</f>
        <v>0</v>
      </c>
      <c r="X137" s="723" t="str">
        <f t="shared" si="55"/>
        <v/>
      </c>
      <c r="Y137" s="723">
        <f t="shared" si="61"/>
        <v>0</v>
      </c>
      <c r="Z137" s="723">
        <f t="shared" si="62"/>
        <v>0</v>
      </c>
      <c r="AA137" s="723">
        <f t="shared" si="63"/>
        <v>0</v>
      </c>
      <c r="AB137" s="723">
        <f t="shared" si="64"/>
        <v>0</v>
      </c>
      <c r="AC137" s="723">
        <f t="shared" si="65"/>
        <v>0</v>
      </c>
      <c r="AD137" s="723">
        <f t="shared" si="66"/>
        <v>0</v>
      </c>
      <c r="AE137" s="723">
        <f t="shared" si="67"/>
        <v>0</v>
      </c>
      <c r="AF137" s="723">
        <f t="shared" si="68"/>
        <v>0</v>
      </c>
      <c r="AG137" s="723">
        <f t="shared" si="69"/>
        <v>0</v>
      </c>
      <c r="AH137" s="723">
        <f t="shared" si="70"/>
        <v>0</v>
      </c>
      <c r="AI137" s="723">
        <f t="shared" si="71"/>
        <v>0</v>
      </c>
      <c r="AJ137" s="723">
        <f t="shared" si="72"/>
        <v>0</v>
      </c>
      <c r="AK137" s="723">
        <f t="shared" si="73"/>
        <v>0</v>
      </c>
      <c r="AL137" s="723">
        <f t="shared" si="74"/>
        <v>0</v>
      </c>
      <c r="AM137" s="723">
        <f t="shared" si="75"/>
        <v>0</v>
      </c>
      <c r="AN137" s="723">
        <f t="shared" si="76"/>
        <v>0</v>
      </c>
      <c r="AO137" s="723">
        <f t="shared" si="77"/>
        <v>0</v>
      </c>
      <c r="AP137" s="723">
        <f t="shared" si="78"/>
        <v>0</v>
      </c>
      <c r="AQ137" s="723">
        <f t="shared" si="79"/>
        <v>0</v>
      </c>
      <c r="AS137" s="731"/>
      <c r="AT137" s="780" t="s">
        <v>662</v>
      </c>
      <c r="AU137" s="781"/>
      <c r="AV137" s="748">
        <f>IF(AX130&gt;150,100,AX130-AV136-AV135-AV134)</f>
        <v>0</v>
      </c>
      <c r="AW137" s="748">
        <v>0.7</v>
      </c>
      <c r="AX137" s="751">
        <f t="shared" si="58"/>
        <v>0</v>
      </c>
    </row>
    <row r="138" spans="2:59">
      <c r="B138" s="736"/>
      <c r="C138" s="752" t="str">
        <f>'【指定様式①ーｂ】契約設備内訳表（２）（負荷）'!D142</f>
        <v/>
      </c>
      <c r="D138" s="742">
        <f>'【指定様式①ーｂ】契約設備内訳表（２）（負荷）'!V142</f>
        <v>0</v>
      </c>
      <c r="E138" s="753">
        <f>'【指定様式①ーｂ】契約設備内訳表（２）（負荷）'!X142</f>
        <v>0</v>
      </c>
      <c r="F138" s="754" t="str">
        <f>IF(C138="","",IF(ISERROR(VLOOKUP(C138,'機器ｺｰﾄﾞ（非表示）'!$A$2:$H$80,3,FALSE)),"",VLOOKUP(C138,'機器ｺｰﾄﾞ（非表示）'!$A$2:$H$80,3,FALSE)))</f>
        <v/>
      </c>
      <c r="G138" s="747" t="str">
        <f>IF(ISBLANK(D138),"",IF(C138=103,(VLOOKUP(D138,$BC$3:$BD$14,2,1))/1000,IF(C138=106,(VLOOKUP(D138,$BF$3:$BG$12,2,1))/1000,IF(C138=104,(VLOOKUP(D138,$AZ$3:$BA$8,2,1))/1000,IF(ISERROR(VLOOKUP(C138,'機器ｺｰﾄﾞ（非表示）'!$A$2:$H$80,5,FALSE)),"",ROUND(VLOOKUP(C138,'機器ｺｰﾄﾞ（非表示）'!$A$2:$H$80,5,FALSE)*D138*VLOOKUP(C138,'機器ｺｰﾄﾞ（非表示）'!$A$2:$H$80,6,FALSE),3))))))</f>
        <v/>
      </c>
      <c r="H138" s="742">
        <f t="shared" si="59"/>
        <v>0</v>
      </c>
      <c r="I138" s="743" t="str">
        <f t="shared" si="56"/>
        <v/>
      </c>
      <c r="L138" s="736"/>
      <c r="M138" s="752" t="str">
        <f>'【指定様式①ーｂ】契約設備内訳表（２）（負荷）'!AG142</f>
        <v/>
      </c>
      <c r="N138" s="742">
        <f>'【指定様式①ーｂ】契約設備内訳表（２）（負荷）'!AY142</f>
        <v>0</v>
      </c>
      <c r="O138" s="753">
        <f>'【指定様式①ーｂ】契約設備内訳表（２）（負荷）'!BA142</f>
        <v>0</v>
      </c>
      <c r="P138" s="754" t="str">
        <f>IF(M138="","",IF(ISERROR(VLOOKUP(M138,'機器ｺｰﾄﾞ（非表示）'!$A$2:$H$80,3,FALSE)),"",VLOOKUP(M138,'機器ｺｰﾄﾞ（非表示）'!$A$2:$H$80,3,FALSE)))</f>
        <v/>
      </c>
      <c r="Q138" s="747" t="str">
        <f>IF(N138=0,"",ROUND(IF(ISERROR(VLOOKUP(M138,'機器ｺｰﾄﾞ（非表示）'!$A$2:$H$80,5,FALSE)),"",VLOOKUP(M138,'機器ｺｰﾄﾞ（非表示）'!$A$2:$H$80,5,FALSE))*N138*VLOOKUP(M138,'機器ｺｰﾄﾞ（非表示）'!$A$2:$H$80,6,FALSE),3))</f>
        <v/>
      </c>
      <c r="R138" s="742">
        <f t="shared" si="60"/>
        <v>0</v>
      </c>
      <c r="S138" s="743" t="str">
        <f t="shared" si="57"/>
        <v/>
      </c>
      <c r="U138" s="723">
        <f t="shared" si="80"/>
        <v>0</v>
      </c>
      <c r="V138" s="723">
        <f t="shared" si="81"/>
        <v>0</v>
      </c>
      <c r="W138" s="723">
        <f t="shared" si="82"/>
        <v>0</v>
      </c>
      <c r="X138" s="723" t="str">
        <f t="shared" si="55"/>
        <v/>
      </c>
      <c r="Y138" s="723">
        <f t="shared" si="61"/>
        <v>0</v>
      </c>
      <c r="Z138" s="723">
        <f t="shared" si="62"/>
        <v>0</v>
      </c>
      <c r="AA138" s="723">
        <f t="shared" si="63"/>
        <v>0</v>
      </c>
      <c r="AB138" s="723">
        <f t="shared" si="64"/>
        <v>0</v>
      </c>
      <c r="AC138" s="723">
        <f t="shared" si="65"/>
        <v>0</v>
      </c>
      <c r="AD138" s="723">
        <f t="shared" si="66"/>
        <v>0</v>
      </c>
      <c r="AE138" s="723">
        <f t="shared" si="67"/>
        <v>0</v>
      </c>
      <c r="AF138" s="723">
        <f t="shared" si="68"/>
        <v>0</v>
      </c>
      <c r="AG138" s="723">
        <f t="shared" si="69"/>
        <v>0</v>
      </c>
      <c r="AH138" s="723">
        <f t="shared" si="70"/>
        <v>0</v>
      </c>
      <c r="AI138" s="723">
        <f t="shared" si="71"/>
        <v>0</v>
      </c>
      <c r="AJ138" s="723">
        <f t="shared" si="72"/>
        <v>0</v>
      </c>
      <c r="AK138" s="723">
        <f t="shared" si="73"/>
        <v>0</v>
      </c>
      <c r="AL138" s="723">
        <f t="shared" si="74"/>
        <v>0</v>
      </c>
      <c r="AM138" s="723">
        <f t="shared" si="75"/>
        <v>0</v>
      </c>
      <c r="AN138" s="723">
        <f t="shared" si="76"/>
        <v>0</v>
      </c>
      <c r="AO138" s="723">
        <f t="shared" si="77"/>
        <v>0</v>
      </c>
      <c r="AP138" s="723">
        <f t="shared" si="78"/>
        <v>0</v>
      </c>
      <c r="AQ138" s="723">
        <f t="shared" si="79"/>
        <v>0</v>
      </c>
      <c r="AS138" s="731" t="s">
        <v>430</v>
      </c>
      <c r="AT138" s="780" t="s">
        <v>663</v>
      </c>
      <c r="AU138" s="781"/>
      <c r="AV138" s="748">
        <f>IF(AX130&gt;300,150,AX130-AV137-AV136-AV135-AV134)</f>
        <v>0</v>
      </c>
      <c r="AW138" s="748">
        <v>0.6</v>
      </c>
      <c r="AX138" s="751">
        <f t="shared" si="58"/>
        <v>0</v>
      </c>
    </row>
    <row r="139" spans="2:59">
      <c r="B139" s="782"/>
      <c r="C139" s="752" t="str">
        <f>'【指定様式①ーｂ】契約設備内訳表（２）（負荷）'!D143</f>
        <v/>
      </c>
      <c r="D139" s="742">
        <f>'【指定様式①ーｂ】契約設備内訳表（２）（負荷）'!V143</f>
        <v>0</v>
      </c>
      <c r="E139" s="753">
        <f>'【指定様式①ーｂ】契約設備内訳表（２）（負荷）'!X143</f>
        <v>0</v>
      </c>
      <c r="F139" s="754" t="str">
        <f>IF(C139="","",IF(ISERROR(VLOOKUP(C139,'機器ｺｰﾄﾞ（非表示）'!$A$2:$H$80,3,FALSE)),"",VLOOKUP(C139,'機器ｺｰﾄﾞ（非表示）'!$A$2:$H$80,3,FALSE)))</f>
        <v/>
      </c>
      <c r="G139" s="747" t="str">
        <f>IF(ISBLANK(D139),"",IF(C139=103,(VLOOKUP(D139,$BC$3:$BD$14,2,1))/1000,IF(C139=106,(VLOOKUP(D139,$BF$3:$BG$12,2,1))/1000,IF(C139=104,(VLOOKUP(D139,$AZ$3:$BA$8,2,1))/1000,IF(ISERROR(VLOOKUP(C139,'機器ｺｰﾄﾞ（非表示）'!$A$2:$H$80,5,FALSE)),"",ROUND(VLOOKUP(C139,'機器ｺｰﾄﾞ（非表示）'!$A$2:$H$80,5,FALSE)*D139*VLOOKUP(C139,'機器ｺｰﾄﾞ（非表示）'!$A$2:$H$80,6,FALSE),3))))))</f>
        <v/>
      </c>
      <c r="H139" s="742">
        <f t="shared" si="59"/>
        <v>0</v>
      </c>
      <c r="I139" s="743" t="str">
        <f t="shared" si="56"/>
        <v/>
      </c>
      <c r="L139" s="782"/>
      <c r="M139" s="752" t="str">
        <f>'【指定様式①ーｂ】契約設備内訳表（２）（負荷）'!AG143</f>
        <v/>
      </c>
      <c r="N139" s="742">
        <f>'【指定様式①ーｂ】契約設備内訳表（２）（負荷）'!AY143</f>
        <v>0</v>
      </c>
      <c r="O139" s="753">
        <f>'【指定様式①ーｂ】契約設備内訳表（２）（負荷）'!BA143</f>
        <v>0</v>
      </c>
      <c r="P139" s="754" t="str">
        <f>IF(M139="","",IF(ISERROR(VLOOKUP(M139,'機器ｺｰﾄﾞ（非表示）'!$A$2:$H$80,3,FALSE)),"",VLOOKUP(M139,'機器ｺｰﾄﾞ（非表示）'!$A$2:$H$80,3,FALSE)))</f>
        <v/>
      </c>
      <c r="Q139" s="747" t="str">
        <f>IF(N139=0,"",ROUND(IF(ISERROR(VLOOKUP(M139,'機器ｺｰﾄﾞ（非表示）'!$A$2:$H$80,5,FALSE)),"",VLOOKUP(M139,'機器ｺｰﾄﾞ（非表示）'!$A$2:$H$80,5,FALSE))*N139*VLOOKUP(M139,'機器ｺｰﾄﾞ（非表示）'!$A$2:$H$80,6,FALSE),3))</f>
        <v/>
      </c>
      <c r="R139" s="742">
        <f t="shared" si="60"/>
        <v>0</v>
      </c>
      <c r="S139" s="743" t="str">
        <f t="shared" si="57"/>
        <v/>
      </c>
      <c r="U139" s="723">
        <f t="shared" si="80"/>
        <v>0</v>
      </c>
      <c r="V139" s="723">
        <f t="shared" si="81"/>
        <v>0</v>
      </c>
      <c r="W139" s="723">
        <f t="shared" si="82"/>
        <v>0</v>
      </c>
      <c r="X139" s="723" t="str">
        <f t="shared" si="55"/>
        <v/>
      </c>
      <c r="Y139" s="723">
        <f t="shared" si="61"/>
        <v>0</v>
      </c>
      <c r="Z139" s="723">
        <f t="shared" si="62"/>
        <v>0</v>
      </c>
      <c r="AA139" s="723">
        <f t="shared" si="63"/>
        <v>0</v>
      </c>
      <c r="AB139" s="723">
        <f t="shared" si="64"/>
        <v>0</v>
      </c>
      <c r="AC139" s="723">
        <f t="shared" si="65"/>
        <v>0</v>
      </c>
      <c r="AD139" s="723">
        <f t="shared" si="66"/>
        <v>0</v>
      </c>
      <c r="AE139" s="723">
        <f t="shared" si="67"/>
        <v>0</v>
      </c>
      <c r="AF139" s="723">
        <f t="shared" si="68"/>
        <v>0</v>
      </c>
      <c r="AG139" s="723">
        <f t="shared" si="69"/>
        <v>0</v>
      </c>
      <c r="AH139" s="723">
        <f t="shared" si="70"/>
        <v>0</v>
      </c>
      <c r="AI139" s="723">
        <f t="shared" si="71"/>
        <v>0</v>
      </c>
      <c r="AJ139" s="723">
        <f t="shared" si="72"/>
        <v>0</v>
      </c>
      <c r="AK139" s="723">
        <f t="shared" si="73"/>
        <v>0</v>
      </c>
      <c r="AL139" s="723">
        <f t="shared" si="74"/>
        <v>0</v>
      </c>
      <c r="AM139" s="723">
        <f t="shared" si="75"/>
        <v>0</v>
      </c>
      <c r="AN139" s="723">
        <f t="shared" si="76"/>
        <v>0</v>
      </c>
      <c r="AO139" s="723">
        <f t="shared" si="77"/>
        <v>0</v>
      </c>
      <c r="AP139" s="723">
        <f t="shared" si="78"/>
        <v>0</v>
      </c>
      <c r="AQ139" s="723">
        <f t="shared" si="79"/>
        <v>0</v>
      </c>
      <c r="AS139" s="731"/>
      <c r="AT139" s="780" t="s">
        <v>434</v>
      </c>
      <c r="AU139" s="781"/>
      <c r="AV139" s="748">
        <f>IF(AX130&gt;500,200,AX130-AV138-AV137-AV136-AV135-AV134)</f>
        <v>0</v>
      </c>
      <c r="AW139" s="748">
        <v>0.5</v>
      </c>
      <c r="AX139" s="751">
        <f t="shared" si="58"/>
        <v>0</v>
      </c>
    </row>
    <row r="140" spans="2:59">
      <c r="B140" s="782"/>
      <c r="C140" s="752" t="str">
        <f>'【指定様式①ーｂ】契約設備内訳表（２）（負荷）'!D144</f>
        <v/>
      </c>
      <c r="D140" s="742">
        <f>'【指定様式①ーｂ】契約設備内訳表（２）（負荷）'!V144</f>
        <v>0</v>
      </c>
      <c r="E140" s="753">
        <f>'【指定様式①ーｂ】契約設備内訳表（２）（負荷）'!X144</f>
        <v>0</v>
      </c>
      <c r="F140" s="754" t="str">
        <f>IF(C140="","",IF(ISERROR(VLOOKUP(C140,'機器ｺｰﾄﾞ（非表示）'!$A$2:$H$80,3,FALSE)),"",VLOOKUP(C140,'機器ｺｰﾄﾞ（非表示）'!$A$2:$H$80,3,FALSE)))</f>
        <v/>
      </c>
      <c r="G140" s="747" t="str">
        <f>IF(ISBLANK(D140),"",IF(C140=103,(VLOOKUP(D140,$BC$3:$BD$14,2,1))/1000,IF(C140=106,(VLOOKUP(D140,$BF$3:$BG$12,2,1))/1000,IF(C140=104,(VLOOKUP(D140,$AZ$3:$BA$8,2,1))/1000,IF(ISERROR(VLOOKUP(C140,'機器ｺｰﾄﾞ（非表示）'!$A$2:$H$80,5,FALSE)),"",ROUND(VLOOKUP(C140,'機器ｺｰﾄﾞ（非表示）'!$A$2:$H$80,5,FALSE)*D140*VLOOKUP(C140,'機器ｺｰﾄﾞ（非表示）'!$A$2:$H$80,6,FALSE),3))))))</f>
        <v/>
      </c>
      <c r="H140" s="742">
        <f t="shared" si="59"/>
        <v>0</v>
      </c>
      <c r="I140" s="743" t="str">
        <f t="shared" si="56"/>
        <v/>
      </c>
      <c r="L140" s="782"/>
      <c r="M140" s="752" t="str">
        <f>'【指定様式①ーｂ】契約設備内訳表（２）（負荷）'!AG144</f>
        <v/>
      </c>
      <c r="N140" s="742">
        <f>'【指定様式①ーｂ】契約設備内訳表（２）（負荷）'!AY144</f>
        <v>0</v>
      </c>
      <c r="O140" s="753">
        <f>'【指定様式①ーｂ】契約設備内訳表（２）（負荷）'!BA144</f>
        <v>0</v>
      </c>
      <c r="P140" s="754" t="str">
        <f>IF(M140="","",IF(ISERROR(VLOOKUP(M140,'機器ｺｰﾄﾞ（非表示）'!$A$2:$H$80,3,FALSE)),"",VLOOKUP(M140,'機器ｺｰﾄﾞ（非表示）'!$A$2:$H$80,3,FALSE)))</f>
        <v/>
      </c>
      <c r="Q140" s="747" t="str">
        <f>IF(N140=0,"",ROUND(IF(ISERROR(VLOOKUP(M140,'機器ｺｰﾄﾞ（非表示）'!$A$2:$H$80,5,FALSE)),"",VLOOKUP(M140,'機器ｺｰﾄﾞ（非表示）'!$A$2:$H$80,5,FALSE))*N140*VLOOKUP(M140,'機器ｺｰﾄﾞ（非表示）'!$A$2:$H$80,6,FALSE),3))</f>
        <v/>
      </c>
      <c r="R140" s="742">
        <f t="shared" si="60"/>
        <v>0</v>
      </c>
      <c r="S140" s="743" t="str">
        <f t="shared" si="57"/>
        <v/>
      </c>
      <c r="U140" s="723">
        <f t="shared" si="80"/>
        <v>0</v>
      </c>
      <c r="V140" s="723">
        <f t="shared" si="81"/>
        <v>0</v>
      </c>
      <c r="W140" s="723">
        <f t="shared" si="82"/>
        <v>0</v>
      </c>
      <c r="X140" s="723" t="str">
        <f t="shared" si="55"/>
        <v/>
      </c>
      <c r="Y140" s="723">
        <f t="shared" si="61"/>
        <v>0</v>
      </c>
      <c r="Z140" s="723">
        <f t="shared" si="62"/>
        <v>0</v>
      </c>
      <c r="AA140" s="723">
        <f t="shared" si="63"/>
        <v>0</v>
      </c>
      <c r="AB140" s="723">
        <f t="shared" si="64"/>
        <v>0</v>
      </c>
      <c r="AC140" s="723">
        <f t="shared" si="65"/>
        <v>0</v>
      </c>
      <c r="AD140" s="723">
        <f t="shared" si="66"/>
        <v>0</v>
      </c>
      <c r="AE140" s="723">
        <f t="shared" si="67"/>
        <v>0</v>
      </c>
      <c r="AF140" s="723">
        <f t="shared" si="68"/>
        <v>0</v>
      </c>
      <c r="AG140" s="723">
        <f t="shared" si="69"/>
        <v>0</v>
      </c>
      <c r="AH140" s="723">
        <f t="shared" si="70"/>
        <v>0</v>
      </c>
      <c r="AI140" s="723">
        <f t="shared" si="71"/>
        <v>0</v>
      </c>
      <c r="AJ140" s="723">
        <f t="shared" si="72"/>
        <v>0</v>
      </c>
      <c r="AK140" s="723">
        <f t="shared" si="73"/>
        <v>0</v>
      </c>
      <c r="AL140" s="723">
        <f t="shared" si="74"/>
        <v>0</v>
      </c>
      <c r="AM140" s="723">
        <f t="shared" si="75"/>
        <v>0</v>
      </c>
      <c r="AN140" s="723">
        <f t="shared" si="76"/>
        <v>0</v>
      </c>
      <c r="AO140" s="723">
        <f t="shared" si="77"/>
        <v>0</v>
      </c>
      <c r="AP140" s="723">
        <f t="shared" si="78"/>
        <v>0</v>
      </c>
      <c r="AQ140" s="723">
        <f t="shared" si="79"/>
        <v>0</v>
      </c>
      <c r="AS140" s="731" t="s">
        <v>433</v>
      </c>
      <c r="AT140" s="749" t="s">
        <v>664</v>
      </c>
      <c r="AU140" s="750"/>
      <c r="AV140" s="759"/>
      <c r="AW140" s="759"/>
      <c r="AX140" s="760"/>
    </row>
    <row r="141" spans="2:59">
      <c r="B141" s="782"/>
      <c r="C141" s="752" t="str">
        <f>'【指定様式①ーｂ】契約設備内訳表（２）（負荷）'!D145</f>
        <v/>
      </c>
      <c r="D141" s="742">
        <f>'【指定様式①ーｂ】契約設備内訳表（２）（負荷）'!V145</f>
        <v>0</v>
      </c>
      <c r="E141" s="753">
        <f>'【指定様式①ーｂ】契約設備内訳表（２）（負荷）'!X145</f>
        <v>0</v>
      </c>
      <c r="F141" s="754" t="str">
        <f>IF(C141="","",IF(ISERROR(VLOOKUP(C141,'機器ｺｰﾄﾞ（非表示）'!$A$2:$H$80,3,FALSE)),"",VLOOKUP(C141,'機器ｺｰﾄﾞ（非表示）'!$A$2:$H$80,3,FALSE)))</f>
        <v/>
      </c>
      <c r="G141" s="747" t="str">
        <f>IF(ISBLANK(D141),"",IF(C141=103,(VLOOKUP(D141,$BC$3:$BD$14,2,1))/1000,IF(C141=106,(VLOOKUP(D141,$BF$3:$BG$12,2,1))/1000,IF(C141=104,(VLOOKUP(D141,$AZ$3:$BA$8,2,1))/1000,IF(ISERROR(VLOOKUP(C141,'機器ｺｰﾄﾞ（非表示）'!$A$2:$H$80,5,FALSE)),"",ROUND(VLOOKUP(C141,'機器ｺｰﾄﾞ（非表示）'!$A$2:$H$80,5,FALSE)*D141*VLOOKUP(C141,'機器ｺｰﾄﾞ（非表示）'!$A$2:$H$80,6,FALSE),3))))))</f>
        <v/>
      </c>
      <c r="H141" s="742">
        <f t="shared" si="59"/>
        <v>0</v>
      </c>
      <c r="I141" s="743" t="str">
        <f t="shared" si="56"/>
        <v/>
      </c>
      <c r="L141" s="782"/>
      <c r="M141" s="752" t="str">
        <f>'【指定様式①ーｂ】契約設備内訳表（２）（負荷）'!AG145</f>
        <v/>
      </c>
      <c r="N141" s="742">
        <f>'【指定様式①ーｂ】契約設備内訳表（２）（負荷）'!AY145</f>
        <v>0</v>
      </c>
      <c r="O141" s="753">
        <f>'【指定様式①ーｂ】契約設備内訳表（２）（負荷）'!BA145</f>
        <v>0</v>
      </c>
      <c r="P141" s="754" t="str">
        <f>IF(M141="","",IF(ISERROR(VLOOKUP(M141,'機器ｺｰﾄﾞ（非表示）'!$A$2:$H$80,3,FALSE)),"",VLOOKUP(M141,'機器ｺｰﾄﾞ（非表示）'!$A$2:$H$80,3,FALSE)))</f>
        <v/>
      </c>
      <c r="Q141" s="747" t="str">
        <f>IF(N141=0,"",ROUND(IF(ISERROR(VLOOKUP(M141,'機器ｺｰﾄﾞ（非表示）'!$A$2:$H$80,5,FALSE)),"",VLOOKUP(M141,'機器ｺｰﾄﾞ（非表示）'!$A$2:$H$80,5,FALSE))*N141*VLOOKUP(M141,'機器ｺｰﾄﾞ（非表示）'!$A$2:$H$80,6,FALSE),3))</f>
        <v/>
      </c>
      <c r="R141" s="742">
        <f t="shared" si="60"/>
        <v>0</v>
      </c>
      <c r="S141" s="743" t="str">
        <f t="shared" si="57"/>
        <v/>
      </c>
      <c r="U141" s="723">
        <f t="shared" si="80"/>
        <v>0</v>
      </c>
      <c r="V141" s="723">
        <f t="shared" si="81"/>
        <v>0</v>
      </c>
      <c r="W141" s="723">
        <f t="shared" si="82"/>
        <v>0</v>
      </c>
      <c r="X141" s="723" t="str">
        <f t="shared" si="55"/>
        <v/>
      </c>
      <c r="Y141" s="723">
        <f t="shared" si="61"/>
        <v>0</v>
      </c>
      <c r="Z141" s="723">
        <f t="shared" si="62"/>
        <v>0</v>
      </c>
      <c r="AA141" s="723">
        <f t="shared" si="63"/>
        <v>0</v>
      </c>
      <c r="AB141" s="723">
        <f t="shared" si="64"/>
        <v>0</v>
      </c>
      <c r="AC141" s="723">
        <f t="shared" si="65"/>
        <v>0</v>
      </c>
      <c r="AD141" s="723">
        <f t="shared" si="66"/>
        <v>0</v>
      </c>
      <c r="AE141" s="723">
        <f t="shared" si="67"/>
        <v>0</v>
      </c>
      <c r="AF141" s="723">
        <f t="shared" si="68"/>
        <v>0</v>
      </c>
      <c r="AG141" s="723">
        <f t="shared" si="69"/>
        <v>0</v>
      </c>
      <c r="AH141" s="723">
        <f t="shared" si="70"/>
        <v>0</v>
      </c>
      <c r="AI141" s="723">
        <f t="shared" si="71"/>
        <v>0</v>
      </c>
      <c r="AJ141" s="723">
        <f t="shared" si="72"/>
        <v>0</v>
      </c>
      <c r="AK141" s="723">
        <f t="shared" si="73"/>
        <v>0</v>
      </c>
      <c r="AL141" s="723">
        <f t="shared" si="74"/>
        <v>0</v>
      </c>
      <c r="AM141" s="723">
        <f t="shared" si="75"/>
        <v>0</v>
      </c>
      <c r="AN141" s="723">
        <f t="shared" si="76"/>
        <v>0</v>
      </c>
      <c r="AO141" s="723">
        <f t="shared" si="77"/>
        <v>0</v>
      </c>
      <c r="AP141" s="723">
        <f t="shared" si="78"/>
        <v>0</v>
      </c>
      <c r="AQ141" s="723">
        <f t="shared" si="79"/>
        <v>0</v>
      </c>
      <c r="AS141" s="783"/>
      <c r="AT141" s="755" t="s">
        <v>665</v>
      </c>
      <c r="AU141" s="756"/>
      <c r="AV141" s="762">
        <f>AV142-AV139-AV138-AV137-AV136-AV135-AV134</f>
        <v>0</v>
      </c>
      <c r="AW141" s="762">
        <v>0.3</v>
      </c>
      <c r="AX141" s="763">
        <f>ROUND(AV141*AW141,3)</f>
        <v>0</v>
      </c>
    </row>
    <row r="142" spans="2:59">
      <c r="B142" s="782"/>
      <c r="C142" s="752" t="str">
        <f>'【指定様式①ーｂ】契約設備内訳表（２）（負荷）'!D146</f>
        <v/>
      </c>
      <c r="D142" s="742">
        <f>'【指定様式①ーｂ】契約設備内訳表（２）（負荷）'!V146</f>
        <v>0</v>
      </c>
      <c r="E142" s="753">
        <f>'【指定様式①ーｂ】契約設備内訳表（２）（負荷）'!X146</f>
        <v>0</v>
      </c>
      <c r="F142" s="754" t="str">
        <f>IF(C142="","",IF(ISERROR(VLOOKUP(C142,'機器ｺｰﾄﾞ（非表示）'!$A$2:$H$80,3,FALSE)),"",VLOOKUP(C142,'機器ｺｰﾄﾞ（非表示）'!$A$2:$H$80,3,FALSE)))</f>
        <v/>
      </c>
      <c r="G142" s="747" t="str">
        <f>IF(ISBLANK(D142),"",IF(C142=103,(VLOOKUP(D142,$BC$3:$BD$14,2,1))/1000,IF(C142=106,(VLOOKUP(D142,$BF$3:$BG$12,2,1))/1000,IF(C142=104,(VLOOKUP(D142,$AZ$3:$BA$8,2,1))/1000,IF(ISERROR(VLOOKUP(C142,'機器ｺｰﾄﾞ（非表示）'!$A$2:$H$80,5,FALSE)),"",ROUND(VLOOKUP(C142,'機器ｺｰﾄﾞ（非表示）'!$A$2:$H$80,5,FALSE)*D142*VLOOKUP(C142,'機器ｺｰﾄﾞ（非表示）'!$A$2:$H$80,6,FALSE),3))))))</f>
        <v/>
      </c>
      <c r="H142" s="742">
        <f t="shared" si="59"/>
        <v>0</v>
      </c>
      <c r="I142" s="743" t="str">
        <f t="shared" si="56"/>
        <v/>
      </c>
      <c r="L142" s="782"/>
      <c r="M142" s="752" t="str">
        <f>'【指定様式①ーｂ】契約設備内訳表（２）（負荷）'!AG146</f>
        <v/>
      </c>
      <c r="N142" s="742">
        <f>'【指定様式①ーｂ】契約設備内訳表（２）（負荷）'!AY146</f>
        <v>0</v>
      </c>
      <c r="O142" s="753">
        <f>'【指定様式①ーｂ】契約設備内訳表（２）（負荷）'!BA146</f>
        <v>0</v>
      </c>
      <c r="P142" s="754" t="str">
        <f>IF(M142="","",IF(ISERROR(VLOOKUP(M142,'機器ｺｰﾄﾞ（非表示）'!$A$2:$H$80,3,FALSE)),"",VLOOKUP(M142,'機器ｺｰﾄﾞ（非表示）'!$A$2:$H$80,3,FALSE)))</f>
        <v/>
      </c>
      <c r="Q142" s="747" t="str">
        <f>IF(N142=0,"",ROUND(IF(ISERROR(VLOOKUP(M142,'機器ｺｰﾄﾞ（非表示）'!$A$2:$H$80,5,FALSE)),"",VLOOKUP(M142,'機器ｺｰﾄﾞ（非表示）'!$A$2:$H$80,5,FALSE))*N142*VLOOKUP(M142,'機器ｺｰﾄﾞ（非表示）'!$A$2:$H$80,6,FALSE),3))</f>
        <v/>
      </c>
      <c r="R142" s="742">
        <f t="shared" si="60"/>
        <v>0</v>
      </c>
      <c r="S142" s="743" t="str">
        <f t="shared" si="57"/>
        <v/>
      </c>
      <c r="U142" s="723">
        <f t="shared" si="80"/>
        <v>0</v>
      </c>
      <c r="V142" s="723">
        <f t="shared" si="81"/>
        <v>0</v>
      </c>
      <c r="W142" s="723">
        <f t="shared" si="82"/>
        <v>0</v>
      </c>
      <c r="X142" s="723" t="str">
        <f t="shared" si="55"/>
        <v/>
      </c>
      <c r="Y142" s="723">
        <f t="shared" si="61"/>
        <v>0</v>
      </c>
      <c r="Z142" s="723">
        <f t="shared" si="62"/>
        <v>0</v>
      </c>
      <c r="AA142" s="723">
        <f t="shared" si="63"/>
        <v>0</v>
      </c>
      <c r="AB142" s="723">
        <f t="shared" si="64"/>
        <v>0</v>
      </c>
      <c r="AC142" s="723">
        <f t="shared" si="65"/>
        <v>0</v>
      </c>
      <c r="AD142" s="723">
        <f t="shared" si="66"/>
        <v>0</v>
      </c>
      <c r="AE142" s="723">
        <f t="shared" si="67"/>
        <v>0</v>
      </c>
      <c r="AF142" s="723">
        <f t="shared" si="68"/>
        <v>0</v>
      </c>
      <c r="AG142" s="723">
        <f t="shared" si="69"/>
        <v>0</v>
      </c>
      <c r="AH142" s="723">
        <f t="shared" si="70"/>
        <v>0</v>
      </c>
      <c r="AI142" s="723">
        <f t="shared" si="71"/>
        <v>0</v>
      </c>
      <c r="AJ142" s="723">
        <f t="shared" si="72"/>
        <v>0</v>
      </c>
      <c r="AK142" s="723">
        <f t="shared" si="73"/>
        <v>0</v>
      </c>
      <c r="AL142" s="723">
        <f t="shared" si="74"/>
        <v>0</v>
      </c>
      <c r="AM142" s="723">
        <f t="shared" si="75"/>
        <v>0</v>
      </c>
      <c r="AN142" s="723">
        <f t="shared" si="76"/>
        <v>0</v>
      </c>
      <c r="AO142" s="723">
        <f t="shared" si="77"/>
        <v>0</v>
      </c>
      <c r="AP142" s="723">
        <f t="shared" si="78"/>
        <v>0</v>
      </c>
      <c r="AQ142" s="723">
        <f t="shared" si="79"/>
        <v>0</v>
      </c>
      <c r="AS142" s="783"/>
      <c r="AT142" s="765" t="s">
        <v>666</v>
      </c>
      <c r="AU142" s="766"/>
      <c r="AV142" s="748">
        <f>AX130</f>
        <v>0</v>
      </c>
      <c r="AW142" s="748"/>
      <c r="AX142" s="751">
        <f>SUM(AX134:AX141)</f>
        <v>0</v>
      </c>
    </row>
    <row r="143" spans="2:59">
      <c r="B143" s="782"/>
      <c r="C143" s="752" t="str">
        <f>'【指定様式①ーｂ】契約設備内訳表（２）（負荷）'!D147</f>
        <v/>
      </c>
      <c r="D143" s="742">
        <f>'【指定様式①ーｂ】契約設備内訳表（２）（負荷）'!V147</f>
        <v>0</v>
      </c>
      <c r="E143" s="753">
        <f>'【指定様式①ーｂ】契約設備内訳表（２）（負荷）'!X147</f>
        <v>0</v>
      </c>
      <c r="F143" s="754" t="str">
        <f>IF(C143="","",IF(ISERROR(VLOOKUP(C143,'機器ｺｰﾄﾞ（非表示）'!$A$2:$H$80,3,FALSE)),"",VLOOKUP(C143,'機器ｺｰﾄﾞ（非表示）'!$A$2:$H$80,3,FALSE)))</f>
        <v/>
      </c>
      <c r="G143" s="747" t="str">
        <f>IF(ISBLANK(D143),"",IF(C143=103,(VLOOKUP(D143,$BC$3:$BD$14,2,1))/1000,IF(C143=106,(VLOOKUP(D143,$BF$3:$BG$12,2,1))/1000,IF(C143=104,(VLOOKUP(D143,$AZ$3:$BA$8,2,1))/1000,IF(ISERROR(VLOOKUP(C143,'機器ｺｰﾄﾞ（非表示）'!$A$2:$H$80,5,FALSE)),"",ROUND(VLOOKUP(C143,'機器ｺｰﾄﾞ（非表示）'!$A$2:$H$80,5,FALSE)*D143*VLOOKUP(C143,'機器ｺｰﾄﾞ（非表示）'!$A$2:$H$80,6,FALSE),3))))))</f>
        <v/>
      </c>
      <c r="H143" s="742">
        <f t="shared" si="59"/>
        <v>0</v>
      </c>
      <c r="I143" s="743" t="str">
        <f t="shared" si="56"/>
        <v/>
      </c>
      <c r="L143" s="782"/>
      <c r="M143" s="752" t="str">
        <f>'【指定様式①ーｂ】契約設備内訳表（２）（負荷）'!AG147</f>
        <v/>
      </c>
      <c r="N143" s="742">
        <f>'【指定様式①ーｂ】契約設備内訳表（２）（負荷）'!AY147</f>
        <v>0</v>
      </c>
      <c r="O143" s="753">
        <f>'【指定様式①ーｂ】契約設備内訳表（２）（負荷）'!BA147</f>
        <v>0</v>
      </c>
      <c r="P143" s="754" t="str">
        <f>IF(M143="","",IF(ISERROR(VLOOKUP(M143,'機器ｺｰﾄﾞ（非表示）'!$A$2:$H$80,3,FALSE)),"",VLOOKUP(M143,'機器ｺｰﾄﾞ（非表示）'!$A$2:$H$80,3,FALSE)))</f>
        <v/>
      </c>
      <c r="Q143" s="747" t="str">
        <f>IF(N143=0,"",ROUND(IF(ISERROR(VLOOKUP(M143,'機器ｺｰﾄﾞ（非表示）'!$A$2:$H$80,5,FALSE)),"",VLOOKUP(M143,'機器ｺｰﾄﾞ（非表示）'!$A$2:$H$80,5,FALSE))*N143*VLOOKUP(M143,'機器ｺｰﾄﾞ（非表示）'!$A$2:$H$80,6,FALSE),3))</f>
        <v/>
      </c>
      <c r="R143" s="742">
        <f t="shared" si="60"/>
        <v>0</v>
      </c>
      <c r="S143" s="743" t="str">
        <f t="shared" si="57"/>
        <v/>
      </c>
      <c r="U143" s="723">
        <f t="shared" si="80"/>
        <v>0</v>
      </c>
      <c r="V143" s="723">
        <f t="shared" si="81"/>
        <v>0</v>
      </c>
      <c r="W143" s="723">
        <f t="shared" si="82"/>
        <v>0</v>
      </c>
      <c r="X143" s="723" t="str">
        <f t="shared" si="55"/>
        <v/>
      </c>
      <c r="Y143" s="723">
        <f t="shared" si="61"/>
        <v>0</v>
      </c>
      <c r="Z143" s="723">
        <f t="shared" si="62"/>
        <v>0</v>
      </c>
      <c r="AA143" s="723">
        <f t="shared" si="63"/>
        <v>0</v>
      </c>
      <c r="AB143" s="723">
        <f t="shared" si="64"/>
        <v>0</v>
      </c>
      <c r="AC143" s="723">
        <f t="shared" si="65"/>
        <v>0</v>
      </c>
      <c r="AD143" s="723">
        <f t="shared" si="66"/>
        <v>0</v>
      </c>
      <c r="AE143" s="723">
        <f t="shared" si="67"/>
        <v>0</v>
      </c>
      <c r="AF143" s="723">
        <f t="shared" si="68"/>
        <v>0</v>
      </c>
      <c r="AG143" s="723">
        <f t="shared" si="69"/>
        <v>0</v>
      </c>
      <c r="AH143" s="723">
        <f t="shared" si="70"/>
        <v>0</v>
      </c>
      <c r="AI143" s="723">
        <f t="shared" si="71"/>
        <v>0</v>
      </c>
      <c r="AJ143" s="723">
        <f t="shared" si="72"/>
        <v>0</v>
      </c>
      <c r="AK143" s="723">
        <f t="shared" si="73"/>
        <v>0</v>
      </c>
      <c r="AL143" s="723">
        <f t="shared" si="74"/>
        <v>0</v>
      </c>
      <c r="AM143" s="723">
        <f t="shared" si="75"/>
        <v>0</v>
      </c>
      <c r="AN143" s="723">
        <f t="shared" si="76"/>
        <v>0</v>
      </c>
      <c r="AO143" s="723">
        <f t="shared" si="77"/>
        <v>0</v>
      </c>
      <c r="AP143" s="723">
        <f t="shared" si="78"/>
        <v>0</v>
      </c>
      <c r="AQ143" s="723">
        <f t="shared" si="79"/>
        <v>0</v>
      </c>
      <c r="AS143" s="783"/>
      <c r="AT143" s="784"/>
      <c r="AU143" s="785"/>
      <c r="AV143" s="786"/>
      <c r="AW143" s="786"/>
      <c r="AX143" s="787"/>
    </row>
    <row r="144" spans="2:59" ht="14.25" thickBot="1">
      <c r="B144" s="782"/>
      <c r="C144" s="752" t="str">
        <f>'【指定様式①ーｂ】契約設備内訳表（２）（負荷）'!D148</f>
        <v/>
      </c>
      <c r="D144" s="742">
        <f>'【指定様式①ーｂ】契約設備内訳表（２）（負荷）'!V148</f>
        <v>0</v>
      </c>
      <c r="E144" s="753">
        <f>'【指定様式①ーｂ】契約設備内訳表（２）（負荷）'!X148</f>
        <v>0</v>
      </c>
      <c r="F144" s="754" t="str">
        <f>IF(C144="","",IF(ISERROR(VLOOKUP(C144,'機器ｺｰﾄﾞ（非表示）'!$A$2:$H$80,3,FALSE)),"",VLOOKUP(C144,'機器ｺｰﾄﾞ（非表示）'!$A$2:$H$80,3,FALSE)))</f>
        <v/>
      </c>
      <c r="G144" s="747" t="str">
        <f>IF(ISBLANK(D144),"",IF(C144=103,(VLOOKUP(D144,$BC$3:$BD$14,2,1))/1000,IF(C144=106,(VLOOKUP(D144,$BF$3:$BG$12,2,1))/1000,IF(C144=104,(VLOOKUP(D144,$AZ$3:$BA$8,2,1))/1000,IF(ISERROR(VLOOKUP(C144,'機器ｺｰﾄﾞ（非表示）'!$A$2:$H$80,5,FALSE)),"",ROUND(VLOOKUP(C144,'機器ｺｰﾄﾞ（非表示）'!$A$2:$H$80,5,FALSE)*D144*VLOOKUP(C144,'機器ｺｰﾄﾞ（非表示）'!$A$2:$H$80,6,FALSE),3))))))</f>
        <v/>
      </c>
      <c r="H144" s="742">
        <f t="shared" si="59"/>
        <v>0</v>
      </c>
      <c r="I144" s="743" t="str">
        <f t="shared" si="56"/>
        <v/>
      </c>
      <c r="L144" s="782"/>
      <c r="M144" s="752" t="str">
        <f>'【指定様式①ーｂ】契約設備内訳表（２）（負荷）'!AG148</f>
        <v/>
      </c>
      <c r="N144" s="742">
        <f>'【指定様式①ーｂ】契約設備内訳表（２）（負荷）'!AY148</f>
        <v>0</v>
      </c>
      <c r="O144" s="753">
        <f>'【指定様式①ーｂ】契約設備内訳表（２）（負荷）'!BA148</f>
        <v>0</v>
      </c>
      <c r="P144" s="754" t="str">
        <f>IF(M144="","",IF(ISERROR(VLOOKUP(M144,'機器ｺｰﾄﾞ（非表示）'!$A$2:$H$80,3,FALSE)),"",VLOOKUP(M144,'機器ｺｰﾄﾞ（非表示）'!$A$2:$H$80,3,FALSE)))</f>
        <v/>
      </c>
      <c r="Q144" s="747" t="str">
        <f>IF(N144=0,"",ROUND(IF(ISERROR(VLOOKUP(M144,'機器ｺｰﾄﾞ（非表示）'!$A$2:$H$80,5,FALSE)),"",VLOOKUP(M144,'機器ｺｰﾄﾞ（非表示）'!$A$2:$H$80,5,FALSE))*N144*VLOOKUP(M144,'機器ｺｰﾄﾞ（非表示）'!$A$2:$H$80,6,FALSE),3))</f>
        <v/>
      </c>
      <c r="R144" s="742">
        <f t="shared" si="60"/>
        <v>0</v>
      </c>
      <c r="S144" s="743" t="str">
        <f t="shared" si="57"/>
        <v/>
      </c>
      <c r="U144" s="723">
        <f t="shared" si="80"/>
        <v>0</v>
      </c>
      <c r="V144" s="723">
        <f t="shared" si="81"/>
        <v>0</v>
      </c>
      <c r="W144" s="723">
        <f t="shared" si="82"/>
        <v>0</v>
      </c>
      <c r="X144" s="723" t="str">
        <f t="shared" si="55"/>
        <v/>
      </c>
      <c r="Y144" s="723">
        <f t="shared" si="61"/>
        <v>0</v>
      </c>
      <c r="Z144" s="723">
        <f t="shared" si="62"/>
        <v>0</v>
      </c>
      <c r="AA144" s="723">
        <f t="shared" si="63"/>
        <v>0</v>
      </c>
      <c r="AB144" s="723">
        <f t="shared" si="64"/>
        <v>0</v>
      </c>
      <c r="AC144" s="723">
        <f t="shared" si="65"/>
        <v>0</v>
      </c>
      <c r="AD144" s="723">
        <f t="shared" si="66"/>
        <v>0</v>
      </c>
      <c r="AE144" s="723">
        <f t="shared" si="67"/>
        <v>0</v>
      </c>
      <c r="AF144" s="723">
        <f t="shared" si="68"/>
        <v>0</v>
      </c>
      <c r="AG144" s="723">
        <f t="shared" si="69"/>
        <v>0</v>
      </c>
      <c r="AH144" s="723">
        <f t="shared" si="70"/>
        <v>0</v>
      </c>
      <c r="AI144" s="723">
        <f t="shared" si="71"/>
        <v>0</v>
      </c>
      <c r="AJ144" s="723">
        <f t="shared" si="72"/>
        <v>0</v>
      </c>
      <c r="AK144" s="723">
        <f t="shared" si="73"/>
        <v>0</v>
      </c>
      <c r="AL144" s="723">
        <f t="shared" si="74"/>
        <v>0</v>
      </c>
      <c r="AM144" s="723">
        <f t="shared" si="75"/>
        <v>0</v>
      </c>
      <c r="AN144" s="723">
        <f t="shared" si="76"/>
        <v>0</v>
      </c>
      <c r="AO144" s="723">
        <f t="shared" si="77"/>
        <v>0</v>
      </c>
      <c r="AP144" s="723">
        <f t="shared" si="78"/>
        <v>0</v>
      </c>
      <c r="AQ144" s="723">
        <f t="shared" si="79"/>
        <v>0</v>
      </c>
      <c r="AS144" s="788"/>
      <c r="AT144" s="789"/>
      <c r="AU144" s="790"/>
      <c r="AV144" s="791" t="s">
        <v>667</v>
      </c>
      <c r="AW144" s="792"/>
      <c r="AX144" s="793">
        <f>ROUND(AX142,0)</f>
        <v>0</v>
      </c>
    </row>
    <row r="145" spans="2:54">
      <c r="B145" s="782"/>
      <c r="C145" s="752" t="str">
        <f>'【指定様式①ーｂ】契約設備内訳表（２）（負荷）'!D149</f>
        <v/>
      </c>
      <c r="D145" s="742">
        <f>'【指定様式①ーｂ】契約設備内訳表（２）（負荷）'!V149</f>
        <v>0</v>
      </c>
      <c r="E145" s="753">
        <f>'【指定様式①ーｂ】契約設備内訳表（２）（負荷）'!X149</f>
        <v>0</v>
      </c>
      <c r="F145" s="754" t="str">
        <f>IF(C145="","",IF(ISERROR(VLOOKUP(C145,'機器ｺｰﾄﾞ（非表示）'!$A$2:$H$80,3,FALSE)),"",VLOOKUP(C145,'機器ｺｰﾄﾞ（非表示）'!$A$2:$H$80,3,FALSE)))</f>
        <v/>
      </c>
      <c r="G145" s="747" t="str">
        <f>IF(ISBLANK(D145),"",IF(C145=103,(VLOOKUP(D145,$BC$3:$BD$14,2,1))/1000,IF(C145=106,(VLOOKUP(D145,$BF$3:$BG$12,2,1))/1000,IF(C145=104,(VLOOKUP(D145,$AZ$3:$BA$8,2,1))/1000,IF(ISERROR(VLOOKUP(C145,'機器ｺｰﾄﾞ（非表示）'!$A$2:$H$80,5,FALSE)),"",ROUND(VLOOKUP(C145,'機器ｺｰﾄﾞ（非表示）'!$A$2:$H$80,5,FALSE)*D145*VLOOKUP(C145,'機器ｺｰﾄﾞ（非表示）'!$A$2:$H$80,6,FALSE),3))))))</f>
        <v/>
      </c>
      <c r="H145" s="742">
        <f t="shared" si="59"/>
        <v>0</v>
      </c>
      <c r="I145" s="743" t="str">
        <f t="shared" si="56"/>
        <v/>
      </c>
      <c r="L145" s="782"/>
      <c r="M145" s="752" t="str">
        <f>'【指定様式①ーｂ】契約設備内訳表（２）（負荷）'!AG149</f>
        <v/>
      </c>
      <c r="N145" s="742">
        <f>'【指定様式①ーｂ】契約設備内訳表（２）（負荷）'!AY149</f>
        <v>0</v>
      </c>
      <c r="O145" s="753">
        <f>'【指定様式①ーｂ】契約設備内訳表（２）（負荷）'!BA149</f>
        <v>0</v>
      </c>
      <c r="P145" s="754" t="str">
        <f>IF(M145="","",IF(ISERROR(VLOOKUP(M145,'機器ｺｰﾄﾞ（非表示）'!$A$2:$H$80,3,FALSE)),"",VLOOKUP(M145,'機器ｺｰﾄﾞ（非表示）'!$A$2:$H$80,3,FALSE)))</f>
        <v/>
      </c>
      <c r="Q145" s="747" t="str">
        <f>IF(N145=0,"",ROUND(IF(ISERROR(VLOOKUP(M145,'機器ｺｰﾄﾞ（非表示）'!$A$2:$H$80,5,FALSE)),"",VLOOKUP(M145,'機器ｺｰﾄﾞ（非表示）'!$A$2:$H$80,5,FALSE))*N145*VLOOKUP(M145,'機器ｺｰﾄﾞ（非表示）'!$A$2:$H$80,6,FALSE),3))</f>
        <v/>
      </c>
      <c r="R145" s="742">
        <f t="shared" si="60"/>
        <v>0</v>
      </c>
      <c r="S145" s="743" t="str">
        <f t="shared" si="57"/>
        <v/>
      </c>
      <c r="U145" s="723">
        <f t="shared" si="80"/>
        <v>0</v>
      </c>
      <c r="V145" s="723">
        <f t="shared" si="81"/>
        <v>0</v>
      </c>
      <c r="W145" s="723">
        <f t="shared" si="82"/>
        <v>0</v>
      </c>
      <c r="X145" s="723" t="str">
        <f t="shared" si="55"/>
        <v/>
      </c>
      <c r="Y145" s="723">
        <f t="shared" si="61"/>
        <v>0</v>
      </c>
      <c r="Z145" s="723">
        <f t="shared" si="62"/>
        <v>0</v>
      </c>
      <c r="AA145" s="723">
        <f t="shared" si="63"/>
        <v>0</v>
      </c>
      <c r="AB145" s="723">
        <f t="shared" si="64"/>
        <v>0</v>
      </c>
      <c r="AC145" s="723">
        <f t="shared" si="65"/>
        <v>0</v>
      </c>
      <c r="AD145" s="723">
        <f t="shared" si="66"/>
        <v>0</v>
      </c>
      <c r="AE145" s="723">
        <f t="shared" si="67"/>
        <v>0</v>
      </c>
      <c r="AF145" s="723">
        <f t="shared" si="68"/>
        <v>0</v>
      </c>
      <c r="AG145" s="723">
        <f t="shared" si="69"/>
        <v>0</v>
      </c>
      <c r="AH145" s="723">
        <f t="shared" si="70"/>
        <v>0</v>
      </c>
      <c r="AI145" s="723">
        <f t="shared" si="71"/>
        <v>0</v>
      </c>
      <c r="AJ145" s="723">
        <f t="shared" si="72"/>
        <v>0</v>
      </c>
      <c r="AK145" s="723">
        <f t="shared" si="73"/>
        <v>0</v>
      </c>
      <c r="AL145" s="723">
        <f t="shared" si="74"/>
        <v>0</v>
      </c>
      <c r="AM145" s="723">
        <f t="shared" si="75"/>
        <v>0</v>
      </c>
      <c r="AN145" s="723">
        <f t="shared" si="76"/>
        <v>0</v>
      </c>
      <c r="AO145" s="723">
        <f t="shared" si="77"/>
        <v>0</v>
      </c>
      <c r="AP145" s="723">
        <f t="shared" si="78"/>
        <v>0</v>
      </c>
      <c r="AQ145" s="723">
        <f t="shared" si="79"/>
        <v>0</v>
      </c>
    </row>
    <row r="146" spans="2:54">
      <c r="B146" s="782"/>
      <c r="C146" s="752" t="str">
        <f>'【指定様式①ーｂ】契約設備内訳表（２）（負荷）'!D150</f>
        <v/>
      </c>
      <c r="D146" s="742">
        <f>'【指定様式①ーｂ】契約設備内訳表（２）（負荷）'!V150</f>
        <v>0</v>
      </c>
      <c r="E146" s="753">
        <f>'【指定様式①ーｂ】契約設備内訳表（２）（負荷）'!X150</f>
        <v>0</v>
      </c>
      <c r="F146" s="754" t="str">
        <f>IF(C146="","",IF(ISERROR(VLOOKUP(C146,'機器ｺｰﾄﾞ（非表示）'!$A$2:$H$80,3,FALSE)),"",VLOOKUP(C146,'機器ｺｰﾄﾞ（非表示）'!$A$2:$H$80,3,FALSE)))</f>
        <v/>
      </c>
      <c r="G146" s="747" t="str">
        <f>IF(ISBLANK(D146),"",IF(C146=103,(VLOOKUP(D146,$BC$3:$BD$14,2,1))/1000,IF(C146=106,(VLOOKUP(D146,$BF$3:$BG$12,2,1))/1000,IF(C146=104,(VLOOKUP(D146,$AZ$3:$BA$8,2,1))/1000,IF(ISERROR(VLOOKUP(C146,'機器ｺｰﾄﾞ（非表示）'!$A$2:$H$80,5,FALSE)),"",ROUND(VLOOKUP(C146,'機器ｺｰﾄﾞ（非表示）'!$A$2:$H$80,5,FALSE)*D146*VLOOKUP(C146,'機器ｺｰﾄﾞ（非表示）'!$A$2:$H$80,6,FALSE),3))))))</f>
        <v/>
      </c>
      <c r="H146" s="742">
        <f t="shared" si="59"/>
        <v>0</v>
      </c>
      <c r="I146" s="743" t="str">
        <f t="shared" si="56"/>
        <v/>
      </c>
      <c r="L146" s="782"/>
      <c r="M146" s="752" t="str">
        <f>'【指定様式①ーｂ】契約設備内訳表（２）（負荷）'!AG150</f>
        <v/>
      </c>
      <c r="N146" s="742">
        <f>'【指定様式①ーｂ】契約設備内訳表（２）（負荷）'!AY150</f>
        <v>0</v>
      </c>
      <c r="O146" s="753">
        <f>'【指定様式①ーｂ】契約設備内訳表（２）（負荷）'!BA150</f>
        <v>0</v>
      </c>
      <c r="P146" s="754" t="str">
        <f>IF(M146="","",IF(ISERROR(VLOOKUP(M146,'機器ｺｰﾄﾞ（非表示）'!$A$2:$H$80,3,FALSE)),"",VLOOKUP(M146,'機器ｺｰﾄﾞ（非表示）'!$A$2:$H$80,3,FALSE)))</f>
        <v/>
      </c>
      <c r="Q146" s="747" t="str">
        <f>IF(N146=0,"",ROUND(IF(ISERROR(VLOOKUP(M146,'機器ｺｰﾄﾞ（非表示）'!$A$2:$H$80,5,FALSE)),"",VLOOKUP(M146,'機器ｺｰﾄﾞ（非表示）'!$A$2:$H$80,5,FALSE))*N146*VLOOKUP(M146,'機器ｺｰﾄﾞ（非表示）'!$A$2:$H$80,6,FALSE),3))</f>
        <v/>
      </c>
      <c r="R146" s="742">
        <f t="shared" si="60"/>
        <v>0</v>
      </c>
      <c r="S146" s="743" t="str">
        <f t="shared" si="57"/>
        <v/>
      </c>
      <c r="U146" s="723">
        <f t="shared" si="80"/>
        <v>0</v>
      </c>
      <c r="V146" s="723">
        <f t="shared" si="81"/>
        <v>0</v>
      </c>
      <c r="W146" s="723">
        <f t="shared" si="82"/>
        <v>0</v>
      </c>
      <c r="X146" s="723" t="str">
        <f t="shared" si="55"/>
        <v/>
      </c>
      <c r="Y146" s="723">
        <f t="shared" si="61"/>
        <v>0</v>
      </c>
      <c r="Z146" s="723">
        <f t="shared" si="62"/>
        <v>0</v>
      </c>
      <c r="AA146" s="723">
        <f t="shared" si="63"/>
        <v>0</v>
      </c>
      <c r="AB146" s="723">
        <f t="shared" si="64"/>
        <v>0</v>
      </c>
      <c r="AC146" s="723">
        <f t="shared" si="65"/>
        <v>0</v>
      </c>
      <c r="AD146" s="723">
        <f t="shared" si="66"/>
        <v>0</v>
      </c>
      <c r="AE146" s="723">
        <f t="shared" si="67"/>
        <v>0</v>
      </c>
      <c r="AF146" s="723">
        <f t="shared" si="68"/>
        <v>0</v>
      </c>
      <c r="AG146" s="723">
        <f t="shared" si="69"/>
        <v>0</v>
      </c>
      <c r="AH146" s="723">
        <f t="shared" si="70"/>
        <v>0</v>
      </c>
      <c r="AI146" s="723">
        <f t="shared" si="71"/>
        <v>0</v>
      </c>
      <c r="AJ146" s="723">
        <f t="shared" si="72"/>
        <v>0</v>
      </c>
      <c r="AK146" s="723">
        <f t="shared" si="73"/>
        <v>0</v>
      </c>
      <c r="AL146" s="723">
        <f t="shared" si="74"/>
        <v>0</v>
      </c>
      <c r="AM146" s="723">
        <f t="shared" si="75"/>
        <v>0</v>
      </c>
      <c r="AN146" s="723">
        <f t="shared" si="76"/>
        <v>0</v>
      </c>
      <c r="AO146" s="723">
        <f t="shared" si="77"/>
        <v>0</v>
      </c>
      <c r="AP146" s="723">
        <f t="shared" si="78"/>
        <v>0</v>
      </c>
      <c r="AQ146" s="723">
        <f t="shared" si="79"/>
        <v>0</v>
      </c>
      <c r="AZ146" s="794"/>
      <c r="BA146" s="794"/>
    </row>
    <row r="147" spans="2:54">
      <c r="B147" s="782"/>
      <c r="C147" s="752" t="str">
        <f>'【指定様式①ーｂ】契約設備内訳表（２）（負荷）'!D151</f>
        <v/>
      </c>
      <c r="D147" s="742">
        <f>'【指定様式①ーｂ】契約設備内訳表（２）（負荷）'!V151</f>
        <v>0</v>
      </c>
      <c r="E147" s="753">
        <f>'【指定様式①ーｂ】契約設備内訳表（２）（負荷）'!X151</f>
        <v>0</v>
      </c>
      <c r="F147" s="754" t="str">
        <f>IF(C147="","",IF(ISERROR(VLOOKUP(C147,'機器ｺｰﾄﾞ（非表示）'!$A$2:$H$80,3,FALSE)),"",VLOOKUP(C147,'機器ｺｰﾄﾞ（非表示）'!$A$2:$H$80,3,FALSE)))</f>
        <v/>
      </c>
      <c r="G147" s="747" t="str">
        <f>IF(ISBLANK(D147),"",IF(C147=103,(VLOOKUP(D147,$BC$3:$BD$14,2,1))/1000,IF(C147=106,(VLOOKUP(D147,$BF$3:$BG$12,2,1))/1000,IF(C147=104,(VLOOKUP(D147,$AZ$3:$BA$8,2,1))/1000,IF(ISERROR(VLOOKUP(C147,'機器ｺｰﾄﾞ（非表示）'!$A$2:$H$80,5,FALSE)),"",ROUND(VLOOKUP(C147,'機器ｺｰﾄﾞ（非表示）'!$A$2:$H$80,5,FALSE)*D147*VLOOKUP(C147,'機器ｺｰﾄﾞ（非表示）'!$A$2:$H$80,6,FALSE),3))))))</f>
        <v/>
      </c>
      <c r="H147" s="742">
        <f t="shared" si="59"/>
        <v>0</v>
      </c>
      <c r="I147" s="743" t="str">
        <f t="shared" si="56"/>
        <v/>
      </c>
      <c r="L147" s="782"/>
      <c r="M147" s="752" t="str">
        <f>'【指定様式①ーｂ】契約設備内訳表（２）（負荷）'!AG151</f>
        <v/>
      </c>
      <c r="N147" s="742">
        <f>'【指定様式①ーｂ】契約設備内訳表（２）（負荷）'!AY151</f>
        <v>0</v>
      </c>
      <c r="O147" s="753">
        <f>'【指定様式①ーｂ】契約設備内訳表（２）（負荷）'!BA151</f>
        <v>0</v>
      </c>
      <c r="P147" s="754" t="str">
        <f>IF(M147="","",IF(ISERROR(VLOOKUP(M147,'機器ｺｰﾄﾞ（非表示）'!$A$2:$H$80,3,FALSE)),"",VLOOKUP(M147,'機器ｺｰﾄﾞ（非表示）'!$A$2:$H$80,3,FALSE)))</f>
        <v/>
      </c>
      <c r="Q147" s="747" t="str">
        <f>IF(N147=0,"",ROUND(IF(ISERROR(VLOOKUP(M147,'機器ｺｰﾄﾞ（非表示）'!$A$2:$H$80,5,FALSE)),"",VLOOKUP(M147,'機器ｺｰﾄﾞ（非表示）'!$A$2:$H$80,5,FALSE))*N147*VLOOKUP(M147,'機器ｺｰﾄﾞ（非表示）'!$A$2:$H$80,6,FALSE),3))</f>
        <v/>
      </c>
      <c r="R147" s="742">
        <f t="shared" si="60"/>
        <v>0</v>
      </c>
      <c r="S147" s="743" t="str">
        <f t="shared" si="57"/>
        <v/>
      </c>
      <c r="U147" s="723">
        <f t="shared" si="80"/>
        <v>0</v>
      </c>
      <c r="V147" s="723">
        <f t="shared" si="81"/>
        <v>0</v>
      </c>
      <c r="W147" s="723">
        <f t="shared" si="82"/>
        <v>0</v>
      </c>
      <c r="X147" s="723" t="str">
        <f t="shared" si="55"/>
        <v/>
      </c>
      <c r="Y147" s="723">
        <f t="shared" si="61"/>
        <v>0</v>
      </c>
      <c r="Z147" s="723">
        <f t="shared" si="62"/>
        <v>0</v>
      </c>
      <c r="AA147" s="723">
        <f t="shared" si="63"/>
        <v>0</v>
      </c>
      <c r="AB147" s="723">
        <f t="shared" si="64"/>
        <v>0</v>
      </c>
      <c r="AC147" s="723">
        <f t="shared" si="65"/>
        <v>0</v>
      </c>
      <c r="AD147" s="723">
        <f t="shared" si="66"/>
        <v>0</v>
      </c>
      <c r="AE147" s="723">
        <f t="shared" si="67"/>
        <v>0</v>
      </c>
      <c r="AF147" s="723">
        <f t="shared" si="68"/>
        <v>0</v>
      </c>
      <c r="AG147" s="723">
        <f t="shared" si="69"/>
        <v>0</v>
      </c>
      <c r="AH147" s="723">
        <f t="shared" si="70"/>
        <v>0</v>
      </c>
      <c r="AI147" s="723">
        <f t="shared" si="71"/>
        <v>0</v>
      </c>
      <c r="AJ147" s="723">
        <f t="shared" si="72"/>
        <v>0</v>
      </c>
      <c r="AK147" s="723">
        <f t="shared" si="73"/>
        <v>0</v>
      </c>
      <c r="AL147" s="723">
        <f t="shared" si="74"/>
        <v>0</v>
      </c>
      <c r="AM147" s="723">
        <f t="shared" si="75"/>
        <v>0</v>
      </c>
      <c r="AN147" s="723">
        <f t="shared" si="76"/>
        <v>0</v>
      </c>
      <c r="AO147" s="723">
        <f t="shared" si="77"/>
        <v>0</v>
      </c>
      <c r="AP147" s="723">
        <f t="shared" si="78"/>
        <v>0</v>
      </c>
      <c r="AQ147" s="723">
        <f t="shared" si="79"/>
        <v>0</v>
      </c>
      <c r="AZ147" s="794"/>
      <c r="BA147" s="794"/>
    </row>
    <row r="148" spans="2:54" ht="14.25" thickBot="1">
      <c r="B148" s="782"/>
      <c r="C148" s="752" t="str">
        <f>'【指定様式①ーｂ】契約設備内訳表（２）（負荷）'!D152</f>
        <v/>
      </c>
      <c r="D148" s="742">
        <f>'【指定様式①ーｂ】契約設備内訳表（２）（負荷）'!V152</f>
        <v>0</v>
      </c>
      <c r="E148" s="753">
        <f>'【指定様式①ーｂ】契約設備内訳表（２）（負荷）'!X152</f>
        <v>0</v>
      </c>
      <c r="F148" s="754" t="str">
        <f>IF(C148="","",IF(ISERROR(VLOOKUP(C148,'機器ｺｰﾄﾞ（非表示）'!$A$2:$H$80,3,FALSE)),"",VLOOKUP(C148,'機器ｺｰﾄﾞ（非表示）'!$A$2:$H$80,3,FALSE)))</f>
        <v/>
      </c>
      <c r="G148" s="747" t="str">
        <f>IF(ISBLANK(D148),"",IF(C148=103,(VLOOKUP(D148,$BC$3:$BD$14,2,1))/1000,IF(C148=106,(VLOOKUP(D148,$BF$3:$BG$12,2,1))/1000,IF(C148=104,(VLOOKUP(D148,$AZ$3:$BA$8,2,1))/1000,IF(ISERROR(VLOOKUP(C148,'機器ｺｰﾄﾞ（非表示）'!$A$2:$H$80,5,FALSE)),"",ROUND(VLOOKUP(C148,'機器ｺｰﾄﾞ（非表示）'!$A$2:$H$80,5,FALSE)*D148*VLOOKUP(C148,'機器ｺｰﾄﾞ（非表示）'!$A$2:$H$80,6,FALSE),3))))))</f>
        <v/>
      </c>
      <c r="H148" s="742">
        <f t="shared" si="59"/>
        <v>0</v>
      </c>
      <c r="I148" s="743" t="str">
        <f t="shared" si="56"/>
        <v/>
      </c>
      <c r="L148" s="782"/>
      <c r="M148" s="752" t="str">
        <f>'【指定様式①ーｂ】契約設備内訳表（２）（負荷）'!AG152</f>
        <v/>
      </c>
      <c r="N148" s="742">
        <f>'【指定様式①ーｂ】契約設備内訳表（２）（負荷）'!AY152</f>
        <v>0</v>
      </c>
      <c r="O148" s="753">
        <f>'【指定様式①ーｂ】契約設備内訳表（２）（負荷）'!BA152</f>
        <v>0</v>
      </c>
      <c r="P148" s="754" t="str">
        <f>IF(M148="","",IF(ISERROR(VLOOKUP(M148,'機器ｺｰﾄﾞ（非表示）'!$A$2:$H$80,3,FALSE)),"",VLOOKUP(M148,'機器ｺｰﾄﾞ（非表示）'!$A$2:$H$80,3,FALSE)))</f>
        <v/>
      </c>
      <c r="Q148" s="747" t="str">
        <f>IF(N148=0,"",ROUND(IF(ISERROR(VLOOKUP(M148,'機器ｺｰﾄﾞ（非表示）'!$A$2:$H$80,5,FALSE)),"",VLOOKUP(M148,'機器ｺｰﾄﾞ（非表示）'!$A$2:$H$80,5,FALSE))*N148*VLOOKUP(M148,'機器ｺｰﾄﾞ（非表示）'!$A$2:$H$80,6,FALSE),3))</f>
        <v/>
      </c>
      <c r="R148" s="742">
        <f t="shared" si="60"/>
        <v>0</v>
      </c>
      <c r="S148" s="743" t="str">
        <f t="shared" si="57"/>
        <v/>
      </c>
      <c r="U148" s="723">
        <f t="shared" si="80"/>
        <v>0</v>
      </c>
      <c r="V148" s="723">
        <f t="shared" si="81"/>
        <v>0</v>
      </c>
      <c r="W148" s="723">
        <f t="shared" si="82"/>
        <v>0</v>
      </c>
      <c r="X148" s="723" t="str">
        <f t="shared" si="55"/>
        <v/>
      </c>
      <c r="Y148" s="723">
        <f t="shared" si="61"/>
        <v>0</v>
      </c>
      <c r="Z148" s="723">
        <f t="shared" si="62"/>
        <v>0</v>
      </c>
      <c r="AA148" s="723">
        <f t="shared" si="63"/>
        <v>0</v>
      </c>
      <c r="AB148" s="723">
        <f t="shared" si="64"/>
        <v>0</v>
      </c>
      <c r="AC148" s="723">
        <f t="shared" si="65"/>
        <v>0</v>
      </c>
      <c r="AD148" s="723">
        <f t="shared" si="66"/>
        <v>0</v>
      </c>
      <c r="AE148" s="723">
        <f t="shared" si="67"/>
        <v>0</v>
      </c>
      <c r="AF148" s="723">
        <f t="shared" si="68"/>
        <v>0</v>
      </c>
      <c r="AG148" s="723">
        <f t="shared" si="69"/>
        <v>0</v>
      </c>
      <c r="AH148" s="723">
        <f t="shared" si="70"/>
        <v>0</v>
      </c>
      <c r="AI148" s="723">
        <f t="shared" si="71"/>
        <v>0</v>
      </c>
      <c r="AJ148" s="723">
        <f t="shared" si="72"/>
        <v>0</v>
      </c>
      <c r="AK148" s="723">
        <f t="shared" si="73"/>
        <v>0</v>
      </c>
      <c r="AL148" s="723">
        <f t="shared" si="74"/>
        <v>0</v>
      </c>
      <c r="AM148" s="723">
        <f t="shared" si="75"/>
        <v>0</v>
      </c>
      <c r="AN148" s="723">
        <f t="shared" si="76"/>
        <v>0</v>
      </c>
      <c r="AO148" s="723">
        <f t="shared" si="77"/>
        <v>0</v>
      </c>
      <c r="AP148" s="723">
        <f t="shared" si="78"/>
        <v>0</v>
      </c>
      <c r="AQ148" s="723">
        <f t="shared" si="79"/>
        <v>0</v>
      </c>
      <c r="AZ148" s="795"/>
      <c r="BA148" s="795"/>
    </row>
    <row r="149" spans="2:54">
      <c r="B149" s="782"/>
      <c r="C149" s="752" t="str">
        <f>'【指定様式①ーｂ】契約設備内訳表（２）（負荷）'!D153</f>
        <v/>
      </c>
      <c r="D149" s="742">
        <f>'【指定様式①ーｂ】契約設備内訳表（２）（負荷）'!V153</f>
        <v>0</v>
      </c>
      <c r="E149" s="753">
        <f>'【指定様式①ーｂ】契約設備内訳表（２）（負荷）'!X153</f>
        <v>0</v>
      </c>
      <c r="F149" s="754" t="str">
        <f>IF(C149="","",IF(ISERROR(VLOOKUP(C149,'機器ｺｰﾄﾞ（非表示）'!$A$2:$H$80,3,FALSE)),"",VLOOKUP(C149,'機器ｺｰﾄﾞ（非表示）'!$A$2:$H$80,3,FALSE)))</f>
        <v/>
      </c>
      <c r="G149" s="747" t="str">
        <f>IF(ISBLANK(D149),"",IF(C149=103,(VLOOKUP(D149,$BC$3:$BD$14,2,1))/1000,IF(C149=106,(VLOOKUP(D149,$BF$3:$BG$12,2,1))/1000,IF(C149=104,(VLOOKUP(D149,$AZ$3:$BA$8,2,1))/1000,IF(ISERROR(VLOOKUP(C149,'機器ｺｰﾄﾞ（非表示）'!$A$2:$H$80,5,FALSE)),"",ROUND(VLOOKUP(C149,'機器ｺｰﾄﾞ（非表示）'!$A$2:$H$80,5,FALSE)*D149*VLOOKUP(C149,'機器ｺｰﾄﾞ（非表示）'!$A$2:$H$80,6,FALSE),3))))))</f>
        <v/>
      </c>
      <c r="H149" s="742">
        <f t="shared" si="59"/>
        <v>0</v>
      </c>
      <c r="I149" s="743" t="str">
        <f t="shared" si="56"/>
        <v/>
      </c>
      <c r="L149" s="782"/>
      <c r="M149" s="752" t="str">
        <f>'【指定様式①ーｂ】契約設備内訳表（２）（負荷）'!AG153</f>
        <v/>
      </c>
      <c r="N149" s="742">
        <f>'【指定様式①ーｂ】契約設備内訳表（２）（負荷）'!AY153</f>
        <v>0</v>
      </c>
      <c r="O149" s="753">
        <f>'【指定様式①ーｂ】契約設備内訳表（２）（負荷）'!BA153</f>
        <v>0</v>
      </c>
      <c r="P149" s="754" t="str">
        <f>IF(M149="","",IF(ISERROR(VLOOKUP(M149,'機器ｺｰﾄﾞ（非表示）'!$A$2:$H$80,3,FALSE)),"",VLOOKUP(M149,'機器ｺｰﾄﾞ（非表示）'!$A$2:$H$80,3,FALSE)))</f>
        <v/>
      </c>
      <c r="Q149" s="747" t="str">
        <f>IF(N149=0,"",ROUND(IF(ISERROR(VLOOKUP(M149,'機器ｺｰﾄﾞ（非表示）'!$A$2:$H$80,5,FALSE)),"",VLOOKUP(M149,'機器ｺｰﾄﾞ（非表示）'!$A$2:$H$80,5,FALSE))*N149*VLOOKUP(M149,'機器ｺｰﾄﾞ（非表示）'!$A$2:$H$80,6,FALSE),3))</f>
        <v/>
      </c>
      <c r="R149" s="742">
        <f t="shared" si="60"/>
        <v>0</v>
      </c>
      <c r="S149" s="743" t="str">
        <f t="shared" si="57"/>
        <v/>
      </c>
      <c r="U149" s="723">
        <f t="shared" si="80"/>
        <v>0</v>
      </c>
      <c r="V149" s="723">
        <f t="shared" si="81"/>
        <v>0</v>
      </c>
      <c r="W149" s="723">
        <f t="shared" si="82"/>
        <v>0</v>
      </c>
      <c r="X149" s="723" t="str">
        <f t="shared" si="55"/>
        <v/>
      </c>
      <c r="Y149" s="723">
        <f t="shared" si="61"/>
        <v>0</v>
      </c>
      <c r="Z149" s="723">
        <f t="shared" si="62"/>
        <v>0</v>
      </c>
      <c r="AA149" s="723">
        <f t="shared" si="63"/>
        <v>0</v>
      </c>
      <c r="AB149" s="723">
        <f t="shared" si="64"/>
        <v>0</v>
      </c>
      <c r="AC149" s="723">
        <f t="shared" si="65"/>
        <v>0</v>
      </c>
      <c r="AD149" s="723">
        <f t="shared" si="66"/>
        <v>0</v>
      </c>
      <c r="AE149" s="723">
        <f t="shared" si="67"/>
        <v>0</v>
      </c>
      <c r="AF149" s="723">
        <f t="shared" si="68"/>
        <v>0</v>
      </c>
      <c r="AG149" s="723">
        <f t="shared" si="69"/>
        <v>0</v>
      </c>
      <c r="AH149" s="723">
        <f t="shared" si="70"/>
        <v>0</v>
      </c>
      <c r="AI149" s="723">
        <f t="shared" si="71"/>
        <v>0</v>
      </c>
      <c r="AJ149" s="723">
        <f t="shared" si="72"/>
        <v>0</v>
      </c>
      <c r="AK149" s="723">
        <f t="shared" si="73"/>
        <v>0</v>
      </c>
      <c r="AL149" s="723">
        <f t="shared" si="74"/>
        <v>0</v>
      </c>
      <c r="AM149" s="723">
        <f t="shared" si="75"/>
        <v>0</v>
      </c>
      <c r="AN149" s="723">
        <f t="shared" si="76"/>
        <v>0</v>
      </c>
      <c r="AO149" s="723">
        <f t="shared" si="77"/>
        <v>0</v>
      </c>
      <c r="AP149" s="723">
        <f t="shared" si="78"/>
        <v>0</v>
      </c>
      <c r="AQ149" s="723">
        <f t="shared" si="79"/>
        <v>0</v>
      </c>
      <c r="AS149" s="2274" t="s">
        <v>778</v>
      </c>
      <c r="AT149" s="2275"/>
      <c r="AU149" s="2275"/>
      <c r="AV149" s="2275"/>
      <c r="AW149" s="2275"/>
      <c r="AX149" s="2276"/>
      <c r="AZ149" s="795"/>
      <c r="BA149" s="795"/>
    </row>
    <row r="150" spans="2:54" ht="14.25" thickBot="1">
      <c r="B150" s="782"/>
      <c r="C150" s="752" t="str">
        <f>'【指定様式①ーｂ】契約設備内訳表（２）（負荷）'!D154</f>
        <v/>
      </c>
      <c r="D150" s="742">
        <f>'【指定様式①ーｂ】契約設備内訳表（２）（負荷）'!V154</f>
        <v>0</v>
      </c>
      <c r="E150" s="753">
        <f>'【指定様式①ーｂ】契約設備内訳表（２）（負荷）'!X154</f>
        <v>0</v>
      </c>
      <c r="F150" s="754" t="str">
        <f>IF(C150="","",IF(ISERROR(VLOOKUP(C150,'機器ｺｰﾄﾞ（非表示）'!$A$2:$H$80,3,FALSE)),"",VLOOKUP(C150,'機器ｺｰﾄﾞ（非表示）'!$A$2:$H$80,3,FALSE)))</f>
        <v/>
      </c>
      <c r="G150" s="747" t="str">
        <f>IF(ISBLANK(D150),"",IF(C150=103,(VLOOKUP(D150,$BC$3:$BD$14,2,1))/1000,IF(C150=106,(VLOOKUP(D150,$BF$3:$BG$12,2,1))/1000,IF(C150=104,(VLOOKUP(D150,$AZ$3:$BA$8,2,1))/1000,IF(ISERROR(VLOOKUP(C150,'機器ｺｰﾄﾞ（非表示）'!$A$2:$H$80,5,FALSE)),"",ROUND(VLOOKUP(C150,'機器ｺｰﾄﾞ（非表示）'!$A$2:$H$80,5,FALSE)*D150*VLOOKUP(C150,'機器ｺｰﾄﾞ（非表示）'!$A$2:$H$80,6,FALSE),3))))))</f>
        <v/>
      </c>
      <c r="H150" s="742">
        <f t="shared" si="59"/>
        <v>0</v>
      </c>
      <c r="I150" s="743" t="str">
        <f t="shared" si="56"/>
        <v/>
      </c>
      <c r="L150" s="782"/>
      <c r="M150" s="752" t="str">
        <f>'【指定様式①ーｂ】契約設備内訳表（２）（負荷）'!AG154</f>
        <v/>
      </c>
      <c r="N150" s="742">
        <f>'【指定様式①ーｂ】契約設備内訳表（２）（負荷）'!AY154</f>
        <v>0</v>
      </c>
      <c r="O150" s="753">
        <f>'【指定様式①ーｂ】契約設備内訳表（２）（負荷）'!BA154</f>
        <v>0</v>
      </c>
      <c r="P150" s="754" t="str">
        <f>IF(M150="","",IF(ISERROR(VLOOKUP(M150,'機器ｺｰﾄﾞ（非表示）'!$A$2:$H$80,3,FALSE)),"",VLOOKUP(M150,'機器ｺｰﾄﾞ（非表示）'!$A$2:$H$80,3,FALSE)))</f>
        <v/>
      </c>
      <c r="Q150" s="747" t="str">
        <f>IF(N150=0,"",ROUND(IF(ISERROR(VLOOKUP(M150,'機器ｺｰﾄﾞ（非表示）'!$A$2:$H$80,5,FALSE)),"",VLOOKUP(M150,'機器ｺｰﾄﾞ（非表示）'!$A$2:$H$80,5,FALSE))*N150*VLOOKUP(M150,'機器ｺｰﾄﾞ（非表示）'!$A$2:$H$80,6,FALSE),3))</f>
        <v/>
      </c>
      <c r="R150" s="742">
        <f t="shared" si="60"/>
        <v>0</v>
      </c>
      <c r="S150" s="743" t="str">
        <f t="shared" si="57"/>
        <v/>
      </c>
      <c r="U150" s="723">
        <f t="shared" si="80"/>
        <v>0</v>
      </c>
      <c r="V150" s="723">
        <f t="shared" si="81"/>
        <v>0</v>
      </c>
      <c r="W150" s="723">
        <f t="shared" si="82"/>
        <v>0</v>
      </c>
      <c r="X150" s="723" t="str">
        <f t="shared" si="55"/>
        <v/>
      </c>
      <c r="Y150" s="723">
        <f t="shared" si="61"/>
        <v>0</v>
      </c>
      <c r="Z150" s="723">
        <f t="shared" si="62"/>
        <v>0</v>
      </c>
      <c r="AA150" s="723">
        <f t="shared" si="63"/>
        <v>0</v>
      </c>
      <c r="AB150" s="723">
        <f t="shared" si="64"/>
        <v>0</v>
      </c>
      <c r="AC150" s="723">
        <f t="shared" si="65"/>
        <v>0</v>
      </c>
      <c r="AD150" s="723">
        <f t="shared" si="66"/>
        <v>0</v>
      </c>
      <c r="AE150" s="723">
        <f t="shared" si="67"/>
        <v>0</v>
      </c>
      <c r="AF150" s="723">
        <f t="shared" si="68"/>
        <v>0</v>
      </c>
      <c r="AG150" s="723">
        <f t="shared" si="69"/>
        <v>0</v>
      </c>
      <c r="AH150" s="723">
        <f t="shared" si="70"/>
        <v>0</v>
      </c>
      <c r="AI150" s="723">
        <f t="shared" si="71"/>
        <v>0</v>
      </c>
      <c r="AJ150" s="723">
        <f t="shared" si="72"/>
        <v>0</v>
      </c>
      <c r="AK150" s="723">
        <f t="shared" si="73"/>
        <v>0</v>
      </c>
      <c r="AL150" s="723">
        <f t="shared" si="74"/>
        <v>0</v>
      </c>
      <c r="AM150" s="723">
        <f t="shared" si="75"/>
        <v>0</v>
      </c>
      <c r="AN150" s="723">
        <f t="shared" si="76"/>
        <v>0</v>
      </c>
      <c r="AO150" s="723">
        <f t="shared" si="77"/>
        <v>0</v>
      </c>
      <c r="AP150" s="723">
        <f t="shared" si="78"/>
        <v>0</v>
      </c>
      <c r="AQ150" s="723">
        <f t="shared" si="79"/>
        <v>0</v>
      </c>
      <c r="AS150" s="2277"/>
      <c r="AT150" s="2278"/>
      <c r="AU150" s="2278"/>
      <c r="AV150" s="2278"/>
      <c r="AW150" s="2278"/>
      <c r="AX150" s="2279"/>
      <c r="AZ150" s="796"/>
      <c r="BA150" s="796"/>
    </row>
    <row r="151" spans="2:54">
      <c r="B151" s="782"/>
      <c r="C151" s="752" t="str">
        <f>'【指定様式①ーｂ】契約設備内訳表（２）（負荷）'!D155</f>
        <v/>
      </c>
      <c r="D151" s="742">
        <f>'【指定様式①ーｂ】契約設備内訳表（２）（負荷）'!V155</f>
        <v>0</v>
      </c>
      <c r="E151" s="753">
        <f>'【指定様式①ーｂ】契約設備内訳表（２）（負荷）'!X155</f>
        <v>0</v>
      </c>
      <c r="F151" s="754" t="str">
        <f>IF(C151="","",IF(ISERROR(VLOOKUP(C151,'機器ｺｰﾄﾞ（非表示）'!$A$2:$H$80,3,FALSE)),"",VLOOKUP(C151,'機器ｺｰﾄﾞ（非表示）'!$A$2:$H$80,3,FALSE)))</f>
        <v/>
      </c>
      <c r="G151" s="747" t="str">
        <f>IF(ISBLANK(D151),"",IF(C151=103,(VLOOKUP(D151,$BC$3:$BD$14,2,1))/1000,IF(C151=106,(VLOOKUP(D151,$BF$3:$BG$12,2,1))/1000,IF(C151=104,(VLOOKUP(D151,$AZ$3:$BA$8,2,1))/1000,IF(ISERROR(VLOOKUP(C151,'機器ｺｰﾄﾞ（非表示）'!$A$2:$H$80,5,FALSE)),"",ROUND(VLOOKUP(C151,'機器ｺｰﾄﾞ（非表示）'!$A$2:$H$80,5,FALSE)*D151*VLOOKUP(C151,'機器ｺｰﾄﾞ（非表示）'!$A$2:$H$80,6,FALSE),3))))))</f>
        <v/>
      </c>
      <c r="H151" s="742">
        <f t="shared" si="59"/>
        <v>0</v>
      </c>
      <c r="I151" s="743" t="str">
        <f t="shared" si="56"/>
        <v/>
      </c>
      <c r="L151" s="782"/>
      <c r="M151" s="752" t="str">
        <f>'【指定様式①ーｂ】契約設備内訳表（２）（負荷）'!AG155</f>
        <v/>
      </c>
      <c r="N151" s="742">
        <f>'【指定様式①ーｂ】契約設備内訳表（２）（負荷）'!AY155</f>
        <v>0</v>
      </c>
      <c r="O151" s="753">
        <f>'【指定様式①ーｂ】契約設備内訳表（２）（負荷）'!BA155</f>
        <v>0</v>
      </c>
      <c r="P151" s="754" t="str">
        <f>IF(M151="","",IF(ISERROR(VLOOKUP(M151,'機器ｺｰﾄﾞ（非表示）'!$A$2:$H$80,3,FALSE)),"",VLOOKUP(M151,'機器ｺｰﾄﾞ（非表示）'!$A$2:$H$80,3,FALSE)))</f>
        <v/>
      </c>
      <c r="Q151" s="747" t="str">
        <f>IF(N151=0,"",ROUND(IF(ISERROR(VLOOKUP(M151,'機器ｺｰﾄﾞ（非表示）'!$A$2:$H$80,5,FALSE)),"",VLOOKUP(M151,'機器ｺｰﾄﾞ（非表示）'!$A$2:$H$80,5,FALSE))*N151*VLOOKUP(M151,'機器ｺｰﾄﾞ（非表示）'!$A$2:$H$80,6,FALSE),3))</f>
        <v/>
      </c>
      <c r="R151" s="742">
        <f t="shared" si="60"/>
        <v>0</v>
      </c>
      <c r="S151" s="743" t="str">
        <f t="shared" si="57"/>
        <v/>
      </c>
      <c r="U151" s="723">
        <f t="shared" si="80"/>
        <v>0</v>
      </c>
      <c r="V151" s="723">
        <f t="shared" si="81"/>
        <v>0</v>
      </c>
      <c r="W151" s="723">
        <f t="shared" si="82"/>
        <v>0</v>
      </c>
      <c r="X151" s="723" t="str">
        <f t="shared" si="55"/>
        <v/>
      </c>
      <c r="Y151" s="723">
        <f t="shared" si="61"/>
        <v>0</v>
      </c>
      <c r="Z151" s="723">
        <f t="shared" si="62"/>
        <v>0</v>
      </c>
      <c r="AA151" s="723">
        <f t="shared" si="63"/>
        <v>0</v>
      </c>
      <c r="AB151" s="723">
        <f t="shared" si="64"/>
        <v>0</v>
      </c>
      <c r="AC151" s="723">
        <f t="shared" si="65"/>
        <v>0</v>
      </c>
      <c r="AD151" s="723">
        <f t="shared" si="66"/>
        <v>0</v>
      </c>
      <c r="AE151" s="723">
        <f t="shared" si="67"/>
        <v>0</v>
      </c>
      <c r="AF151" s="723">
        <f t="shared" si="68"/>
        <v>0</v>
      </c>
      <c r="AG151" s="723">
        <f t="shared" si="69"/>
        <v>0</v>
      </c>
      <c r="AH151" s="723">
        <f t="shared" si="70"/>
        <v>0</v>
      </c>
      <c r="AI151" s="723">
        <f t="shared" si="71"/>
        <v>0</v>
      </c>
      <c r="AJ151" s="723">
        <f t="shared" si="72"/>
        <v>0</v>
      </c>
      <c r="AK151" s="723">
        <f t="shared" si="73"/>
        <v>0</v>
      </c>
      <c r="AL151" s="723">
        <f t="shared" si="74"/>
        <v>0</v>
      </c>
      <c r="AM151" s="723">
        <f t="shared" si="75"/>
        <v>0</v>
      </c>
      <c r="AN151" s="723">
        <f t="shared" si="76"/>
        <v>0</v>
      </c>
      <c r="AO151" s="723">
        <f t="shared" si="77"/>
        <v>0</v>
      </c>
      <c r="AP151" s="723">
        <f t="shared" si="78"/>
        <v>0</v>
      </c>
      <c r="AQ151" s="723">
        <f t="shared" si="79"/>
        <v>0</v>
      </c>
      <c r="AS151" s="2280" t="s">
        <v>779</v>
      </c>
      <c r="AT151" s="2281"/>
      <c r="AU151" s="2281"/>
      <c r="AV151" s="2281"/>
      <c r="AW151" s="2281"/>
      <c r="AX151" s="2282"/>
      <c r="AY151" s="797"/>
      <c r="AZ151" s="796"/>
      <c r="BA151" s="796"/>
      <c r="BB151" s="794"/>
    </row>
    <row r="152" spans="2:54">
      <c r="B152" s="782"/>
      <c r="C152" s="752" t="str">
        <f>'【指定様式①ーｂ】契約設備内訳表（２）（負荷）'!D156</f>
        <v/>
      </c>
      <c r="D152" s="742">
        <f>'【指定様式①ーｂ】契約設備内訳表（２）（負荷）'!V156</f>
        <v>0</v>
      </c>
      <c r="E152" s="753">
        <f>'【指定様式①ーｂ】契約設備内訳表（２）（負荷）'!X156</f>
        <v>0</v>
      </c>
      <c r="F152" s="754" t="str">
        <f>IF(C152="","",IF(ISERROR(VLOOKUP(C152,'機器ｺｰﾄﾞ（非表示）'!$A$2:$H$80,3,FALSE)),"",VLOOKUP(C152,'機器ｺｰﾄﾞ（非表示）'!$A$2:$H$80,3,FALSE)))</f>
        <v/>
      </c>
      <c r="G152" s="747" t="str">
        <f>IF(ISBLANK(D152),"",IF(C152=103,(VLOOKUP(D152,$BC$3:$BD$14,2,1))/1000,IF(C152=106,(VLOOKUP(D152,$BF$3:$BG$12,2,1))/1000,IF(C152=104,(VLOOKUP(D152,$AZ$3:$BA$8,2,1))/1000,IF(ISERROR(VLOOKUP(C152,'機器ｺｰﾄﾞ（非表示）'!$A$2:$H$80,5,FALSE)),"",ROUND(VLOOKUP(C152,'機器ｺｰﾄﾞ（非表示）'!$A$2:$H$80,5,FALSE)*D152*VLOOKUP(C152,'機器ｺｰﾄﾞ（非表示）'!$A$2:$H$80,6,FALSE),3))))))</f>
        <v/>
      </c>
      <c r="H152" s="742">
        <f t="shared" si="59"/>
        <v>0</v>
      </c>
      <c r="I152" s="743" t="str">
        <f t="shared" si="56"/>
        <v/>
      </c>
      <c r="L152" s="782"/>
      <c r="M152" s="752" t="str">
        <f>'【指定様式①ーｂ】契約設備内訳表（２）（負荷）'!AG156</f>
        <v/>
      </c>
      <c r="N152" s="742">
        <f>'【指定様式①ーｂ】契約設備内訳表（２）（負荷）'!AY156</f>
        <v>0</v>
      </c>
      <c r="O152" s="753">
        <f>'【指定様式①ーｂ】契約設備内訳表（２）（負荷）'!BA156</f>
        <v>0</v>
      </c>
      <c r="P152" s="754" t="str">
        <f>IF(M152="","",IF(ISERROR(VLOOKUP(M152,'機器ｺｰﾄﾞ（非表示）'!$A$2:$H$80,3,FALSE)),"",VLOOKUP(M152,'機器ｺｰﾄﾞ（非表示）'!$A$2:$H$80,3,FALSE)))</f>
        <v/>
      </c>
      <c r="Q152" s="747" t="str">
        <f>IF(N152=0,"",ROUND(IF(ISERROR(VLOOKUP(M152,'機器ｺｰﾄﾞ（非表示）'!$A$2:$H$80,5,FALSE)),"",VLOOKUP(M152,'機器ｺｰﾄﾞ（非表示）'!$A$2:$H$80,5,FALSE))*N152*VLOOKUP(M152,'機器ｺｰﾄﾞ（非表示）'!$A$2:$H$80,6,FALSE),3))</f>
        <v/>
      </c>
      <c r="R152" s="742">
        <f t="shared" si="60"/>
        <v>0</v>
      </c>
      <c r="S152" s="743" t="str">
        <f t="shared" si="57"/>
        <v/>
      </c>
      <c r="U152" s="723">
        <f t="shared" si="80"/>
        <v>0</v>
      </c>
      <c r="V152" s="723">
        <f t="shared" si="81"/>
        <v>0</v>
      </c>
      <c r="W152" s="723">
        <f t="shared" si="82"/>
        <v>0</v>
      </c>
      <c r="X152" s="723" t="str">
        <f t="shared" si="55"/>
        <v/>
      </c>
      <c r="Y152" s="723">
        <f t="shared" si="61"/>
        <v>0</v>
      </c>
      <c r="Z152" s="723">
        <f t="shared" si="62"/>
        <v>0</v>
      </c>
      <c r="AA152" s="723">
        <f t="shared" si="63"/>
        <v>0</v>
      </c>
      <c r="AB152" s="723">
        <f t="shared" si="64"/>
        <v>0</v>
      </c>
      <c r="AC152" s="723">
        <f t="shared" si="65"/>
        <v>0</v>
      </c>
      <c r="AD152" s="723">
        <f t="shared" si="66"/>
        <v>0</v>
      </c>
      <c r="AE152" s="723">
        <f t="shared" si="67"/>
        <v>0</v>
      </c>
      <c r="AF152" s="723">
        <f t="shared" si="68"/>
        <v>0</v>
      </c>
      <c r="AG152" s="723">
        <f t="shared" si="69"/>
        <v>0</v>
      </c>
      <c r="AH152" s="723">
        <f t="shared" si="70"/>
        <v>0</v>
      </c>
      <c r="AI152" s="723">
        <f t="shared" si="71"/>
        <v>0</v>
      </c>
      <c r="AJ152" s="723">
        <f t="shared" si="72"/>
        <v>0</v>
      </c>
      <c r="AK152" s="723">
        <f t="shared" si="73"/>
        <v>0</v>
      </c>
      <c r="AL152" s="723">
        <f t="shared" si="74"/>
        <v>0</v>
      </c>
      <c r="AM152" s="723">
        <f t="shared" si="75"/>
        <v>0</v>
      </c>
      <c r="AN152" s="723">
        <f t="shared" si="76"/>
        <v>0</v>
      </c>
      <c r="AO152" s="723">
        <f t="shared" si="77"/>
        <v>0</v>
      </c>
      <c r="AP152" s="723">
        <f t="shared" si="78"/>
        <v>0</v>
      </c>
      <c r="AQ152" s="723">
        <f t="shared" si="79"/>
        <v>0</v>
      </c>
      <c r="AS152" s="798"/>
      <c r="AT152" s="799"/>
      <c r="AU152" s="800"/>
      <c r="AV152" s="801"/>
      <c r="AW152" s="801" t="s">
        <v>669</v>
      </c>
      <c r="AX152" s="802" t="s">
        <v>429</v>
      </c>
      <c r="AY152" s="797"/>
      <c r="AZ152" s="796"/>
      <c r="BA152" s="796"/>
      <c r="BB152" s="794"/>
    </row>
    <row r="153" spans="2:54">
      <c r="B153" s="782"/>
      <c r="C153" s="752" t="str">
        <f>'【指定様式①ーｂ】契約設備内訳表（２）（負荷）'!D157</f>
        <v/>
      </c>
      <c r="D153" s="742">
        <f>'【指定様式①ーｂ】契約設備内訳表（２）（負荷）'!V157</f>
        <v>0</v>
      </c>
      <c r="E153" s="753">
        <f>'【指定様式①ーｂ】契約設備内訳表（２）（負荷）'!X157</f>
        <v>0</v>
      </c>
      <c r="F153" s="754" t="str">
        <f>IF(C153="","",IF(ISERROR(VLOOKUP(C153,'機器ｺｰﾄﾞ（非表示）'!$A$2:$H$80,3,FALSE)),"",VLOOKUP(C153,'機器ｺｰﾄﾞ（非表示）'!$A$2:$H$80,3,FALSE)))</f>
        <v/>
      </c>
      <c r="G153" s="747" t="str">
        <f>IF(ISBLANK(D153),"",IF(C153=103,(VLOOKUP(D153,$BC$3:$BD$14,2,1))/1000,IF(C153=106,(VLOOKUP(D153,$BF$3:$BG$12,2,1))/1000,IF(C153=104,(VLOOKUP(D153,$AZ$3:$BA$8,2,1))/1000,IF(ISERROR(VLOOKUP(C153,'機器ｺｰﾄﾞ（非表示）'!$A$2:$H$80,5,FALSE)),"",ROUND(VLOOKUP(C153,'機器ｺｰﾄﾞ（非表示）'!$A$2:$H$80,5,FALSE)*D153*VLOOKUP(C153,'機器ｺｰﾄﾞ（非表示）'!$A$2:$H$80,6,FALSE),3))))))</f>
        <v/>
      </c>
      <c r="H153" s="742">
        <f t="shared" si="59"/>
        <v>0</v>
      </c>
      <c r="I153" s="743" t="str">
        <f t="shared" si="56"/>
        <v/>
      </c>
      <c r="L153" s="782"/>
      <c r="M153" s="752" t="str">
        <f>'【指定様式①ーｂ】契約設備内訳表（２）（負荷）'!AG157</f>
        <v/>
      </c>
      <c r="N153" s="742">
        <f>'【指定様式①ーｂ】契約設備内訳表（２）（負荷）'!AY157</f>
        <v>0</v>
      </c>
      <c r="O153" s="753">
        <f>'【指定様式①ーｂ】契約設備内訳表（２）（負荷）'!BA157</f>
        <v>0</v>
      </c>
      <c r="P153" s="754" t="str">
        <f>IF(M153="","",IF(ISERROR(VLOOKUP(M153,'機器ｺｰﾄﾞ（非表示）'!$A$2:$H$80,3,FALSE)),"",VLOOKUP(M153,'機器ｺｰﾄﾞ（非表示）'!$A$2:$H$80,3,FALSE)))</f>
        <v/>
      </c>
      <c r="Q153" s="747" t="str">
        <f>IF(N153=0,"",ROUND(IF(ISERROR(VLOOKUP(M153,'機器ｺｰﾄﾞ（非表示）'!$A$2:$H$80,5,FALSE)),"",VLOOKUP(M153,'機器ｺｰﾄﾞ（非表示）'!$A$2:$H$80,5,FALSE))*N153*VLOOKUP(M153,'機器ｺｰﾄﾞ（非表示）'!$A$2:$H$80,6,FALSE),3))</f>
        <v/>
      </c>
      <c r="R153" s="742">
        <f t="shared" si="60"/>
        <v>0</v>
      </c>
      <c r="S153" s="743" t="str">
        <f t="shared" si="57"/>
        <v/>
      </c>
      <c r="U153" s="723">
        <f t="shared" si="80"/>
        <v>0</v>
      </c>
      <c r="V153" s="723">
        <f t="shared" si="81"/>
        <v>0</v>
      </c>
      <c r="W153" s="723">
        <f t="shared" si="82"/>
        <v>0</v>
      </c>
      <c r="X153" s="723" t="str">
        <f t="shared" si="55"/>
        <v/>
      </c>
      <c r="Y153" s="723">
        <f t="shared" si="61"/>
        <v>0</v>
      </c>
      <c r="Z153" s="723">
        <f t="shared" si="62"/>
        <v>0</v>
      </c>
      <c r="AA153" s="723">
        <f t="shared" si="63"/>
        <v>0</v>
      </c>
      <c r="AB153" s="723">
        <f t="shared" si="64"/>
        <v>0</v>
      </c>
      <c r="AC153" s="723">
        <f t="shared" si="65"/>
        <v>0</v>
      </c>
      <c r="AD153" s="723">
        <f t="shared" si="66"/>
        <v>0</v>
      </c>
      <c r="AE153" s="723">
        <f t="shared" si="67"/>
        <v>0</v>
      </c>
      <c r="AF153" s="723">
        <f t="shared" si="68"/>
        <v>0</v>
      </c>
      <c r="AG153" s="723">
        <f t="shared" si="69"/>
        <v>0</v>
      </c>
      <c r="AH153" s="723">
        <f t="shared" si="70"/>
        <v>0</v>
      </c>
      <c r="AI153" s="723">
        <f t="shared" si="71"/>
        <v>0</v>
      </c>
      <c r="AJ153" s="723">
        <f t="shared" si="72"/>
        <v>0</v>
      </c>
      <c r="AK153" s="723">
        <f t="shared" si="73"/>
        <v>0</v>
      </c>
      <c r="AL153" s="723">
        <f t="shared" si="74"/>
        <v>0</v>
      </c>
      <c r="AM153" s="723">
        <f t="shared" si="75"/>
        <v>0</v>
      </c>
      <c r="AN153" s="723">
        <f t="shared" si="76"/>
        <v>0</v>
      </c>
      <c r="AO153" s="723">
        <f t="shared" si="77"/>
        <v>0</v>
      </c>
      <c r="AP153" s="723">
        <f t="shared" si="78"/>
        <v>0</v>
      </c>
      <c r="AQ153" s="723">
        <f t="shared" si="79"/>
        <v>0</v>
      </c>
      <c r="AS153" s="798" t="s">
        <v>780</v>
      </c>
      <c r="AT153" s="803"/>
      <c r="AU153" s="804"/>
      <c r="AV153" s="805"/>
      <c r="AW153" s="805" t="s">
        <v>428</v>
      </c>
      <c r="AX153" s="806"/>
      <c r="AY153" s="807"/>
      <c r="AZ153" s="796"/>
      <c r="BA153" s="796"/>
      <c r="BB153" s="795"/>
    </row>
    <row r="154" spans="2:54">
      <c r="B154" s="782"/>
      <c r="C154" s="752" t="str">
        <f>'【指定様式①ーｂ】契約設備内訳表（２）（負荷）'!D158</f>
        <v/>
      </c>
      <c r="D154" s="742">
        <f>'【指定様式①ーｂ】契約設備内訳表（２）（負荷）'!V158</f>
        <v>0</v>
      </c>
      <c r="E154" s="753">
        <f>'【指定様式①ーｂ】契約設備内訳表（２）（負荷）'!X158</f>
        <v>0</v>
      </c>
      <c r="F154" s="754" t="str">
        <f>IF(C154="","",IF(ISERROR(VLOOKUP(C154,'機器ｺｰﾄﾞ（非表示）'!$A$2:$H$80,3,FALSE)),"",VLOOKUP(C154,'機器ｺｰﾄﾞ（非表示）'!$A$2:$H$80,3,FALSE)))</f>
        <v/>
      </c>
      <c r="G154" s="747" t="str">
        <f>IF(ISBLANK(D154),"",IF(C154=103,(VLOOKUP(D154,$BC$3:$BD$14,2,1))/1000,IF(C154=106,(VLOOKUP(D154,$BF$3:$BG$12,2,1))/1000,IF(C154=104,(VLOOKUP(D154,$AZ$3:$BA$8,2,1))/1000,IF(ISERROR(VLOOKUP(C154,'機器ｺｰﾄﾞ（非表示）'!$A$2:$H$80,5,FALSE)),"",ROUND(VLOOKUP(C154,'機器ｺｰﾄﾞ（非表示）'!$A$2:$H$80,5,FALSE)*D154*VLOOKUP(C154,'機器ｺｰﾄﾞ（非表示）'!$A$2:$H$80,6,FALSE),3))))))</f>
        <v/>
      </c>
      <c r="H154" s="742">
        <f t="shared" si="59"/>
        <v>0</v>
      </c>
      <c r="I154" s="743" t="str">
        <f t="shared" si="56"/>
        <v/>
      </c>
      <c r="L154" s="782"/>
      <c r="M154" s="752" t="str">
        <f>'【指定様式①ーｂ】契約設備内訳表（２）（負荷）'!AG158</f>
        <v/>
      </c>
      <c r="N154" s="742">
        <f>'【指定様式①ーｂ】契約設備内訳表（２）（負荷）'!AY158</f>
        <v>0</v>
      </c>
      <c r="O154" s="753">
        <f>'【指定様式①ーｂ】契約設備内訳表（２）（負荷）'!BA158</f>
        <v>0</v>
      </c>
      <c r="P154" s="754" t="str">
        <f>IF(M154="","",IF(ISERROR(VLOOKUP(M154,'機器ｺｰﾄﾞ（非表示）'!$A$2:$H$80,3,FALSE)),"",VLOOKUP(M154,'機器ｺｰﾄﾞ（非表示）'!$A$2:$H$80,3,FALSE)))</f>
        <v/>
      </c>
      <c r="Q154" s="747" t="str">
        <f>IF(N154=0,"",ROUND(IF(ISERROR(VLOOKUP(M154,'機器ｺｰﾄﾞ（非表示）'!$A$2:$H$80,5,FALSE)),"",VLOOKUP(M154,'機器ｺｰﾄﾞ（非表示）'!$A$2:$H$80,5,FALSE))*N154*VLOOKUP(M154,'機器ｺｰﾄﾞ（非表示）'!$A$2:$H$80,6,FALSE),3))</f>
        <v/>
      </c>
      <c r="R154" s="742">
        <f t="shared" si="60"/>
        <v>0</v>
      </c>
      <c r="S154" s="743" t="str">
        <f t="shared" si="57"/>
        <v/>
      </c>
      <c r="U154" s="723">
        <f t="shared" si="80"/>
        <v>0</v>
      </c>
      <c r="V154" s="723">
        <f t="shared" si="81"/>
        <v>0</v>
      </c>
      <c r="W154" s="723">
        <f t="shared" si="82"/>
        <v>0</v>
      </c>
      <c r="X154" s="723" t="str">
        <f t="shared" si="55"/>
        <v/>
      </c>
      <c r="Y154" s="723">
        <f t="shared" si="61"/>
        <v>0</v>
      </c>
      <c r="Z154" s="723">
        <f t="shared" si="62"/>
        <v>0</v>
      </c>
      <c r="AA154" s="723">
        <f t="shared" si="63"/>
        <v>0</v>
      </c>
      <c r="AB154" s="723">
        <f t="shared" si="64"/>
        <v>0</v>
      </c>
      <c r="AC154" s="723">
        <f t="shared" si="65"/>
        <v>0</v>
      </c>
      <c r="AD154" s="723">
        <f t="shared" si="66"/>
        <v>0</v>
      </c>
      <c r="AE154" s="723">
        <f t="shared" si="67"/>
        <v>0</v>
      </c>
      <c r="AF154" s="723">
        <f t="shared" si="68"/>
        <v>0</v>
      </c>
      <c r="AG154" s="723">
        <f t="shared" si="69"/>
        <v>0</v>
      </c>
      <c r="AH154" s="723">
        <f t="shared" si="70"/>
        <v>0</v>
      </c>
      <c r="AI154" s="723">
        <f t="shared" si="71"/>
        <v>0</v>
      </c>
      <c r="AJ154" s="723">
        <f t="shared" si="72"/>
        <v>0</v>
      </c>
      <c r="AK154" s="723">
        <f t="shared" si="73"/>
        <v>0</v>
      </c>
      <c r="AL154" s="723">
        <f t="shared" si="74"/>
        <v>0</v>
      </c>
      <c r="AM154" s="723">
        <f t="shared" si="75"/>
        <v>0</v>
      </c>
      <c r="AN154" s="723">
        <f t="shared" si="76"/>
        <v>0</v>
      </c>
      <c r="AO154" s="723">
        <f t="shared" si="77"/>
        <v>0</v>
      </c>
      <c r="AP154" s="723">
        <f t="shared" si="78"/>
        <v>0</v>
      </c>
      <c r="AQ154" s="723">
        <f t="shared" si="79"/>
        <v>0</v>
      </c>
      <c r="AS154" s="808"/>
      <c r="AT154" s="2283" t="s">
        <v>658</v>
      </c>
      <c r="AU154" s="2284"/>
      <c r="AV154" s="2287">
        <f>IF(I374&gt;6,6,I374)</f>
        <v>0</v>
      </c>
      <c r="AW154" s="2289">
        <v>0.95</v>
      </c>
      <c r="AX154" s="2291">
        <f>ROUND(AV154*AW154,3)</f>
        <v>0</v>
      </c>
      <c r="AY154" s="807"/>
      <c r="AZ154" s="796"/>
      <c r="BA154" s="796"/>
      <c r="BB154" s="795"/>
    </row>
    <row r="155" spans="2:54">
      <c r="B155" s="782"/>
      <c r="C155" s="752" t="str">
        <f>'【指定様式①ーｂ】契約設備内訳表（２）（負荷）'!D159</f>
        <v/>
      </c>
      <c r="D155" s="742">
        <f>'【指定様式①ーｂ】契約設備内訳表（２）（負荷）'!V159</f>
        <v>0</v>
      </c>
      <c r="E155" s="753">
        <f>'【指定様式①ーｂ】契約設備内訳表（２）（負荷）'!X159</f>
        <v>0</v>
      </c>
      <c r="F155" s="754" t="str">
        <f>IF(C155="","",IF(ISERROR(VLOOKUP(C155,'機器ｺｰﾄﾞ（非表示）'!$A$2:$H$80,3,FALSE)),"",VLOOKUP(C155,'機器ｺｰﾄﾞ（非表示）'!$A$2:$H$80,3,FALSE)))</f>
        <v/>
      </c>
      <c r="G155" s="747" t="str">
        <f>IF(ISBLANK(D155),"",IF(C155=103,(VLOOKUP(D155,$BC$3:$BD$14,2,1))/1000,IF(C155=106,(VLOOKUP(D155,$BF$3:$BG$12,2,1))/1000,IF(C155=104,(VLOOKUP(D155,$AZ$3:$BA$8,2,1))/1000,IF(ISERROR(VLOOKUP(C155,'機器ｺｰﾄﾞ（非表示）'!$A$2:$H$80,5,FALSE)),"",ROUND(VLOOKUP(C155,'機器ｺｰﾄﾞ（非表示）'!$A$2:$H$80,5,FALSE)*D155*VLOOKUP(C155,'機器ｺｰﾄﾞ（非表示）'!$A$2:$H$80,6,FALSE),3))))))</f>
        <v/>
      </c>
      <c r="H155" s="742">
        <f t="shared" si="59"/>
        <v>0</v>
      </c>
      <c r="I155" s="743" t="str">
        <f t="shared" si="56"/>
        <v/>
      </c>
      <c r="L155" s="782"/>
      <c r="M155" s="752" t="str">
        <f>'【指定様式①ーｂ】契約設備内訳表（２）（負荷）'!AG159</f>
        <v/>
      </c>
      <c r="N155" s="742">
        <f>'【指定様式①ーｂ】契約設備内訳表（２）（負荷）'!AY159</f>
        <v>0</v>
      </c>
      <c r="O155" s="753">
        <f>'【指定様式①ーｂ】契約設備内訳表（２）（負荷）'!BA159</f>
        <v>0</v>
      </c>
      <c r="P155" s="754" t="str">
        <f>IF(M155="","",IF(ISERROR(VLOOKUP(M155,'機器ｺｰﾄﾞ（非表示）'!$A$2:$H$80,3,FALSE)),"",VLOOKUP(M155,'機器ｺｰﾄﾞ（非表示）'!$A$2:$H$80,3,FALSE)))</f>
        <v/>
      </c>
      <c r="Q155" s="747" t="str">
        <f>IF(N155=0,"",ROUND(IF(ISERROR(VLOOKUP(M155,'機器ｺｰﾄﾞ（非表示）'!$A$2:$H$80,5,FALSE)),"",VLOOKUP(M155,'機器ｺｰﾄﾞ（非表示）'!$A$2:$H$80,5,FALSE))*N155*VLOOKUP(M155,'機器ｺｰﾄﾞ（非表示）'!$A$2:$H$80,6,FALSE),3))</f>
        <v/>
      </c>
      <c r="R155" s="742">
        <f t="shared" si="60"/>
        <v>0</v>
      </c>
      <c r="S155" s="743" t="str">
        <f t="shared" si="57"/>
        <v/>
      </c>
      <c r="U155" s="723">
        <f t="shared" si="80"/>
        <v>0</v>
      </c>
      <c r="V155" s="723">
        <f t="shared" si="81"/>
        <v>0</v>
      </c>
      <c r="W155" s="723">
        <f t="shared" si="82"/>
        <v>0</v>
      </c>
      <c r="X155" s="723" t="str">
        <f t="shared" si="55"/>
        <v/>
      </c>
      <c r="Y155" s="723">
        <f t="shared" si="61"/>
        <v>0</v>
      </c>
      <c r="Z155" s="723">
        <f t="shared" si="62"/>
        <v>0</v>
      </c>
      <c r="AA155" s="723">
        <f t="shared" si="63"/>
        <v>0</v>
      </c>
      <c r="AB155" s="723">
        <f t="shared" si="64"/>
        <v>0</v>
      </c>
      <c r="AC155" s="723">
        <f t="shared" si="65"/>
        <v>0</v>
      </c>
      <c r="AD155" s="723">
        <f t="shared" si="66"/>
        <v>0</v>
      </c>
      <c r="AE155" s="723">
        <f t="shared" si="67"/>
        <v>0</v>
      </c>
      <c r="AF155" s="723">
        <f t="shared" si="68"/>
        <v>0</v>
      </c>
      <c r="AG155" s="723">
        <f t="shared" si="69"/>
        <v>0</v>
      </c>
      <c r="AH155" s="723">
        <f t="shared" si="70"/>
        <v>0</v>
      </c>
      <c r="AI155" s="723">
        <f t="shared" si="71"/>
        <v>0</v>
      </c>
      <c r="AJ155" s="723">
        <f t="shared" si="72"/>
        <v>0</v>
      </c>
      <c r="AK155" s="723">
        <f t="shared" si="73"/>
        <v>0</v>
      </c>
      <c r="AL155" s="723">
        <f t="shared" si="74"/>
        <v>0</v>
      </c>
      <c r="AM155" s="723">
        <f t="shared" si="75"/>
        <v>0</v>
      </c>
      <c r="AN155" s="723">
        <f t="shared" si="76"/>
        <v>0</v>
      </c>
      <c r="AO155" s="723">
        <f t="shared" si="77"/>
        <v>0</v>
      </c>
      <c r="AP155" s="723">
        <f t="shared" si="78"/>
        <v>0</v>
      </c>
      <c r="AQ155" s="723">
        <f t="shared" si="79"/>
        <v>0</v>
      </c>
      <c r="AS155" s="808"/>
      <c r="AT155" s="2285"/>
      <c r="AU155" s="2286"/>
      <c r="AV155" s="2288"/>
      <c r="AW155" s="2290"/>
      <c r="AX155" s="2292"/>
      <c r="AY155" s="809"/>
      <c r="AZ155" s="796"/>
      <c r="BA155" s="796"/>
      <c r="BB155" s="796"/>
    </row>
    <row r="156" spans="2:54">
      <c r="B156" s="782"/>
      <c r="C156" s="752" t="str">
        <f>'【指定様式①ーｂ】契約設備内訳表（２）（負荷）'!D160</f>
        <v/>
      </c>
      <c r="D156" s="742">
        <f>'【指定様式①ーｂ】契約設備内訳表（２）（負荷）'!V160</f>
        <v>0</v>
      </c>
      <c r="E156" s="753">
        <f>'【指定様式①ーｂ】契約設備内訳表（２）（負荷）'!X160</f>
        <v>0</v>
      </c>
      <c r="F156" s="754" t="str">
        <f>IF(C156="","",IF(ISERROR(VLOOKUP(C156,'機器ｺｰﾄﾞ（非表示）'!$A$2:$H$80,3,FALSE)),"",VLOOKUP(C156,'機器ｺｰﾄﾞ（非表示）'!$A$2:$H$80,3,FALSE)))</f>
        <v/>
      </c>
      <c r="G156" s="747" t="str">
        <f>IF(ISBLANK(D156),"",IF(C156=103,(VLOOKUP(D156,$BC$3:$BD$14,2,1))/1000,IF(C156=106,(VLOOKUP(D156,$BF$3:$BG$12,2,1))/1000,IF(C156=104,(VLOOKUP(D156,$AZ$3:$BA$8,2,1))/1000,IF(ISERROR(VLOOKUP(C156,'機器ｺｰﾄﾞ（非表示）'!$A$2:$H$80,5,FALSE)),"",ROUND(VLOOKUP(C156,'機器ｺｰﾄﾞ（非表示）'!$A$2:$H$80,5,FALSE)*D156*VLOOKUP(C156,'機器ｺｰﾄﾞ（非表示）'!$A$2:$H$80,6,FALSE),3))))))</f>
        <v/>
      </c>
      <c r="H156" s="742">
        <f t="shared" si="59"/>
        <v>0</v>
      </c>
      <c r="I156" s="743" t="str">
        <f t="shared" si="56"/>
        <v/>
      </c>
      <c r="L156" s="782"/>
      <c r="M156" s="752" t="str">
        <f>'【指定様式①ーｂ】契約設備内訳表（２）（負荷）'!AG160</f>
        <v/>
      </c>
      <c r="N156" s="742">
        <f>'【指定様式①ーｂ】契約設備内訳表（２）（負荷）'!AY160</f>
        <v>0</v>
      </c>
      <c r="O156" s="753">
        <f>'【指定様式①ーｂ】契約設備内訳表（２）（負荷）'!BA160</f>
        <v>0</v>
      </c>
      <c r="P156" s="754" t="str">
        <f>IF(M156="","",IF(ISERROR(VLOOKUP(M156,'機器ｺｰﾄﾞ（非表示）'!$A$2:$H$80,3,FALSE)),"",VLOOKUP(M156,'機器ｺｰﾄﾞ（非表示）'!$A$2:$H$80,3,FALSE)))</f>
        <v/>
      </c>
      <c r="Q156" s="747" t="str">
        <f>IF(N156=0,"",ROUND(IF(ISERROR(VLOOKUP(M156,'機器ｺｰﾄﾞ（非表示）'!$A$2:$H$80,5,FALSE)),"",VLOOKUP(M156,'機器ｺｰﾄﾞ（非表示）'!$A$2:$H$80,5,FALSE))*N156*VLOOKUP(M156,'機器ｺｰﾄﾞ（非表示）'!$A$2:$H$80,6,FALSE),3))</f>
        <v/>
      </c>
      <c r="R156" s="742">
        <f t="shared" si="60"/>
        <v>0</v>
      </c>
      <c r="S156" s="743" t="str">
        <f t="shared" si="57"/>
        <v/>
      </c>
      <c r="U156" s="723">
        <f t="shared" si="80"/>
        <v>0</v>
      </c>
      <c r="V156" s="723">
        <f t="shared" si="81"/>
        <v>0</v>
      </c>
      <c r="W156" s="723">
        <f t="shared" si="82"/>
        <v>0</v>
      </c>
      <c r="X156" s="723" t="str">
        <f t="shared" si="55"/>
        <v/>
      </c>
      <c r="Y156" s="723">
        <f t="shared" si="61"/>
        <v>0</v>
      </c>
      <c r="Z156" s="723">
        <f t="shared" si="62"/>
        <v>0</v>
      </c>
      <c r="AA156" s="723">
        <f t="shared" si="63"/>
        <v>0</v>
      </c>
      <c r="AB156" s="723">
        <f t="shared" si="64"/>
        <v>0</v>
      </c>
      <c r="AC156" s="723">
        <f t="shared" si="65"/>
        <v>0</v>
      </c>
      <c r="AD156" s="723">
        <f t="shared" si="66"/>
        <v>0</v>
      </c>
      <c r="AE156" s="723">
        <f t="shared" si="67"/>
        <v>0</v>
      </c>
      <c r="AF156" s="723">
        <f t="shared" si="68"/>
        <v>0</v>
      </c>
      <c r="AG156" s="723">
        <f t="shared" si="69"/>
        <v>0</v>
      </c>
      <c r="AH156" s="723">
        <f t="shared" si="70"/>
        <v>0</v>
      </c>
      <c r="AI156" s="723">
        <f t="shared" si="71"/>
        <v>0</v>
      </c>
      <c r="AJ156" s="723">
        <f t="shared" si="72"/>
        <v>0</v>
      </c>
      <c r="AK156" s="723">
        <f t="shared" si="73"/>
        <v>0</v>
      </c>
      <c r="AL156" s="723">
        <f t="shared" si="74"/>
        <v>0</v>
      </c>
      <c r="AM156" s="723">
        <f t="shared" si="75"/>
        <v>0</v>
      </c>
      <c r="AN156" s="723">
        <f t="shared" si="76"/>
        <v>0</v>
      </c>
      <c r="AO156" s="723">
        <f t="shared" si="77"/>
        <v>0</v>
      </c>
      <c r="AP156" s="723">
        <f t="shared" si="78"/>
        <v>0</v>
      </c>
      <c r="AQ156" s="723">
        <f t="shared" si="79"/>
        <v>0</v>
      </c>
      <c r="AS156" s="808" t="s">
        <v>781</v>
      </c>
      <c r="AT156" s="2283" t="s">
        <v>659</v>
      </c>
      <c r="AU156" s="2284"/>
      <c r="AV156" s="2287">
        <f>IF(I374&gt;20,14,I374-AV154)</f>
        <v>0</v>
      </c>
      <c r="AW156" s="2293">
        <v>0.85</v>
      </c>
      <c r="AX156" s="2291">
        <f>ROUND(AV156*AW156,3)</f>
        <v>0</v>
      </c>
      <c r="AY156" s="809"/>
      <c r="AZ156" s="796"/>
      <c r="BA156" s="796"/>
      <c r="BB156" s="796"/>
    </row>
    <row r="157" spans="2:54">
      <c r="B157" s="782"/>
      <c r="C157" s="752" t="str">
        <f>'【指定様式①ーｂ】契約設備内訳表（２）（負荷）'!D161</f>
        <v/>
      </c>
      <c r="D157" s="742">
        <f>'【指定様式①ーｂ】契約設備内訳表（２）（負荷）'!V161</f>
        <v>0</v>
      </c>
      <c r="E157" s="753">
        <f>'【指定様式①ーｂ】契約設備内訳表（２）（負荷）'!X161</f>
        <v>0</v>
      </c>
      <c r="F157" s="754" t="str">
        <f>IF(C157="","",IF(ISERROR(VLOOKUP(C157,'機器ｺｰﾄﾞ（非表示）'!$A$2:$H$80,3,FALSE)),"",VLOOKUP(C157,'機器ｺｰﾄﾞ（非表示）'!$A$2:$H$80,3,FALSE)))</f>
        <v/>
      </c>
      <c r="G157" s="747" t="str">
        <f>IF(ISBLANK(D157),"",IF(C157=103,(VLOOKUP(D157,$BC$3:$BD$14,2,1))/1000,IF(C157=106,(VLOOKUP(D157,$BF$3:$BG$12,2,1))/1000,IF(C157=104,(VLOOKUP(D157,$AZ$3:$BA$8,2,1))/1000,IF(ISERROR(VLOOKUP(C157,'機器ｺｰﾄﾞ（非表示）'!$A$2:$H$80,5,FALSE)),"",ROUND(VLOOKUP(C157,'機器ｺｰﾄﾞ（非表示）'!$A$2:$H$80,5,FALSE)*D157*VLOOKUP(C157,'機器ｺｰﾄﾞ（非表示）'!$A$2:$H$80,6,FALSE),3))))))</f>
        <v/>
      </c>
      <c r="H157" s="742">
        <f t="shared" si="59"/>
        <v>0</v>
      </c>
      <c r="I157" s="743" t="str">
        <f t="shared" si="56"/>
        <v/>
      </c>
      <c r="L157" s="782"/>
      <c r="M157" s="752" t="str">
        <f>'【指定様式①ーｂ】契約設備内訳表（２）（負荷）'!AG161</f>
        <v/>
      </c>
      <c r="N157" s="742">
        <f>'【指定様式①ーｂ】契約設備内訳表（２）（負荷）'!AY161</f>
        <v>0</v>
      </c>
      <c r="O157" s="753">
        <f>'【指定様式①ーｂ】契約設備内訳表（２）（負荷）'!BA161</f>
        <v>0</v>
      </c>
      <c r="P157" s="754" t="str">
        <f>IF(M157="","",IF(ISERROR(VLOOKUP(M157,'機器ｺｰﾄﾞ（非表示）'!$A$2:$H$80,3,FALSE)),"",VLOOKUP(M157,'機器ｺｰﾄﾞ（非表示）'!$A$2:$H$80,3,FALSE)))</f>
        <v/>
      </c>
      <c r="Q157" s="747" t="str">
        <f>IF(N157=0,"",ROUND(IF(ISERROR(VLOOKUP(M157,'機器ｺｰﾄﾞ（非表示）'!$A$2:$H$80,5,FALSE)),"",VLOOKUP(M157,'機器ｺｰﾄﾞ（非表示）'!$A$2:$H$80,5,FALSE))*N157*VLOOKUP(M157,'機器ｺｰﾄﾞ（非表示）'!$A$2:$H$80,6,FALSE),3))</f>
        <v/>
      </c>
      <c r="R157" s="742">
        <f t="shared" si="60"/>
        <v>0</v>
      </c>
      <c r="S157" s="743" t="str">
        <f t="shared" si="57"/>
        <v/>
      </c>
      <c r="U157" s="723">
        <f t="shared" si="80"/>
        <v>0</v>
      </c>
      <c r="V157" s="723">
        <f t="shared" si="81"/>
        <v>0</v>
      </c>
      <c r="W157" s="723">
        <f t="shared" si="82"/>
        <v>0</v>
      </c>
      <c r="X157" s="723" t="str">
        <f t="shared" si="55"/>
        <v/>
      </c>
      <c r="Y157" s="723">
        <f t="shared" si="61"/>
        <v>0</v>
      </c>
      <c r="Z157" s="723">
        <f t="shared" si="62"/>
        <v>0</v>
      </c>
      <c r="AA157" s="723">
        <f t="shared" si="63"/>
        <v>0</v>
      </c>
      <c r="AB157" s="723">
        <f t="shared" si="64"/>
        <v>0</v>
      </c>
      <c r="AC157" s="723">
        <f t="shared" si="65"/>
        <v>0</v>
      </c>
      <c r="AD157" s="723">
        <f t="shared" si="66"/>
        <v>0</v>
      </c>
      <c r="AE157" s="723">
        <f t="shared" si="67"/>
        <v>0</v>
      </c>
      <c r="AF157" s="723">
        <f t="shared" si="68"/>
        <v>0</v>
      </c>
      <c r="AG157" s="723">
        <f t="shared" si="69"/>
        <v>0</v>
      </c>
      <c r="AH157" s="723">
        <f t="shared" si="70"/>
        <v>0</v>
      </c>
      <c r="AI157" s="723">
        <f t="shared" si="71"/>
        <v>0</v>
      </c>
      <c r="AJ157" s="723">
        <f t="shared" si="72"/>
        <v>0</v>
      </c>
      <c r="AK157" s="723">
        <f t="shared" si="73"/>
        <v>0</v>
      </c>
      <c r="AL157" s="723">
        <f t="shared" si="74"/>
        <v>0</v>
      </c>
      <c r="AM157" s="723">
        <f t="shared" si="75"/>
        <v>0</v>
      </c>
      <c r="AN157" s="723">
        <f t="shared" si="76"/>
        <v>0</v>
      </c>
      <c r="AO157" s="723">
        <f t="shared" si="77"/>
        <v>0</v>
      </c>
      <c r="AP157" s="723">
        <f t="shared" si="78"/>
        <v>0</v>
      </c>
      <c r="AQ157" s="723">
        <f t="shared" si="79"/>
        <v>0</v>
      </c>
      <c r="AS157" s="808"/>
      <c r="AT157" s="2285"/>
      <c r="AU157" s="2286"/>
      <c r="AV157" s="2288"/>
      <c r="AW157" s="2294"/>
      <c r="AX157" s="2292"/>
      <c r="AY157" s="809"/>
      <c r="AZ157" s="796"/>
      <c r="BA157" s="796"/>
      <c r="BB157" s="796"/>
    </row>
    <row r="158" spans="2:54">
      <c r="B158" s="782"/>
      <c r="C158" s="752" t="str">
        <f>'【指定様式①ーｂ】契約設備内訳表（２）（負荷）'!D162</f>
        <v/>
      </c>
      <c r="D158" s="742">
        <f>'【指定様式①ーｂ】契約設備内訳表（２）（負荷）'!V162</f>
        <v>0</v>
      </c>
      <c r="E158" s="753">
        <f>'【指定様式①ーｂ】契約設備内訳表（２）（負荷）'!X162</f>
        <v>0</v>
      </c>
      <c r="F158" s="754" t="str">
        <f>IF(C158="","",IF(ISERROR(VLOOKUP(C158,'機器ｺｰﾄﾞ（非表示）'!$A$2:$H$80,3,FALSE)),"",VLOOKUP(C158,'機器ｺｰﾄﾞ（非表示）'!$A$2:$H$80,3,FALSE)))</f>
        <v/>
      </c>
      <c r="G158" s="747" t="str">
        <f>IF(ISBLANK(D158),"",IF(C158=103,(VLOOKUP(D158,$BC$3:$BD$14,2,1))/1000,IF(C158=106,(VLOOKUP(D158,$BF$3:$BG$12,2,1))/1000,IF(C158=104,(VLOOKUP(D158,$AZ$3:$BA$8,2,1))/1000,IF(ISERROR(VLOOKUP(C158,'機器ｺｰﾄﾞ（非表示）'!$A$2:$H$80,5,FALSE)),"",ROUND(VLOOKUP(C158,'機器ｺｰﾄﾞ（非表示）'!$A$2:$H$80,5,FALSE)*D158*VLOOKUP(C158,'機器ｺｰﾄﾞ（非表示）'!$A$2:$H$80,6,FALSE),3))))))</f>
        <v/>
      </c>
      <c r="H158" s="742">
        <f t="shared" si="59"/>
        <v>0</v>
      </c>
      <c r="I158" s="743" t="str">
        <f t="shared" si="56"/>
        <v/>
      </c>
      <c r="L158" s="782"/>
      <c r="M158" s="752" t="str">
        <f>'【指定様式①ーｂ】契約設備内訳表（２）（負荷）'!AG162</f>
        <v/>
      </c>
      <c r="N158" s="742">
        <f>'【指定様式①ーｂ】契約設備内訳表（２）（負荷）'!AY162</f>
        <v>0</v>
      </c>
      <c r="O158" s="753">
        <f>'【指定様式①ーｂ】契約設備内訳表（２）（負荷）'!BA162</f>
        <v>0</v>
      </c>
      <c r="P158" s="754" t="str">
        <f>IF(M158="","",IF(ISERROR(VLOOKUP(M158,'機器ｺｰﾄﾞ（非表示）'!$A$2:$H$80,3,FALSE)),"",VLOOKUP(M158,'機器ｺｰﾄﾞ（非表示）'!$A$2:$H$80,3,FALSE)))</f>
        <v/>
      </c>
      <c r="Q158" s="747" t="str">
        <f>IF(N158=0,"",ROUND(IF(ISERROR(VLOOKUP(M158,'機器ｺｰﾄﾞ（非表示）'!$A$2:$H$80,5,FALSE)),"",VLOOKUP(M158,'機器ｺｰﾄﾞ（非表示）'!$A$2:$H$80,5,FALSE))*N158*VLOOKUP(M158,'機器ｺｰﾄﾞ（非表示）'!$A$2:$H$80,6,FALSE),3))</f>
        <v/>
      </c>
      <c r="R158" s="742">
        <f t="shared" si="60"/>
        <v>0</v>
      </c>
      <c r="S158" s="743" t="str">
        <f t="shared" si="57"/>
        <v/>
      </c>
      <c r="U158" s="723">
        <f t="shared" si="80"/>
        <v>0</v>
      </c>
      <c r="V158" s="723">
        <f t="shared" si="81"/>
        <v>0</v>
      </c>
      <c r="W158" s="723">
        <f t="shared" si="82"/>
        <v>0</v>
      </c>
      <c r="X158" s="723" t="str">
        <f t="shared" si="55"/>
        <v/>
      </c>
      <c r="Y158" s="723">
        <f t="shared" si="61"/>
        <v>0</v>
      </c>
      <c r="Z158" s="723">
        <f t="shared" si="62"/>
        <v>0</v>
      </c>
      <c r="AA158" s="723">
        <f t="shared" si="63"/>
        <v>0</v>
      </c>
      <c r="AB158" s="723">
        <f t="shared" si="64"/>
        <v>0</v>
      </c>
      <c r="AC158" s="723">
        <f t="shared" si="65"/>
        <v>0</v>
      </c>
      <c r="AD158" s="723">
        <f t="shared" si="66"/>
        <v>0</v>
      </c>
      <c r="AE158" s="723">
        <f t="shared" si="67"/>
        <v>0</v>
      </c>
      <c r="AF158" s="723">
        <f t="shared" si="68"/>
        <v>0</v>
      </c>
      <c r="AG158" s="723">
        <f t="shared" si="69"/>
        <v>0</v>
      </c>
      <c r="AH158" s="723">
        <f t="shared" si="70"/>
        <v>0</v>
      </c>
      <c r="AI158" s="723">
        <f t="shared" si="71"/>
        <v>0</v>
      </c>
      <c r="AJ158" s="723">
        <f t="shared" si="72"/>
        <v>0</v>
      </c>
      <c r="AK158" s="723">
        <f t="shared" si="73"/>
        <v>0</v>
      </c>
      <c r="AL158" s="723">
        <f t="shared" si="74"/>
        <v>0</v>
      </c>
      <c r="AM158" s="723">
        <f t="shared" si="75"/>
        <v>0</v>
      </c>
      <c r="AN158" s="723">
        <f t="shared" si="76"/>
        <v>0</v>
      </c>
      <c r="AO158" s="723">
        <f t="shared" si="77"/>
        <v>0</v>
      </c>
      <c r="AP158" s="723">
        <f t="shared" si="78"/>
        <v>0</v>
      </c>
      <c r="AQ158" s="723">
        <f t="shared" si="79"/>
        <v>0</v>
      </c>
      <c r="AS158" s="808"/>
      <c r="AT158" s="2283" t="s">
        <v>661</v>
      </c>
      <c r="AU158" s="2284"/>
      <c r="AV158" s="2287">
        <f>IF(I374&gt;50,30,I374-AV154-AV156)</f>
        <v>0</v>
      </c>
      <c r="AW158" s="2293">
        <v>0.75</v>
      </c>
      <c r="AX158" s="2291">
        <f>ROUND(AV158*AW158,3)</f>
        <v>0</v>
      </c>
      <c r="AY158" s="809"/>
      <c r="AZ158" s="810"/>
      <c r="BA158" s="810"/>
      <c r="BB158" s="796"/>
    </row>
    <row r="159" spans="2:54">
      <c r="B159" s="782"/>
      <c r="C159" s="752" t="str">
        <f>'【指定様式①ーｂ】契約設備内訳表（２）（負荷）'!D163</f>
        <v/>
      </c>
      <c r="D159" s="742">
        <f>'【指定様式①ーｂ】契約設備内訳表（２）（負荷）'!V163</f>
        <v>0</v>
      </c>
      <c r="E159" s="753">
        <f>'【指定様式①ーｂ】契約設備内訳表（２）（負荷）'!X163</f>
        <v>0</v>
      </c>
      <c r="F159" s="754" t="str">
        <f>IF(C159="","",IF(ISERROR(VLOOKUP(C159,'機器ｺｰﾄﾞ（非表示）'!$A$2:$H$80,3,FALSE)),"",VLOOKUP(C159,'機器ｺｰﾄﾞ（非表示）'!$A$2:$H$80,3,FALSE)))</f>
        <v/>
      </c>
      <c r="G159" s="747" t="str">
        <f>IF(ISBLANK(D159),"",IF(C159=103,(VLOOKUP(D159,$BC$3:$BD$14,2,1))/1000,IF(C159=106,(VLOOKUP(D159,$BF$3:$BG$12,2,1))/1000,IF(C159=104,(VLOOKUP(D159,$AZ$3:$BA$8,2,1))/1000,IF(ISERROR(VLOOKUP(C159,'機器ｺｰﾄﾞ（非表示）'!$A$2:$H$80,5,FALSE)),"",ROUND(VLOOKUP(C159,'機器ｺｰﾄﾞ（非表示）'!$A$2:$H$80,5,FALSE)*D159*VLOOKUP(C159,'機器ｺｰﾄﾞ（非表示）'!$A$2:$H$80,6,FALSE),3))))))</f>
        <v/>
      </c>
      <c r="H159" s="742">
        <f t="shared" si="59"/>
        <v>0</v>
      </c>
      <c r="I159" s="743" t="str">
        <f t="shared" si="56"/>
        <v/>
      </c>
      <c r="L159" s="782"/>
      <c r="M159" s="752" t="str">
        <f>'【指定様式①ーｂ】契約設備内訳表（２）（負荷）'!AG163</f>
        <v/>
      </c>
      <c r="N159" s="742">
        <f>'【指定様式①ーｂ】契約設備内訳表（２）（負荷）'!AY163</f>
        <v>0</v>
      </c>
      <c r="O159" s="753">
        <f>'【指定様式①ーｂ】契約設備内訳表（２）（負荷）'!BA163</f>
        <v>0</v>
      </c>
      <c r="P159" s="754" t="str">
        <f>IF(M159="","",IF(ISERROR(VLOOKUP(M159,'機器ｺｰﾄﾞ（非表示）'!$A$2:$H$80,3,FALSE)),"",VLOOKUP(M159,'機器ｺｰﾄﾞ（非表示）'!$A$2:$H$80,3,FALSE)))</f>
        <v/>
      </c>
      <c r="Q159" s="747" t="str">
        <f>IF(N159=0,"",ROUND(IF(ISERROR(VLOOKUP(M159,'機器ｺｰﾄﾞ（非表示）'!$A$2:$H$80,5,FALSE)),"",VLOOKUP(M159,'機器ｺｰﾄﾞ（非表示）'!$A$2:$H$80,5,FALSE))*N159*VLOOKUP(M159,'機器ｺｰﾄﾞ（非表示）'!$A$2:$H$80,6,FALSE),3))</f>
        <v/>
      </c>
      <c r="R159" s="742">
        <f t="shared" si="60"/>
        <v>0</v>
      </c>
      <c r="S159" s="743" t="str">
        <f t="shared" si="57"/>
        <v/>
      </c>
      <c r="U159" s="723">
        <f t="shared" si="80"/>
        <v>0</v>
      </c>
      <c r="V159" s="723">
        <f t="shared" si="81"/>
        <v>0</v>
      </c>
      <c r="W159" s="723">
        <f t="shared" si="82"/>
        <v>0</v>
      </c>
      <c r="X159" s="723" t="str">
        <f t="shared" si="55"/>
        <v/>
      </c>
      <c r="Y159" s="723">
        <f t="shared" si="61"/>
        <v>0</v>
      </c>
      <c r="Z159" s="723">
        <f t="shared" si="62"/>
        <v>0</v>
      </c>
      <c r="AA159" s="723">
        <f t="shared" si="63"/>
        <v>0</v>
      </c>
      <c r="AB159" s="723">
        <f t="shared" si="64"/>
        <v>0</v>
      </c>
      <c r="AC159" s="723">
        <f t="shared" si="65"/>
        <v>0</v>
      </c>
      <c r="AD159" s="723">
        <f t="shared" si="66"/>
        <v>0</v>
      </c>
      <c r="AE159" s="723">
        <f t="shared" si="67"/>
        <v>0</v>
      </c>
      <c r="AF159" s="723">
        <f t="shared" si="68"/>
        <v>0</v>
      </c>
      <c r="AG159" s="723">
        <f t="shared" si="69"/>
        <v>0</v>
      </c>
      <c r="AH159" s="723">
        <f t="shared" si="70"/>
        <v>0</v>
      </c>
      <c r="AI159" s="723">
        <f t="shared" si="71"/>
        <v>0</v>
      </c>
      <c r="AJ159" s="723">
        <f t="shared" si="72"/>
        <v>0</v>
      </c>
      <c r="AK159" s="723">
        <f t="shared" si="73"/>
        <v>0</v>
      </c>
      <c r="AL159" s="723">
        <f t="shared" si="74"/>
        <v>0</v>
      </c>
      <c r="AM159" s="723">
        <f t="shared" si="75"/>
        <v>0</v>
      </c>
      <c r="AN159" s="723">
        <f t="shared" si="76"/>
        <v>0</v>
      </c>
      <c r="AO159" s="723">
        <f t="shared" si="77"/>
        <v>0</v>
      </c>
      <c r="AP159" s="723">
        <f t="shared" si="78"/>
        <v>0</v>
      </c>
      <c r="AQ159" s="723">
        <f t="shared" si="79"/>
        <v>0</v>
      </c>
      <c r="AS159" s="808" t="s">
        <v>782</v>
      </c>
      <c r="AT159" s="2285"/>
      <c r="AU159" s="2286"/>
      <c r="AV159" s="2288"/>
      <c r="AW159" s="2294"/>
      <c r="AX159" s="2292"/>
      <c r="AY159" s="809"/>
      <c r="AZ159" s="810"/>
      <c r="BA159" s="810"/>
      <c r="BB159" s="796"/>
    </row>
    <row r="160" spans="2:54">
      <c r="B160" s="782"/>
      <c r="C160" s="752" t="str">
        <f>'【指定様式①ーｂ】契約設備内訳表（２）（負荷）'!D164</f>
        <v/>
      </c>
      <c r="D160" s="742">
        <f>'【指定様式①ーｂ】契約設備内訳表（２）（負荷）'!V164</f>
        <v>0</v>
      </c>
      <c r="E160" s="753">
        <f>'【指定様式①ーｂ】契約設備内訳表（２）（負荷）'!X164</f>
        <v>0</v>
      </c>
      <c r="F160" s="754" t="str">
        <f>IF(C160="","",IF(ISERROR(VLOOKUP(C160,'機器ｺｰﾄﾞ（非表示）'!$A$2:$H$80,3,FALSE)),"",VLOOKUP(C160,'機器ｺｰﾄﾞ（非表示）'!$A$2:$H$80,3,FALSE)))</f>
        <v/>
      </c>
      <c r="G160" s="747" t="str">
        <f>IF(ISBLANK(D160),"",IF(C160=103,(VLOOKUP(D160,$BC$3:$BD$14,2,1))/1000,IF(C160=106,(VLOOKUP(D160,$BF$3:$BG$12,2,1))/1000,IF(C160=104,(VLOOKUP(D160,$AZ$3:$BA$8,2,1))/1000,IF(ISERROR(VLOOKUP(C160,'機器ｺｰﾄﾞ（非表示）'!$A$2:$H$80,5,FALSE)),"",ROUND(VLOOKUP(C160,'機器ｺｰﾄﾞ（非表示）'!$A$2:$H$80,5,FALSE)*D160*VLOOKUP(C160,'機器ｺｰﾄﾞ（非表示）'!$A$2:$H$80,6,FALSE),3))))))</f>
        <v/>
      </c>
      <c r="H160" s="742">
        <f t="shared" si="59"/>
        <v>0</v>
      </c>
      <c r="I160" s="743" t="str">
        <f t="shared" si="56"/>
        <v/>
      </c>
      <c r="L160" s="782"/>
      <c r="M160" s="752" t="str">
        <f>'【指定様式①ーｂ】契約設備内訳表（２）（負荷）'!AG164</f>
        <v/>
      </c>
      <c r="N160" s="742">
        <f>'【指定様式①ーｂ】契約設備内訳表（２）（負荷）'!AY164</f>
        <v>0</v>
      </c>
      <c r="O160" s="753">
        <f>'【指定様式①ーｂ】契約設備内訳表（２）（負荷）'!BA164</f>
        <v>0</v>
      </c>
      <c r="P160" s="754" t="str">
        <f>IF(M160="","",IF(ISERROR(VLOOKUP(M160,'機器ｺｰﾄﾞ（非表示）'!$A$2:$H$80,3,FALSE)),"",VLOOKUP(M160,'機器ｺｰﾄﾞ（非表示）'!$A$2:$H$80,3,FALSE)))</f>
        <v/>
      </c>
      <c r="Q160" s="747" t="str">
        <f>IF(N160=0,"",ROUND(IF(ISERROR(VLOOKUP(M160,'機器ｺｰﾄﾞ（非表示）'!$A$2:$H$80,5,FALSE)),"",VLOOKUP(M160,'機器ｺｰﾄﾞ（非表示）'!$A$2:$H$80,5,FALSE))*N160*VLOOKUP(M160,'機器ｺｰﾄﾞ（非表示）'!$A$2:$H$80,6,FALSE),3))</f>
        <v/>
      </c>
      <c r="R160" s="742">
        <f t="shared" si="60"/>
        <v>0</v>
      </c>
      <c r="S160" s="743" t="str">
        <f t="shared" si="57"/>
        <v/>
      </c>
      <c r="U160" s="723">
        <f t="shared" si="80"/>
        <v>0</v>
      </c>
      <c r="V160" s="723">
        <f t="shared" si="81"/>
        <v>0</v>
      </c>
      <c r="W160" s="723">
        <f t="shared" si="82"/>
        <v>0</v>
      </c>
      <c r="X160" s="723" t="str">
        <f t="shared" si="55"/>
        <v/>
      </c>
      <c r="Y160" s="723">
        <f t="shared" si="61"/>
        <v>0</v>
      </c>
      <c r="Z160" s="723">
        <f t="shared" si="62"/>
        <v>0</v>
      </c>
      <c r="AA160" s="723">
        <f t="shared" si="63"/>
        <v>0</v>
      </c>
      <c r="AB160" s="723">
        <f t="shared" si="64"/>
        <v>0</v>
      </c>
      <c r="AC160" s="723">
        <f t="shared" si="65"/>
        <v>0</v>
      </c>
      <c r="AD160" s="723">
        <f t="shared" si="66"/>
        <v>0</v>
      </c>
      <c r="AE160" s="723">
        <f t="shared" si="67"/>
        <v>0</v>
      </c>
      <c r="AF160" s="723">
        <f t="shared" si="68"/>
        <v>0</v>
      </c>
      <c r="AG160" s="723">
        <f t="shared" si="69"/>
        <v>0</v>
      </c>
      <c r="AH160" s="723">
        <f t="shared" si="70"/>
        <v>0</v>
      </c>
      <c r="AI160" s="723">
        <f t="shared" si="71"/>
        <v>0</v>
      </c>
      <c r="AJ160" s="723">
        <f t="shared" si="72"/>
        <v>0</v>
      </c>
      <c r="AK160" s="723">
        <f t="shared" si="73"/>
        <v>0</v>
      </c>
      <c r="AL160" s="723">
        <f t="shared" si="74"/>
        <v>0</v>
      </c>
      <c r="AM160" s="723">
        <f t="shared" si="75"/>
        <v>0</v>
      </c>
      <c r="AN160" s="723">
        <f t="shared" si="76"/>
        <v>0</v>
      </c>
      <c r="AO160" s="723">
        <f t="shared" si="77"/>
        <v>0</v>
      </c>
      <c r="AP160" s="723">
        <f t="shared" si="78"/>
        <v>0</v>
      </c>
      <c r="AQ160" s="723">
        <f t="shared" si="79"/>
        <v>0</v>
      </c>
      <c r="AS160" s="808"/>
      <c r="AT160" s="811" t="s">
        <v>783</v>
      </c>
      <c r="AU160" s="811"/>
      <c r="AV160" s="2287">
        <f>AV163-AV154-AV156-AV158</f>
        <v>0</v>
      </c>
      <c r="AW160" s="2293">
        <v>0.65</v>
      </c>
      <c r="AX160" s="2291">
        <f>ROUND(AV160*AW160,3)</f>
        <v>0</v>
      </c>
      <c r="AY160" s="809"/>
      <c r="BB160" s="796"/>
    </row>
    <row r="161" spans="2:54">
      <c r="B161" s="782"/>
      <c r="C161" s="752" t="str">
        <f>'【指定様式①ーｂ】契約設備内訳表（２）（負荷）'!D165</f>
        <v/>
      </c>
      <c r="D161" s="742">
        <f>'【指定様式①ーｂ】契約設備内訳表（２）（負荷）'!V165</f>
        <v>0</v>
      </c>
      <c r="E161" s="753">
        <f>'【指定様式①ーｂ】契約設備内訳表（２）（負荷）'!X165</f>
        <v>0</v>
      </c>
      <c r="F161" s="754" t="str">
        <f>IF(C161="","",IF(ISERROR(VLOOKUP(C161,'機器ｺｰﾄﾞ（非表示）'!$A$2:$H$80,3,FALSE)),"",VLOOKUP(C161,'機器ｺｰﾄﾞ（非表示）'!$A$2:$H$80,3,FALSE)))</f>
        <v/>
      </c>
      <c r="G161" s="747" t="str">
        <f>IF(ISBLANK(D161),"",IF(C161=103,(VLOOKUP(D161,$BC$3:$BD$14,2,1))/1000,IF(C161=106,(VLOOKUP(D161,$BF$3:$BG$12,2,1))/1000,IF(C161=104,(VLOOKUP(D161,$AZ$3:$BA$8,2,1))/1000,IF(ISERROR(VLOOKUP(C161,'機器ｺｰﾄﾞ（非表示）'!$A$2:$H$80,5,FALSE)),"",ROUND(VLOOKUP(C161,'機器ｺｰﾄﾞ（非表示）'!$A$2:$H$80,5,FALSE)*D161*VLOOKUP(C161,'機器ｺｰﾄﾞ（非表示）'!$A$2:$H$80,6,FALSE),3))))))</f>
        <v/>
      </c>
      <c r="H161" s="742">
        <f t="shared" si="59"/>
        <v>0</v>
      </c>
      <c r="I161" s="743" t="str">
        <f t="shared" si="56"/>
        <v/>
      </c>
      <c r="L161" s="782"/>
      <c r="M161" s="752" t="str">
        <f>'【指定様式①ーｂ】契約設備内訳表（２）（負荷）'!AG165</f>
        <v/>
      </c>
      <c r="N161" s="742">
        <f>'【指定様式①ーｂ】契約設備内訳表（２）（負荷）'!AY165</f>
        <v>0</v>
      </c>
      <c r="O161" s="753">
        <f>'【指定様式①ーｂ】契約設備内訳表（２）（負荷）'!BA165</f>
        <v>0</v>
      </c>
      <c r="P161" s="754" t="str">
        <f>IF(M161="","",IF(ISERROR(VLOOKUP(M161,'機器ｺｰﾄﾞ（非表示）'!$A$2:$H$80,3,FALSE)),"",VLOOKUP(M161,'機器ｺｰﾄﾞ（非表示）'!$A$2:$H$80,3,FALSE)))</f>
        <v/>
      </c>
      <c r="Q161" s="747" t="str">
        <f>IF(N161=0,"",ROUND(IF(ISERROR(VLOOKUP(M161,'機器ｺｰﾄﾞ（非表示）'!$A$2:$H$80,5,FALSE)),"",VLOOKUP(M161,'機器ｺｰﾄﾞ（非表示）'!$A$2:$H$80,5,FALSE))*N161*VLOOKUP(M161,'機器ｺｰﾄﾞ（非表示）'!$A$2:$H$80,6,FALSE),3))</f>
        <v/>
      </c>
      <c r="R161" s="742">
        <f t="shared" si="60"/>
        <v>0</v>
      </c>
      <c r="S161" s="743" t="str">
        <f t="shared" si="57"/>
        <v/>
      </c>
      <c r="U161" s="723">
        <f t="shared" si="80"/>
        <v>0</v>
      </c>
      <c r="V161" s="723">
        <f t="shared" si="81"/>
        <v>0</v>
      </c>
      <c r="W161" s="723">
        <f t="shared" si="82"/>
        <v>0</v>
      </c>
      <c r="X161" s="723" t="str">
        <f t="shared" si="55"/>
        <v/>
      </c>
      <c r="Y161" s="723">
        <f t="shared" si="61"/>
        <v>0</v>
      </c>
      <c r="Z161" s="723">
        <f t="shared" si="62"/>
        <v>0</v>
      </c>
      <c r="AA161" s="723">
        <f t="shared" si="63"/>
        <v>0</v>
      </c>
      <c r="AB161" s="723">
        <f t="shared" si="64"/>
        <v>0</v>
      </c>
      <c r="AC161" s="723">
        <f t="shared" si="65"/>
        <v>0</v>
      </c>
      <c r="AD161" s="723">
        <f t="shared" si="66"/>
        <v>0</v>
      </c>
      <c r="AE161" s="723">
        <f t="shared" si="67"/>
        <v>0</v>
      </c>
      <c r="AF161" s="723">
        <f t="shared" si="68"/>
        <v>0</v>
      </c>
      <c r="AG161" s="723">
        <f t="shared" si="69"/>
        <v>0</v>
      </c>
      <c r="AH161" s="723">
        <f t="shared" si="70"/>
        <v>0</v>
      </c>
      <c r="AI161" s="723">
        <f t="shared" si="71"/>
        <v>0</v>
      </c>
      <c r="AJ161" s="723">
        <f t="shared" si="72"/>
        <v>0</v>
      </c>
      <c r="AK161" s="723">
        <f t="shared" si="73"/>
        <v>0</v>
      </c>
      <c r="AL161" s="723">
        <f t="shared" si="74"/>
        <v>0</v>
      </c>
      <c r="AM161" s="723">
        <f t="shared" si="75"/>
        <v>0</v>
      </c>
      <c r="AN161" s="723">
        <f t="shared" si="76"/>
        <v>0</v>
      </c>
      <c r="AO161" s="723">
        <f t="shared" si="77"/>
        <v>0</v>
      </c>
      <c r="AP161" s="723">
        <f t="shared" si="78"/>
        <v>0</v>
      </c>
      <c r="AQ161" s="723">
        <f t="shared" si="79"/>
        <v>0</v>
      </c>
      <c r="AS161" s="808"/>
      <c r="AT161" s="812" t="s">
        <v>665</v>
      </c>
      <c r="AU161" s="813"/>
      <c r="AV161" s="2288"/>
      <c r="AW161" s="2294"/>
      <c r="AX161" s="2292"/>
      <c r="AY161" s="809"/>
      <c r="BB161" s="796"/>
    </row>
    <row r="162" spans="2:54">
      <c r="B162" s="782"/>
      <c r="C162" s="752" t="str">
        <f>'【指定様式①ーｂ】契約設備内訳表（２）（負荷）'!D166</f>
        <v/>
      </c>
      <c r="D162" s="742">
        <f>'【指定様式①ーｂ】契約設備内訳表（２）（負荷）'!V166</f>
        <v>0</v>
      </c>
      <c r="E162" s="753">
        <f>'【指定様式①ーｂ】契約設備内訳表（２）（負荷）'!X166</f>
        <v>0</v>
      </c>
      <c r="F162" s="754" t="str">
        <f>IF(C162="","",IF(ISERROR(VLOOKUP(C162,'機器ｺｰﾄﾞ（非表示）'!$A$2:$H$80,3,FALSE)),"",VLOOKUP(C162,'機器ｺｰﾄﾞ（非表示）'!$A$2:$H$80,3,FALSE)))</f>
        <v/>
      </c>
      <c r="G162" s="747" t="str">
        <f>IF(ISBLANK(D162),"",IF(C162=103,(VLOOKUP(D162,$BC$3:$BD$14,2,1))/1000,IF(C162=106,(VLOOKUP(D162,$BF$3:$BG$12,2,1))/1000,IF(C162=104,(VLOOKUP(D162,$AZ$3:$BA$8,2,1))/1000,IF(ISERROR(VLOOKUP(C162,'機器ｺｰﾄﾞ（非表示）'!$A$2:$H$80,5,FALSE)),"",ROUND(VLOOKUP(C162,'機器ｺｰﾄﾞ（非表示）'!$A$2:$H$80,5,FALSE)*D162*VLOOKUP(C162,'機器ｺｰﾄﾞ（非表示）'!$A$2:$H$80,6,FALSE),3))))))</f>
        <v/>
      </c>
      <c r="H162" s="742">
        <f t="shared" si="59"/>
        <v>0</v>
      </c>
      <c r="I162" s="743" t="str">
        <f t="shared" si="56"/>
        <v/>
      </c>
      <c r="L162" s="782"/>
      <c r="M162" s="752" t="str">
        <f>'【指定様式①ーｂ】契約設備内訳表（２）（負荷）'!AG166</f>
        <v/>
      </c>
      <c r="N162" s="742">
        <f>'【指定様式①ーｂ】契約設備内訳表（２）（負荷）'!AY166</f>
        <v>0</v>
      </c>
      <c r="O162" s="753">
        <f>'【指定様式①ーｂ】契約設備内訳表（２）（負荷）'!BA166</f>
        <v>0</v>
      </c>
      <c r="P162" s="754" t="str">
        <f>IF(M162="","",IF(ISERROR(VLOOKUP(M162,'機器ｺｰﾄﾞ（非表示）'!$A$2:$H$80,3,FALSE)),"",VLOOKUP(M162,'機器ｺｰﾄﾞ（非表示）'!$A$2:$H$80,3,FALSE)))</f>
        <v/>
      </c>
      <c r="Q162" s="747" t="str">
        <f>IF(N162=0,"",ROUND(IF(ISERROR(VLOOKUP(M162,'機器ｺｰﾄﾞ（非表示）'!$A$2:$H$80,5,FALSE)),"",VLOOKUP(M162,'機器ｺｰﾄﾞ（非表示）'!$A$2:$H$80,5,FALSE))*N162*VLOOKUP(M162,'機器ｺｰﾄﾞ（非表示）'!$A$2:$H$80,6,FALSE),3))</f>
        <v/>
      </c>
      <c r="R162" s="742">
        <f t="shared" si="60"/>
        <v>0</v>
      </c>
      <c r="S162" s="743" t="str">
        <f t="shared" si="57"/>
        <v/>
      </c>
      <c r="U162" s="723">
        <f t="shared" si="80"/>
        <v>0</v>
      </c>
      <c r="V162" s="723">
        <f t="shared" si="81"/>
        <v>0</v>
      </c>
      <c r="W162" s="723">
        <f t="shared" si="82"/>
        <v>0</v>
      </c>
      <c r="X162" s="723" t="str">
        <f t="shared" si="55"/>
        <v/>
      </c>
      <c r="Y162" s="723">
        <f t="shared" si="61"/>
        <v>0</v>
      </c>
      <c r="Z162" s="723">
        <f t="shared" si="62"/>
        <v>0</v>
      </c>
      <c r="AA162" s="723">
        <f t="shared" si="63"/>
        <v>0</v>
      </c>
      <c r="AB162" s="723">
        <f t="shared" si="64"/>
        <v>0</v>
      </c>
      <c r="AC162" s="723">
        <f t="shared" si="65"/>
        <v>0</v>
      </c>
      <c r="AD162" s="723">
        <f t="shared" si="66"/>
        <v>0</v>
      </c>
      <c r="AE162" s="723">
        <f t="shared" si="67"/>
        <v>0</v>
      </c>
      <c r="AF162" s="723">
        <f t="shared" si="68"/>
        <v>0</v>
      </c>
      <c r="AG162" s="723">
        <f t="shared" si="69"/>
        <v>0</v>
      </c>
      <c r="AH162" s="723">
        <f t="shared" si="70"/>
        <v>0</v>
      </c>
      <c r="AI162" s="723">
        <f t="shared" si="71"/>
        <v>0</v>
      </c>
      <c r="AJ162" s="723">
        <f t="shared" si="72"/>
        <v>0</v>
      </c>
      <c r="AK162" s="723">
        <f t="shared" si="73"/>
        <v>0</v>
      </c>
      <c r="AL162" s="723">
        <f t="shared" si="74"/>
        <v>0</v>
      </c>
      <c r="AM162" s="723">
        <f t="shared" si="75"/>
        <v>0</v>
      </c>
      <c r="AN162" s="723">
        <f t="shared" si="76"/>
        <v>0</v>
      </c>
      <c r="AO162" s="723">
        <f t="shared" si="77"/>
        <v>0</v>
      </c>
      <c r="AP162" s="723">
        <f t="shared" si="78"/>
        <v>0</v>
      </c>
      <c r="AQ162" s="723">
        <f t="shared" si="79"/>
        <v>0</v>
      </c>
      <c r="AS162" s="808" t="s">
        <v>784</v>
      </c>
      <c r="AT162" s="814"/>
      <c r="AU162" s="815"/>
      <c r="AV162" s="816"/>
      <c r="AW162" s="817"/>
      <c r="AX162" s="2295">
        <f>SUM(AX154:AX161)</f>
        <v>0</v>
      </c>
      <c r="AY162" s="809"/>
      <c r="BB162" s="796"/>
    </row>
    <row r="163" spans="2:54" ht="14.25" thickBot="1">
      <c r="B163" s="782"/>
      <c r="C163" s="752" t="str">
        <f>'【指定様式①ーｂ】契約設備内訳表（２）（負荷）'!D167</f>
        <v/>
      </c>
      <c r="D163" s="742">
        <f>'【指定様式①ーｂ】契約設備内訳表（２）（負荷）'!V167</f>
        <v>0</v>
      </c>
      <c r="E163" s="753">
        <f>'【指定様式①ーｂ】契約設備内訳表（２）（負荷）'!X167</f>
        <v>0</v>
      </c>
      <c r="F163" s="754" t="str">
        <f>IF(C163="","",IF(ISERROR(VLOOKUP(C163,'機器ｺｰﾄﾞ（非表示）'!$A$2:$H$80,3,FALSE)),"",VLOOKUP(C163,'機器ｺｰﾄﾞ（非表示）'!$A$2:$H$80,3,FALSE)))</f>
        <v/>
      </c>
      <c r="G163" s="747" t="str">
        <f>IF(ISBLANK(D163),"",IF(C163=103,(VLOOKUP(D163,$BC$3:$BD$14,2,1))/1000,IF(C163=106,(VLOOKUP(D163,$BF$3:$BG$12,2,1))/1000,IF(C163=104,(VLOOKUP(D163,$AZ$3:$BA$8,2,1))/1000,IF(ISERROR(VLOOKUP(C163,'機器ｺｰﾄﾞ（非表示）'!$A$2:$H$80,5,FALSE)),"",ROUND(VLOOKUP(C163,'機器ｺｰﾄﾞ（非表示）'!$A$2:$H$80,5,FALSE)*D163*VLOOKUP(C163,'機器ｺｰﾄﾞ（非表示）'!$A$2:$H$80,6,FALSE),3))))))</f>
        <v/>
      </c>
      <c r="H163" s="742">
        <f t="shared" si="59"/>
        <v>0</v>
      </c>
      <c r="I163" s="743" t="str">
        <f t="shared" si="56"/>
        <v/>
      </c>
      <c r="L163" s="782"/>
      <c r="M163" s="752" t="str">
        <f>'【指定様式①ーｂ】契約設備内訳表（２）（負荷）'!AG167</f>
        <v/>
      </c>
      <c r="N163" s="742">
        <f>'【指定様式①ーｂ】契約設備内訳表（２）（負荷）'!AY167</f>
        <v>0</v>
      </c>
      <c r="O163" s="753">
        <f>'【指定様式①ーｂ】契約設備内訳表（２）（負荷）'!BA167</f>
        <v>0</v>
      </c>
      <c r="P163" s="754" t="str">
        <f>IF(M163="","",IF(ISERROR(VLOOKUP(M163,'機器ｺｰﾄﾞ（非表示）'!$A$2:$H$80,3,FALSE)),"",VLOOKUP(M163,'機器ｺｰﾄﾞ（非表示）'!$A$2:$H$80,3,FALSE)))</f>
        <v/>
      </c>
      <c r="Q163" s="747" t="str">
        <f>IF(N163=0,"",ROUND(IF(ISERROR(VLOOKUP(M163,'機器ｺｰﾄﾞ（非表示）'!$A$2:$H$80,5,FALSE)),"",VLOOKUP(M163,'機器ｺｰﾄﾞ（非表示）'!$A$2:$H$80,5,FALSE))*N163*VLOOKUP(M163,'機器ｺｰﾄﾞ（非表示）'!$A$2:$H$80,6,FALSE),3))</f>
        <v/>
      </c>
      <c r="R163" s="742">
        <f t="shared" si="60"/>
        <v>0</v>
      </c>
      <c r="S163" s="743" t="str">
        <f t="shared" si="57"/>
        <v/>
      </c>
      <c r="U163" s="723">
        <f t="shared" si="80"/>
        <v>0</v>
      </c>
      <c r="V163" s="723">
        <f t="shared" si="81"/>
        <v>0</v>
      </c>
      <c r="W163" s="723">
        <f t="shared" si="82"/>
        <v>0</v>
      </c>
      <c r="X163" s="723" t="str">
        <f t="shared" si="55"/>
        <v/>
      </c>
      <c r="Y163" s="723">
        <f t="shared" si="61"/>
        <v>0</v>
      </c>
      <c r="Z163" s="723">
        <f t="shared" si="62"/>
        <v>0</v>
      </c>
      <c r="AA163" s="723">
        <f t="shared" si="63"/>
        <v>0</v>
      </c>
      <c r="AB163" s="723">
        <f t="shared" si="64"/>
        <v>0</v>
      </c>
      <c r="AC163" s="723">
        <f t="shared" si="65"/>
        <v>0</v>
      </c>
      <c r="AD163" s="723">
        <f t="shared" si="66"/>
        <v>0</v>
      </c>
      <c r="AE163" s="723">
        <f t="shared" si="67"/>
        <v>0</v>
      </c>
      <c r="AF163" s="723">
        <f t="shared" si="68"/>
        <v>0</v>
      </c>
      <c r="AG163" s="723">
        <f t="shared" si="69"/>
        <v>0</v>
      </c>
      <c r="AH163" s="723">
        <f t="shared" si="70"/>
        <v>0</v>
      </c>
      <c r="AI163" s="723">
        <f t="shared" si="71"/>
        <v>0</v>
      </c>
      <c r="AJ163" s="723">
        <f t="shared" si="72"/>
        <v>0</v>
      </c>
      <c r="AK163" s="723">
        <f t="shared" si="73"/>
        <v>0</v>
      </c>
      <c r="AL163" s="723">
        <f t="shared" si="74"/>
        <v>0</v>
      </c>
      <c r="AM163" s="723">
        <f t="shared" si="75"/>
        <v>0</v>
      </c>
      <c r="AN163" s="723">
        <f t="shared" si="76"/>
        <v>0</v>
      </c>
      <c r="AO163" s="723">
        <f t="shared" si="77"/>
        <v>0</v>
      </c>
      <c r="AP163" s="723">
        <f t="shared" si="78"/>
        <v>0</v>
      </c>
      <c r="AQ163" s="723">
        <f t="shared" si="79"/>
        <v>0</v>
      </c>
      <c r="AS163" s="818"/>
      <c r="AT163" s="819" t="s">
        <v>666</v>
      </c>
      <c r="AU163" s="820"/>
      <c r="AV163" s="821">
        <f>I374</f>
        <v>0</v>
      </c>
      <c r="AW163" s="822"/>
      <c r="AX163" s="2296"/>
      <c r="AY163" s="823"/>
      <c r="BB163" s="810"/>
    </row>
    <row r="164" spans="2:54">
      <c r="B164" s="782"/>
      <c r="C164" s="752" t="str">
        <f>'【指定様式①ーｂ】契約設備内訳表（２）（負荷）'!D168</f>
        <v/>
      </c>
      <c r="D164" s="742">
        <f>'【指定様式①ーｂ】契約設備内訳表（２）（負荷）'!V168</f>
        <v>0</v>
      </c>
      <c r="E164" s="753">
        <f>'【指定様式①ーｂ】契約設備内訳表（２）（負荷）'!X168</f>
        <v>0</v>
      </c>
      <c r="F164" s="754" t="str">
        <f>IF(C164="","",IF(ISERROR(VLOOKUP(C164,'機器ｺｰﾄﾞ（非表示）'!$A$2:$H$80,3,FALSE)),"",VLOOKUP(C164,'機器ｺｰﾄﾞ（非表示）'!$A$2:$H$80,3,FALSE)))</f>
        <v/>
      </c>
      <c r="G164" s="747" t="str">
        <f>IF(ISBLANK(D164),"",IF(C164=103,(VLOOKUP(D164,$BC$3:$BD$14,2,1))/1000,IF(C164=106,(VLOOKUP(D164,$BF$3:$BG$12,2,1))/1000,IF(C164=104,(VLOOKUP(D164,$AZ$3:$BA$8,2,1))/1000,IF(ISERROR(VLOOKUP(C164,'機器ｺｰﾄﾞ（非表示）'!$A$2:$H$80,5,FALSE)),"",ROUND(VLOOKUP(C164,'機器ｺｰﾄﾞ（非表示）'!$A$2:$H$80,5,FALSE)*D164*VLOOKUP(C164,'機器ｺｰﾄﾞ（非表示）'!$A$2:$H$80,6,FALSE),3))))))</f>
        <v/>
      </c>
      <c r="H164" s="742">
        <f t="shared" si="59"/>
        <v>0</v>
      </c>
      <c r="I164" s="743" t="str">
        <f t="shared" si="56"/>
        <v/>
      </c>
      <c r="L164" s="782"/>
      <c r="M164" s="752" t="str">
        <f>'【指定様式①ーｂ】契約設備内訳表（２）（負荷）'!AG168</f>
        <v/>
      </c>
      <c r="N164" s="742">
        <f>'【指定様式①ーｂ】契約設備内訳表（２）（負荷）'!AY168</f>
        <v>0</v>
      </c>
      <c r="O164" s="753">
        <f>'【指定様式①ーｂ】契約設備内訳表（２）（負荷）'!BA168</f>
        <v>0</v>
      </c>
      <c r="P164" s="754" t="str">
        <f>IF(M164="","",IF(ISERROR(VLOOKUP(M164,'機器ｺｰﾄﾞ（非表示）'!$A$2:$H$80,3,FALSE)),"",VLOOKUP(M164,'機器ｺｰﾄﾞ（非表示）'!$A$2:$H$80,3,FALSE)))</f>
        <v/>
      </c>
      <c r="Q164" s="747" t="str">
        <f>IF(N164=0,"",ROUND(IF(ISERROR(VLOOKUP(M164,'機器ｺｰﾄﾞ（非表示）'!$A$2:$H$80,5,FALSE)),"",VLOOKUP(M164,'機器ｺｰﾄﾞ（非表示）'!$A$2:$H$80,5,FALSE))*N164*VLOOKUP(M164,'機器ｺｰﾄﾞ（非表示）'!$A$2:$H$80,6,FALSE),3))</f>
        <v/>
      </c>
      <c r="R164" s="742">
        <f t="shared" si="60"/>
        <v>0</v>
      </c>
      <c r="S164" s="743" t="str">
        <f t="shared" si="57"/>
        <v/>
      </c>
      <c r="U164" s="723">
        <f t="shared" si="80"/>
        <v>0</v>
      </c>
      <c r="V164" s="723">
        <f t="shared" si="81"/>
        <v>0</v>
      </c>
      <c r="W164" s="723">
        <f t="shared" si="82"/>
        <v>0</v>
      </c>
      <c r="X164" s="723" t="str">
        <f t="shared" si="55"/>
        <v/>
      </c>
      <c r="Y164" s="723">
        <f t="shared" si="61"/>
        <v>0</v>
      </c>
      <c r="Z164" s="723">
        <f t="shared" si="62"/>
        <v>0</v>
      </c>
      <c r="AA164" s="723">
        <f t="shared" si="63"/>
        <v>0</v>
      </c>
      <c r="AB164" s="723">
        <f t="shared" si="64"/>
        <v>0</v>
      </c>
      <c r="AC164" s="723">
        <f t="shared" si="65"/>
        <v>0</v>
      </c>
      <c r="AD164" s="723">
        <f t="shared" si="66"/>
        <v>0</v>
      </c>
      <c r="AE164" s="723">
        <f t="shared" si="67"/>
        <v>0</v>
      </c>
      <c r="AF164" s="723">
        <f t="shared" si="68"/>
        <v>0</v>
      </c>
      <c r="AG164" s="723">
        <f t="shared" si="69"/>
        <v>0</v>
      </c>
      <c r="AH164" s="723">
        <f t="shared" si="70"/>
        <v>0</v>
      </c>
      <c r="AI164" s="723">
        <f t="shared" si="71"/>
        <v>0</v>
      </c>
      <c r="AJ164" s="723">
        <f t="shared" si="72"/>
        <v>0</v>
      </c>
      <c r="AK164" s="723">
        <f t="shared" si="73"/>
        <v>0</v>
      </c>
      <c r="AL164" s="723">
        <f t="shared" si="74"/>
        <v>0</v>
      </c>
      <c r="AM164" s="723">
        <f t="shared" si="75"/>
        <v>0</v>
      </c>
      <c r="AN164" s="723">
        <f t="shared" si="76"/>
        <v>0</v>
      </c>
      <c r="AO164" s="723">
        <f t="shared" si="77"/>
        <v>0</v>
      </c>
      <c r="AP164" s="723">
        <f t="shared" si="78"/>
        <v>0</v>
      </c>
      <c r="AQ164" s="723">
        <f t="shared" si="79"/>
        <v>0</v>
      </c>
      <c r="AS164" s="2280" t="s">
        <v>785</v>
      </c>
      <c r="AT164" s="2281"/>
      <c r="AU164" s="2281"/>
      <c r="AV164" s="2281"/>
      <c r="AW164" s="2281"/>
      <c r="AX164" s="2282"/>
      <c r="AY164" s="823"/>
      <c r="BB164" s="810"/>
    </row>
    <row r="165" spans="2:54">
      <c r="B165" s="782"/>
      <c r="C165" s="752" t="str">
        <f>'【指定様式①ーｂ】契約設備内訳表（２）（負荷）'!D169</f>
        <v/>
      </c>
      <c r="D165" s="742">
        <f>'【指定様式①ーｂ】契約設備内訳表（２）（負荷）'!V169</f>
        <v>0</v>
      </c>
      <c r="E165" s="753">
        <f>'【指定様式①ーｂ】契約設備内訳表（２）（負荷）'!X169</f>
        <v>0</v>
      </c>
      <c r="F165" s="754" t="str">
        <f>IF(C165="","",IF(ISERROR(VLOOKUP(C165,'機器ｺｰﾄﾞ（非表示）'!$A$2:$H$80,3,FALSE)),"",VLOOKUP(C165,'機器ｺｰﾄﾞ（非表示）'!$A$2:$H$80,3,FALSE)))</f>
        <v/>
      </c>
      <c r="G165" s="747" t="str">
        <f>IF(ISBLANK(D165),"",IF(C165=103,(VLOOKUP(D165,$BC$3:$BD$14,2,1))/1000,IF(C165=106,(VLOOKUP(D165,$BF$3:$BG$12,2,1))/1000,IF(C165=104,(VLOOKUP(D165,$AZ$3:$BA$8,2,1))/1000,IF(ISERROR(VLOOKUP(C165,'機器ｺｰﾄﾞ（非表示）'!$A$2:$H$80,5,FALSE)),"",ROUND(VLOOKUP(C165,'機器ｺｰﾄﾞ（非表示）'!$A$2:$H$80,5,FALSE)*D165*VLOOKUP(C165,'機器ｺｰﾄﾞ（非表示）'!$A$2:$H$80,6,FALSE),3))))))</f>
        <v/>
      </c>
      <c r="H165" s="742">
        <f t="shared" si="59"/>
        <v>0</v>
      </c>
      <c r="I165" s="743" t="str">
        <f t="shared" si="56"/>
        <v/>
      </c>
      <c r="L165" s="782"/>
      <c r="M165" s="752" t="str">
        <f>'【指定様式①ーｂ】契約設備内訳表（２）（負荷）'!AG169</f>
        <v/>
      </c>
      <c r="N165" s="742">
        <f>'【指定様式①ーｂ】契約設備内訳表（２）（負荷）'!AY169</f>
        <v>0</v>
      </c>
      <c r="O165" s="753">
        <f>'【指定様式①ーｂ】契約設備内訳表（２）（負荷）'!BA169</f>
        <v>0</v>
      </c>
      <c r="P165" s="754" t="str">
        <f>IF(M165="","",IF(ISERROR(VLOOKUP(M165,'機器ｺｰﾄﾞ（非表示）'!$A$2:$H$80,3,FALSE)),"",VLOOKUP(M165,'機器ｺｰﾄﾞ（非表示）'!$A$2:$H$80,3,FALSE)))</f>
        <v/>
      </c>
      <c r="Q165" s="747" t="str">
        <f>IF(N165=0,"",ROUND(IF(ISERROR(VLOOKUP(M165,'機器ｺｰﾄﾞ（非表示）'!$A$2:$H$80,5,FALSE)),"",VLOOKUP(M165,'機器ｺｰﾄﾞ（非表示）'!$A$2:$H$80,5,FALSE))*N165*VLOOKUP(M165,'機器ｺｰﾄﾞ（非表示）'!$A$2:$H$80,6,FALSE),3))</f>
        <v/>
      </c>
      <c r="R165" s="742">
        <f t="shared" si="60"/>
        <v>0</v>
      </c>
      <c r="S165" s="743" t="str">
        <f t="shared" si="57"/>
        <v/>
      </c>
      <c r="U165" s="723">
        <f t="shared" si="80"/>
        <v>0</v>
      </c>
      <c r="V165" s="723">
        <f t="shared" si="81"/>
        <v>0</v>
      </c>
      <c r="W165" s="723">
        <f t="shared" si="82"/>
        <v>0</v>
      </c>
      <c r="X165" s="723" t="str">
        <f t="shared" si="55"/>
        <v/>
      </c>
      <c r="Y165" s="723">
        <f t="shared" si="61"/>
        <v>0</v>
      </c>
      <c r="Z165" s="723">
        <f t="shared" si="62"/>
        <v>0</v>
      </c>
      <c r="AA165" s="723">
        <f t="shared" si="63"/>
        <v>0</v>
      </c>
      <c r="AB165" s="723">
        <f t="shared" si="64"/>
        <v>0</v>
      </c>
      <c r="AC165" s="723">
        <f t="shared" si="65"/>
        <v>0</v>
      </c>
      <c r="AD165" s="723">
        <f t="shared" si="66"/>
        <v>0</v>
      </c>
      <c r="AE165" s="723">
        <f t="shared" si="67"/>
        <v>0</v>
      </c>
      <c r="AF165" s="723">
        <f t="shared" si="68"/>
        <v>0</v>
      </c>
      <c r="AG165" s="723">
        <f t="shared" si="69"/>
        <v>0</v>
      </c>
      <c r="AH165" s="723">
        <f t="shared" si="70"/>
        <v>0</v>
      </c>
      <c r="AI165" s="723">
        <f t="shared" si="71"/>
        <v>0</v>
      </c>
      <c r="AJ165" s="723">
        <f t="shared" si="72"/>
        <v>0</v>
      </c>
      <c r="AK165" s="723">
        <f t="shared" si="73"/>
        <v>0</v>
      </c>
      <c r="AL165" s="723">
        <f t="shared" si="74"/>
        <v>0</v>
      </c>
      <c r="AM165" s="723">
        <f t="shared" si="75"/>
        <v>0</v>
      </c>
      <c r="AN165" s="723">
        <f t="shared" si="76"/>
        <v>0</v>
      </c>
      <c r="AO165" s="723">
        <f t="shared" si="77"/>
        <v>0</v>
      </c>
      <c r="AP165" s="723">
        <f t="shared" si="78"/>
        <v>0</v>
      </c>
      <c r="AQ165" s="723">
        <f t="shared" si="79"/>
        <v>0</v>
      </c>
      <c r="AS165" s="824"/>
      <c r="AT165" s="825" t="s">
        <v>757</v>
      </c>
      <c r="AU165" s="826"/>
      <c r="AV165" s="827"/>
      <c r="AW165" s="827" t="s">
        <v>669</v>
      </c>
      <c r="AX165" s="828"/>
    </row>
    <row r="166" spans="2:54">
      <c r="B166" s="782"/>
      <c r="C166" s="752" t="str">
        <f>'【指定様式①ーｂ】契約設備内訳表（２）（負荷）'!D170</f>
        <v/>
      </c>
      <c r="D166" s="742">
        <f>'【指定様式①ーｂ】契約設備内訳表（２）（負荷）'!V170</f>
        <v>0</v>
      </c>
      <c r="E166" s="753">
        <f>'【指定様式①ーｂ】契約設備内訳表（２）（負荷）'!X170</f>
        <v>0</v>
      </c>
      <c r="F166" s="754" t="str">
        <f>IF(C166="","",IF(ISERROR(VLOOKUP(C166,'機器ｺｰﾄﾞ（非表示）'!$A$2:$H$80,3,FALSE)),"",VLOOKUP(C166,'機器ｺｰﾄﾞ（非表示）'!$A$2:$H$80,3,FALSE)))</f>
        <v/>
      </c>
      <c r="G166" s="747" t="str">
        <f>IF(ISBLANK(D166),"",IF(C166=103,(VLOOKUP(D166,$BC$3:$BD$14,2,1))/1000,IF(C166=106,(VLOOKUP(D166,$BF$3:$BG$12,2,1))/1000,IF(C166=104,(VLOOKUP(D166,$AZ$3:$BA$8,2,1))/1000,IF(ISERROR(VLOOKUP(C166,'機器ｺｰﾄﾞ（非表示）'!$A$2:$H$80,5,FALSE)),"",ROUND(VLOOKUP(C166,'機器ｺｰﾄﾞ（非表示）'!$A$2:$H$80,5,FALSE)*D166*VLOOKUP(C166,'機器ｺｰﾄﾞ（非表示）'!$A$2:$H$80,6,FALSE),3))))))</f>
        <v/>
      </c>
      <c r="H166" s="742">
        <f t="shared" si="59"/>
        <v>0</v>
      </c>
      <c r="I166" s="743" t="str">
        <f t="shared" si="56"/>
        <v/>
      </c>
      <c r="L166" s="782"/>
      <c r="M166" s="752" t="str">
        <f>'【指定様式①ーｂ】契約設備内訳表（２）（負荷）'!AG170</f>
        <v/>
      </c>
      <c r="N166" s="742">
        <f>'【指定様式①ーｂ】契約設備内訳表（２）（負荷）'!AY170</f>
        <v>0</v>
      </c>
      <c r="O166" s="753">
        <f>'【指定様式①ーｂ】契約設備内訳表（２）（負荷）'!BA170</f>
        <v>0</v>
      </c>
      <c r="P166" s="754" t="str">
        <f>IF(M166="","",IF(ISERROR(VLOOKUP(M166,'機器ｺｰﾄﾞ（非表示）'!$A$2:$H$80,3,FALSE)),"",VLOOKUP(M166,'機器ｺｰﾄﾞ（非表示）'!$A$2:$H$80,3,FALSE)))</f>
        <v/>
      </c>
      <c r="Q166" s="747" t="str">
        <f>IF(N166=0,"",ROUND(IF(ISERROR(VLOOKUP(M166,'機器ｺｰﾄﾞ（非表示）'!$A$2:$H$80,5,FALSE)),"",VLOOKUP(M166,'機器ｺｰﾄﾞ（非表示）'!$A$2:$H$80,5,FALSE))*N166*VLOOKUP(M166,'機器ｺｰﾄﾞ（非表示）'!$A$2:$H$80,6,FALSE),3))</f>
        <v/>
      </c>
      <c r="R166" s="742">
        <f t="shared" si="60"/>
        <v>0</v>
      </c>
      <c r="S166" s="743" t="str">
        <f t="shared" si="57"/>
        <v/>
      </c>
      <c r="U166" s="723">
        <f t="shared" si="80"/>
        <v>0</v>
      </c>
      <c r="V166" s="723">
        <f t="shared" si="81"/>
        <v>0</v>
      </c>
      <c r="W166" s="723">
        <f t="shared" si="82"/>
        <v>0</v>
      </c>
      <c r="X166" s="723" t="str">
        <f t="shared" si="55"/>
        <v/>
      </c>
      <c r="Y166" s="723">
        <f t="shared" si="61"/>
        <v>0</v>
      </c>
      <c r="Z166" s="723">
        <f t="shared" si="62"/>
        <v>0</v>
      </c>
      <c r="AA166" s="723">
        <f t="shared" si="63"/>
        <v>0</v>
      </c>
      <c r="AB166" s="723">
        <f t="shared" si="64"/>
        <v>0</v>
      </c>
      <c r="AC166" s="723">
        <f t="shared" si="65"/>
        <v>0</v>
      </c>
      <c r="AD166" s="723">
        <f t="shared" si="66"/>
        <v>0</v>
      </c>
      <c r="AE166" s="723">
        <f t="shared" si="67"/>
        <v>0</v>
      </c>
      <c r="AF166" s="723">
        <f t="shared" si="68"/>
        <v>0</v>
      </c>
      <c r="AG166" s="723">
        <f t="shared" si="69"/>
        <v>0</v>
      </c>
      <c r="AH166" s="723">
        <f t="shared" si="70"/>
        <v>0</v>
      </c>
      <c r="AI166" s="723">
        <f t="shared" si="71"/>
        <v>0</v>
      </c>
      <c r="AJ166" s="723">
        <f t="shared" si="72"/>
        <v>0</v>
      </c>
      <c r="AK166" s="723">
        <f t="shared" si="73"/>
        <v>0</v>
      </c>
      <c r="AL166" s="723">
        <f t="shared" si="74"/>
        <v>0</v>
      </c>
      <c r="AM166" s="723">
        <f t="shared" si="75"/>
        <v>0</v>
      </c>
      <c r="AN166" s="723">
        <f t="shared" si="76"/>
        <v>0</v>
      </c>
      <c r="AO166" s="723">
        <f t="shared" si="77"/>
        <v>0</v>
      </c>
      <c r="AP166" s="723">
        <f t="shared" si="78"/>
        <v>0</v>
      </c>
      <c r="AQ166" s="723">
        <f t="shared" si="79"/>
        <v>0</v>
      </c>
      <c r="AS166" s="798" t="s">
        <v>762</v>
      </c>
      <c r="AT166" s="829" t="s">
        <v>763</v>
      </c>
      <c r="AU166" s="830"/>
      <c r="AV166" s="805" t="s">
        <v>764</v>
      </c>
      <c r="AW166" s="805" t="s">
        <v>428</v>
      </c>
      <c r="AX166" s="831" t="s">
        <v>429</v>
      </c>
    </row>
    <row r="167" spans="2:54">
      <c r="B167" s="782"/>
      <c r="C167" s="752" t="str">
        <f>'【指定様式①ーｂ】契約設備内訳表（２）（負荷）'!D171</f>
        <v/>
      </c>
      <c r="D167" s="742">
        <f>'【指定様式①ーｂ】契約設備内訳表（２）（負荷）'!V171</f>
        <v>0</v>
      </c>
      <c r="E167" s="753">
        <f>'【指定様式①ーｂ】契約設備内訳表（２）（負荷）'!X171</f>
        <v>0</v>
      </c>
      <c r="F167" s="754" t="str">
        <f>IF(C167="","",IF(ISERROR(VLOOKUP(C167,'機器ｺｰﾄﾞ（非表示）'!$A$2:$H$80,3,FALSE)),"",VLOOKUP(C167,'機器ｺｰﾄﾞ（非表示）'!$A$2:$H$80,3,FALSE)))</f>
        <v/>
      </c>
      <c r="G167" s="747" t="str">
        <f>IF(ISBLANK(D167),"",IF(C167=103,(VLOOKUP(D167,$BC$3:$BD$14,2,1))/1000,IF(C167=106,(VLOOKUP(D167,$BF$3:$BG$12,2,1))/1000,IF(C167=104,(VLOOKUP(D167,$AZ$3:$BA$8,2,1))/1000,IF(ISERROR(VLOOKUP(C167,'機器ｺｰﾄﾞ（非表示）'!$A$2:$H$80,5,FALSE)),"",ROUND(VLOOKUP(C167,'機器ｺｰﾄﾞ（非表示）'!$A$2:$H$80,5,FALSE)*D167*VLOOKUP(C167,'機器ｺｰﾄﾞ（非表示）'!$A$2:$H$80,6,FALSE),3))))))</f>
        <v/>
      </c>
      <c r="H167" s="742">
        <f t="shared" si="59"/>
        <v>0</v>
      </c>
      <c r="I167" s="743" t="str">
        <f t="shared" si="56"/>
        <v/>
      </c>
      <c r="L167" s="782"/>
      <c r="M167" s="752" t="str">
        <f>'【指定様式①ーｂ】契約設備内訳表（２）（負荷）'!AG171</f>
        <v/>
      </c>
      <c r="N167" s="742">
        <f>'【指定様式①ーｂ】契約設備内訳表（２）（負荷）'!AY171</f>
        <v>0</v>
      </c>
      <c r="O167" s="753">
        <f>'【指定様式①ーｂ】契約設備内訳表（２）（負荷）'!BA171</f>
        <v>0</v>
      </c>
      <c r="P167" s="754" t="str">
        <f>IF(M167="","",IF(ISERROR(VLOOKUP(M167,'機器ｺｰﾄﾞ（非表示）'!$A$2:$H$80,3,FALSE)),"",VLOOKUP(M167,'機器ｺｰﾄﾞ（非表示）'!$A$2:$H$80,3,FALSE)))</f>
        <v/>
      </c>
      <c r="Q167" s="747" t="str">
        <f>IF(N167=0,"",ROUND(IF(ISERROR(VLOOKUP(M167,'機器ｺｰﾄﾞ（非表示）'!$A$2:$H$80,5,FALSE)),"",VLOOKUP(M167,'機器ｺｰﾄﾞ（非表示）'!$A$2:$H$80,5,FALSE))*N167*VLOOKUP(M167,'機器ｺｰﾄﾞ（非表示）'!$A$2:$H$80,6,FALSE),3))</f>
        <v/>
      </c>
      <c r="R167" s="742">
        <f t="shared" si="60"/>
        <v>0</v>
      </c>
      <c r="S167" s="743" t="str">
        <f t="shared" si="57"/>
        <v/>
      </c>
      <c r="U167" s="723">
        <f t="shared" si="80"/>
        <v>0</v>
      </c>
      <c r="V167" s="723">
        <f t="shared" si="81"/>
        <v>0</v>
      </c>
      <c r="W167" s="723">
        <f t="shared" si="82"/>
        <v>0</v>
      </c>
      <c r="X167" s="723" t="str">
        <f t="shared" si="55"/>
        <v/>
      </c>
      <c r="Y167" s="723">
        <f t="shared" si="61"/>
        <v>0</v>
      </c>
      <c r="Z167" s="723">
        <f t="shared" si="62"/>
        <v>0</v>
      </c>
      <c r="AA167" s="723">
        <f t="shared" si="63"/>
        <v>0</v>
      </c>
      <c r="AB167" s="723">
        <f t="shared" si="64"/>
        <v>0</v>
      </c>
      <c r="AC167" s="723">
        <f t="shared" si="65"/>
        <v>0</v>
      </c>
      <c r="AD167" s="723">
        <f t="shared" si="66"/>
        <v>0</v>
      </c>
      <c r="AE167" s="723">
        <f t="shared" si="67"/>
        <v>0</v>
      </c>
      <c r="AF167" s="723">
        <f t="shared" si="68"/>
        <v>0</v>
      </c>
      <c r="AG167" s="723">
        <f t="shared" si="69"/>
        <v>0</v>
      </c>
      <c r="AH167" s="723">
        <f t="shared" si="70"/>
        <v>0</v>
      </c>
      <c r="AI167" s="723">
        <f t="shared" si="71"/>
        <v>0</v>
      </c>
      <c r="AJ167" s="723">
        <f t="shared" si="72"/>
        <v>0</v>
      </c>
      <c r="AK167" s="723">
        <f t="shared" si="73"/>
        <v>0</v>
      </c>
      <c r="AL167" s="723">
        <f t="shared" si="74"/>
        <v>0</v>
      </c>
      <c r="AM167" s="723">
        <f t="shared" si="75"/>
        <v>0</v>
      </c>
      <c r="AN167" s="723">
        <f t="shared" si="76"/>
        <v>0</v>
      </c>
      <c r="AO167" s="723">
        <f t="shared" si="77"/>
        <v>0</v>
      </c>
      <c r="AP167" s="723">
        <f t="shared" si="78"/>
        <v>0</v>
      </c>
      <c r="AQ167" s="723">
        <f t="shared" si="79"/>
        <v>0</v>
      </c>
      <c r="AS167" s="798"/>
      <c r="AT167" s="814" t="s">
        <v>766</v>
      </c>
      <c r="AU167" s="815"/>
      <c r="AV167" s="748">
        <f>LARGE($X$6:$AQ$255,1)</f>
        <v>0</v>
      </c>
      <c r="AW167" s="832">
        <v>1</v>
      </c>
      <c r="AX167" s="833">
        <f>ROUND(AV167*AW167,3)</f>
        <v>0</v>
      </c>
    </row>
    <row r="168" spans="2:54">
      <c r="B168" s="782"/>
      <c r="C168" s="752" t="str">
        <f>'【指定様式①ーｂ】契約設備内訳表（２）（負荷）'!D172</f>
        <v/>
      </c>
      <c r="D168" s="742">
        <f>'【指定様式①ーｂ】契約設備内訳表（２）（負荷）'!V172</f>
        <v>0</v>
      </c>
      <c r="E168" s="753">
        <f>'【指定様式①ーｂ】契約設備内訳表（２）（負荷）'!X172</f>
        <v>0</v>
      </c>
      <c r="F168" s="754" t="str">
        <f>IF(C168="","",IF(ISERROR(VLOOKUP(C168,'機器ｺｰﾄﾞ（非表示）'!$A$2:$H$80,3,FALSE)),"",VLOOKUP(C168,'機器ｺｰﾄﾞ（非表示）'!$A$2:$H$80,3,FALSE)))</f>
        <v/>
      </c>
      <c r="G168" s="747" t="str">
        <f>IF(ISBLANK(D168),"",IF(C168=103,(VLOOKUP(D168,$BC$3:$BD$14,2,1))/1000,IF(C168=106,(VLOOKUP(D168,$BF$3:$BG$12,2,1))/1000,IF(C168=104,(VLOOKUP(D168,$AZ$3:$BA$8,2,1))/1000,IF(ISERROR(VLOOKUP(C168,'機器ｺｰﾄﾞ（非表示）'!$A$2:$H$80,5,FALSE)),"",ROUND(VLOOKUP(C168,'機器ｺｰﾄﾞ（非表示）'!$A$2:$H$80,5,FALSE)*D168*VLOOKUP(C168,'機器ｺｰﾄﾞ（非表示）'!$A$2:$H$80,6,FALSE),3))))))</f>
        <v/>
      </c>
      <c r="H168" s="742">
        <f t="shared" si="59"/>
        <v>0</v>
      </c>
      <c r="I168" s="743" t="str">
        <f t="shared" si="56"/>
        <v/>
      </c>
      <c r="L168" s="782"/>
      <c r="M168" s="752" t="str">
        <f>'【指定様式①ーｂ】契約設備内訳表（２）（負荷）'!AG172</f>
        <v/>
      </c>
      <c r="N168" s="742">
        <f>'【指定様式①ーｂ】契約設備内訳表（２）（負荷）'!AY172</f>
        <v>0</v>
      </c>
      <c r="O168" s="753">
        <f>'【指定様式①ーｂ】契約設備内訳表（２）（負荷）'!BA172</f>
        <v>0</v>
      </c>
      <c r="P168" s="754" t="str">
        <f>IF(M168="","",IF(ISERROR(VLOOKUP(M168,'機器ｺｰﾄﾞ（非表示）'!$A$2:$H$80,3,FALSE)),"",VLOOKUP(M168,'機器ｺｰﾄﾞ（非表示）'!$A$2:$H$80,3,FALSE)))</f>
        <v/>
      </c>
      <c r="Q168" s="747" t="str">
        <f>IF(N168=0,"",ROUND(IF(ISERROR(VLOOKUP(M168,'機器ｺｰﾄﾞ（非表示）'!$A$2:$H$80,5,FALSE)),"",VLOOKUP(M168,'機器ｺｰﾄﾞ（非表示）'!$A$2:$H$80,5,FALSE))*N168*VLOOKUP(M168,'機器ｺｰﾄﾞ（非表示）'!$A$2:$H$80,6,FALSE),3))</f>
        <v/>
      </c>
      <c r="R168" s="742">
        <f t="shared" si="60"/>
        <v>0</v>
      </c>
      <c r="S168" s="743" t="str">
        <f t="shared" si="57"/>
        <v/>
      </c>
      <c r="U168" s="723">
        <f t="shared" si="80"/>
        <v>0</v>
      </c>
      <c r="V168" s="723">
        <f t="shared" si="81"/>
        <v>0</v>
      </c>
      <c r="W168" s="723">
        <f t="shared" si="82"/>
        <v>0</v>
      </c>
      <c r="X168" s="723" t="str">
        <f t="shared" si="55"/>
        <v/>
      </c>
      <c r="Y168" s="723">
        <f t="shared" si="61"/>
        <v>0</v>
      </c>
      <c r="Z168" s="723">
        <f t="shared" si="62"/>
        <v>0</v>
      </c>
      <c r="AA168" s="723">
        <f t="shared" si="63"/>
        <v>0</v>
      </c>
      <c r="AB168" s="723">
        <f t="shared" si="64"/>
        <v>0</v>
      </c>
      <c r="AC168" s="723">
        <f t="shared" si="65"/>
        <v>0</v>
      </c>
      <c r="AD168" s="723">
        <f t="shared" si="66"/>
        <v>0</v>
      </c>
      <c r="AE168" s="723">
        <f t="shared" si="67"/>
        <v>0</v>
      </c>
      <c r="AF168" s="723">
        <f t="shared" si="68"/>
        <v>0</v>
      </c>
      <c r="AG168" s="723">
        <f t="shared" si="69"/>
        <v>0</v>
      </c>
      <c r="AH168" s="723">
        <f t="shared" si="70"/>
        <v>0</v>
      </c>
      <c r="AI168" s="723">
        <f t="shared" si="71"/>
        <v>0</v>
      </c>
      <c r="AJ168" s="723">
        <f t="shared" si="72"/>
        <v>0</v>
      </c>
      <c r="AK168" s="723">
        <f t="shared" si="73"/>
        <v>0</v>
      </c>
      <c r="AL168" s="723">
        <f t="shared" si="74"/>
        <v>0</v>
      </c>
      <c r="AM168" s="723">
        <f t="shared" si="75"/>
        <v>0</v>
      </c>
      <c r="AN168" s="723">
        <f t="shared" si="76"/>
        <v>0</v>
      </c>
      <c r="AO168" s="723">
        <f t="shared" si="77"/>
        <v>0</v>
      </c>
      <c r="AP168" s="723">
        <f t="shared" si="78"/>
        <v>0</v>
      </c>
      <c r="AQ168" s="723">
        <f t="shared" si="79"/>
        <v>0</v>
      </c>
      <c r="AS168" s="798" t="s">
        <v>767</v>
      </c>
      <c r="AT168" s="834" t="s">
        <v>768</v>
      </c>
      <c r="AU168" s="835"/>
      <c r="AV168" s="748">
        <f>LARGE($X$6:$AQ$255,2)</f>
        <v>0</v>
      </c>
      <c r="AW168" s="832">
        <v>1</v>
      </c>
      <c r="AX168" s="833">
        <f>ROUND(AV168*AW168,3)</f>
        <v>0</v>
      </c>
    </row>
    <row r="169" spans="2:54">
      <c r="B169" s="782"/>
      <c r="C169" s="752" t="str">
        <f>'【指定様式①ーｂ】契約設備内訳表（２）（負荷）'!D173</f>
        <v/>
      </c>
      <c r="D169" s="742">
        <f>'【指定様式①ーｂ】契約設備内訳表（２）（負荷）'!V173</f>
        <v>0</v>
      </c>
      <c r="E169" s="753">
        <f>'【指定様式①ーｂ】契約設備内訳表（２）（負荷）'!X173</f>
        <v>0</v>
      </c>
      <c r="F169" s="754" t="str">
        <f>IF(C169="","",IF(ISERROR(VLOOKUP(C169,'機器ｺｰﾄﾞ（非表示）'!$A$2:$H$80,3,FALSE)),"",VLOOKUP(C169,'機器ｺｰﾄﾞ（非表示）'!$A$2:$H$80,3,FALSE)))</f>
        <v/>
      </c>
      <c r="G169" s="747" t="str">
        <f>IF(ISBLANK(D169),"",IF(C169=103,(VLOOKUP(D169,$BC$3:$BD$14,2,1))/1000,IF(C169=106,(VLOOKUP(D169,$BF$3:$BG$12,2,1))/1000,IF(C169=104,(VLOOKUP(D169,$AZ$3:$BA$8,2,1))/1000,IF(ISERROR(VLOOKUP(C169,'機器ｺｰﾄﾞ（非表示）'!$A$2:$H$80,5,FALSE)),"",ROUND(VLOOKUP(C169,'機器ｺｰﾄﾞ（非表示）'!$A$2:$H$80,5,FALSE)*D169*VLOOKUP(C169,'機器ｺｰﾄﾞ（非表示）'!$A$2:$H$80,6,FALSE),3))))))</f>
        <v/>
      </c>
      <c r="H169" s="742">
        <f t="shared" si="59"/>
        <v>0</v>
      </c>
      <c r="I169" s="743" t="str">
        <f t="shared" si="56"/>
        <v/>
      </c>
      <c r="L169" s="782"/>
      <c r="M169" s="752" t="str">
        <f>'【指定様式①ーｂ】契約設備内訳表（２）（負荷）'!AG173</f>
        <v/>
      </c>
      <c r="N169" s="742">
        <f>'【指定様式①ーｂ】契約設備内訳表（２）（負荷）'!AY173</f>
        <v>0</v>
      </c>
      <c r="O169" s="753">
        <f>'【指定様式①ーｂ】契約設備内訳表（２）（負荷）'!BA173</f>
        <v>0</v>
      </c>
      <c r="P169" s="754" t="str">
        <f>IF(M169="","",IF(ISERROR(VLOOKUP(M169,'機器ｺｰﾄﾞ（非表示）'!$A$2:$H$80,3,FALSE)),"",VLOOKUP(M169,'機器ｺｰﾄﾞ（非表示）'!$A$2:$H$80,3,FALSE)))</f>
        <v/>
      </c>
      <c r="Q169" s="747" t="str">
        <f>IF(N169=0,"",ROUND(IF(ISERROR(VLOOKUP(M169,'機器ｺｰﾄﾞ（非表示）'!$A$2:$H$80,5,FALSE)),"",VLOOKUP(M169,'機器ｺｰﾄﾞ（非表示）'!$A$2:$H$80,5,FALSE))*N169*VLOOKUP(M169,'機器ｺｰﾄﾞ（非表示）'!$A$2:$H$80,6,FALSE),3))</f>
        <v/>
      </c>
      <c r="R169" s="742">
        <f t="shared" si="60"/>
        <v>0</v>
      </c>
      <c r="S169" s="743" t="str">
        <f t="shared" si="57"/>
        <v/>
      </c>
      <c r="U169" s="723">
        <f t="shared" si="80"/>
        <v>0</v>
      </c>
      <c r="V169" s="723">
        <f t="shared" si="81"/>
        <v>0</v>
      </c>
      <c r="W169" s="723">
        <f t="shared" si="82"/>
        <v>0</v>
      </c>
      <c r="X169" s="723" t="str">
        <f t="shared" si="55"/>
        <v/>
      </c>
      <c r="Y169" s="723">
        <f t="shared" si="61"/>
        <v>0</v>
      </c>
      <c r="Z169" s="723">
        <f t="shared" si="62"/>
        <v>0</v>
      </c>
      <c r="AA169" s="723">
        <f t="shared" si="63"/>
        <v>0</v>
      </c>
      <c r="AB169" s="723">
        <f t="shared" si="64"/>
        <v>0</v>
      </c>
      <c r="AC169" s="723">
        <f t="shared" si="65"/>
        <v>0</v>
      </c>
      <c r="AD169" s="723">
        <f t="shared" si="66"/>
        <v>0</v>
      </c>
      <c r="AE169" s="723">
        <f t="shared" si="67"/>
        <v>0</v>
      </c>
      <c r="AF169" s="723">
        <f t="shared" si="68"/>
        <v>0</v>
      </c>
      <c r="AG169" s="723">
        <f t="shared" si="69"/>
        <v>0</v>
      </c>
      <c r="AH169" s="723">
        <f t="shared" si="70"/>
        <v>0</v>
      </c>
      <c r="AI169" s="723">
        <f t="shared" si="71"/>
        <v>0</v>
      </c>
      <c r="AJ169" s="723">
        <f t="shared" si="72"/>
        <v>0</v>
      </c>
      <c r="AK169" s="723">
        <f t="shared" si="73"/>
        <v>0</v>
      </c>
      <c r="AL169" s="723">
        <f t="shared" si="74"/>
        <v>0</v>
      </c>
      <c r="AM169" s="723">
        <f t="shared" si="75"/>
        <v>0</v>
      </c>
      <c r="AN169" s="723">
        <f t="shared" si="76"/>
        <v>0</v>
      </c>
      <c r="AO169" s="723">
        <f t="shared" si="77"/>
        <v>0</v>
      </c>
      <c r="AP169" s="723">
        <f t="shared" si="78"/>
        <v>0</v>
      </c>
      <c r="AQ169" s="723">
        <f t="shared" si="79"/>
        <v>0</v>
      </c>
      <c r="AS169" s="798"/>
      <c r="AT169" s="814" t="s">
        <v>771</v>
      </c>
      <c r="AU169" s="815"/>
      <c r="AV169" s="748">
        <f>LARGE($X$6:$AQ$255,3)</f>
        <v>0</v>
      </c>
      <c r="AW169" s="832">
        <v>0.95</v>
      </c>
      <c r="AX169" s="833">
        <f>ROUND(AV169*AW169,3)</f>
        <v>0</v>
      </c>
    </row>
    <row r="170" spans="2:54">
      <c r="B170" s="782"/>
      <c r="C170" s="752" t="str">
        <f>'【指定様式①ーｂ】契約設備内訳表（２）（負荷）'!D174</f>
        <v/>
      </c>
      <c r="D170" s="742">
        <f>'【指定様式①ーｂ】契約設備内訳表（２）（負荷）'!V174</f>
        <v>0</v>
      </c>
      <c r="E170" s="753">
        <f>'【指定様式①ーｂ】契約設備内訳表（２）（負荷）'!X174</f>
        <v>0</v>
      </c>
      <c r="F170" s="754" t="str">
        <f>IF(C170="","",IF(ISERROR(VLOOKUP(C170,'機器ｺｰﾄﾞ（非表示）'!$A$2:$H$80,3,FALSE)),"",VLOOKUP(C170,'機器ｺｰﾄﾞ（非表示）'!$A$2:$H$80,3,FALSE)))</f>
        <v/>
      </c>
      <c r="G170" s="747" t="str">
        <f>IF(ISBLANK(D170),"",IF(C170=103,(VLOOKUP(D170,$BC$3:$BD$14,2,1))/1000,IF(C170=106,(VLOOKUP(D170,$BF$3:$BG$12,2,1))/1000,IF(C170=104,(VLOOKUP(D170,$AZ$3:$BA$8,2,1))/1000,IF(ISERROR(VLOOKUP(C170,'機器ｺｰﾄﾞ（非表示）'!$A$2:$H$80,5,FALSE)),"",ROUND(VLOOKUP(C170,'機器ｺｰﾄﾞ（非表示）'!$A$2:$H$80,5,FALSE)*D170*VLOOKUP(C170,'機器ｺｰﾄﾞ（非表示）'!$A$2:$H$80,6,FALSE),3))))))</f>
        <v/>
      </c>
      <c r="H170" s="742">
        <f t="shared" si="59"/>
        <v>0</v>
      </c>
      <c r="I170" s="743" t="str">
        <f t="shared" si="56"/>
        <v/>
      </c>
      <c r="L170" s="782"/>
      <c r="M170" s="752" t="str">
        <f>'【指定様式①ーｂ】契約設備内訳表（２）（負荷）'!AG174</f>
        <v/>
      </c>
      <c r="N170" s="742">
        <f>'【指定様式①ーｂ】契約設備内訳表（２）（負荷）'!AY174</f>
        <v>0</v>
      </c>
      <c r="O170" s="753">
        <f>'【指定様式①ーｂ】契約設備内訳表（２）（負荷）'!BA174</f>
        <v>0</v>
      </c>
      <c r="P170" s="754" t="str">
        <f>IF(M170="","",IF(ISERROR(VLOOKUP(M170,'機器ｺｰﾄﾞ（非表示）'!$A$2:$H$80,3,FALSE)),"",VLOOKUP(M170,'機器ｺｰﾄﾞ（非表示）'!$A$2:$H$80,3,FALSE)))</f>
        <v/>
      </c>
      <c r="Q170" s="747" t="str">
        <f>IF(N170=0,"",ROUND(IF(ISERROR(VLOOKUP(M170,'機器ｺｰﾄﾞ（非表示）'!$A$2:$H$80,5,FALSE)),"",VLOOKUP(M170,'機器ｺｰﾄﾞ（非表示）'!$A$2:$H$80,5,FALSE))*N170*VLOOKUP(M170,'機器ｺｰﾄﾞ（非表示）'!$A$2:$H$80,6,FALSE),3))</f>
        <v/>
      </c>
      <c r="R170" s="742">
        <f t="shared" si="60"/>
        <v>0</v>
      </c>
      <c r="S170" s="743" t="str">
        <f t="shared" si="57"/>
        <v/>
      </c>
      <c r="U170" s="723">
        <f t="shared" si="80"/>
        <v>0</v>
      </c>
      <c r="V170" s="723">
        <f t="shared" si="81"/>
        <v>0</v>
      </c>
      <c r="W170" s="723">
        <f t="shared" si="82"/>
        <v>0</v>
      </c>
      <c r="X170" s="723" t="str">
        <f t="shared" si="55"/>
        <v/>
      </c>
      <c r="Y170" s="723">
        <f t="shared" si="61"/>
        <v>0</v>
      </c>
      <c r="Z170" s="723">
        <f t="shared" si="62"/>
        <v>0</v>
      </c>
      <c r="AA170" s="723">
        <f t="shared" si="63"/>
        <v>0</v>
      </c>
      <c r="AB170" s="723">
        <f t="shared" si="64"/>
        <v>0</v>
      </c>
      <c r="AC170" s="723">
        <f t="shared" si="65"/>
        <v>0</v>
      </c>
      <c r="AD170" s="723">
        <f t="shared" si="66"/>
        <v>0</v>
      </c>
      <c r="AE170" s="723">
        <f t="shared" si="67"/>
        <v>0</v>
      </c>
      <c r="AF170" s="723">
        <f t="shared" si="68"/>
        <v>0</v>
      </c>
      <c r="AG170" s="723">
        <f t="shared" si="69"/>
        <v>0</v>
      </c>
      <c r="AH170" s="723">
        <f t="shared" si="70"/>
        <v>0</v>
      </c>
      <c r="AI170" s="723">
        <f t="shared" si="71"/>
        <v>0</v>
      </c>
      <c r="AJ170" s="723">
        <f t="shared" si="72"/>
        <v>0</v>
      </c>
      <c r="AK170" s="723">
        <f t="shared" si="73"/>
        <v>0</v>
      </c>
      <c r="AL170" s="723">
        <f t="shared" si="74"/>
        <v>0</v>
      </c>
      <c r="AM170" s="723">
        <f t="shared" si="75"/>
        <v>0</v>
      </c>
      <c r="AN170" s="723">
        <f t="shared" si="76"/>
        <v>0</v>
      </c>
      <c r="AO170" s="723">
        <f t="shared" si="77"/>
        <v>0</v>
      </c>
      <c r="AP170" s="723">
        <f t="shared" si="78"/>
        <v>0</v>
      </c>
      <c r="AQ170" s="723">
        <f t="shared" si="79"/>
        <v>0</v>
      </c>
      <c r="AS170" s="798" t="s">
        <v>430</v>
      </c>
      <c r="AT170" s="834" t="s">
        <v>768</v>
      </c>
      <c r="AU170" s="835"/>
      <c r="AV170" s="748">
        <f>LARGE($X$6:$AQ$255,4)</f>
        <v>0</v>
      </c>
      <c r="AW170" s="832">
        <v>0.95</v>
      </c>
      <c r="AX170" s="833">
        <f>ROUND(AV170*AW170,3)</f>
        <v>0</v>
      </c>
    </row>
    <row r="171" spans="2:54">
      <c r="B171" s="782"/>
      <c r="C171" s="752" t="str">
        <f>'【指定様式①ーｂ】契約設備内訳表（２）（負荷）'!D175</f>
        <v/>
      </c>
      <c r="D171" s="742">
        <f>'【指定様式①ーｂ】契約設備内訳表（２）（負荷）'!V175</f>
        <v>0</v>
      </c>
      <c r="E171" s="753">
        <f>'【指定様式①ーｂ】契約設備内訳表（２）（負荷）'!X175</f>
        <v>0</v>
      </c>
      <c r="F171" s="754" t="str">
        <f>IF(C171="","",IF(ISERROR(VLOOKUP(C171,'機器ｺｰﾄﾞ（非表示）'!$A$2:$H$80,3,FALSE)),"",VLOOKUP(C171,'機器ｺｰﾄﾞ（非表示）'!$A$2:$H$80,3,FALSE)))</f>
        <v/>
      </c>
      <c r="G171" s="747" t="str">
        <f>IF(ISBLANK(D171),"",IF(C171=103,(VLOOKUP(D171,$BC$3:$BD$14,2,1))/1000,IF(C171=106,(VLOOKUP(D171,$BF$3:$BG$12,2,1))/1000,IF(C171=104,(VLOOKUP(D171,$AZ$3:$BA$8,2,1))/1000,IF(ISERROR(VLOOKUP(C171,'機器ｺｰﾄﾞ（非表示）'!$A$2:$H$80,5,FALSE)),"",ROUND(VLOOKUP(C171,'機器ｺｰﾄﾞ（非表示）'!$A$2:$H$80,5,FALSE)*D171*VLOOKUP(C171,'機器ｺｰﾄﾞ（非表示）'!$A$2:$H$80,6,FALSE),3))))))</f>
        <v/>
      </c>
      <c r="H171" s="742">
        <f t="shared" si="59"/>
        <v>0</v>
      </c>
      <c r="I171" s="743" t="str">
        <f t="shared" si="56"/>
        <v/>
      </c>
      <c r="L171" s="782"/>
      <c r="M171" s="752" t="str">
        <f>'【指定様式①ーｂ】契約設備内訳表（２）（負荷）'!AG175</f>
        <v/>
      </c>
      <c r="N171" s="742">
        <f>'【指定様式①ーｂ】契約設備内訳表（２）（負荷）'!AY175</f>
        <v>0</v>
      </c>
      <c r="O171" s="753">
        <f>'【指定様式①ーｂ】契約設備内訳表（２）（負荷）'!BA175</f>
        <v>0</v>
      </c>
      <c r="P171" s="754" t="str">
        <f>IF(M171="","",IF(ISERROR(VLOOKUP(M171,'機器ｺｰﾄﾞ（非表示）'!$A$2:$H$80,3,FALSE)),"",VLOOKUP(M171,'機器ｺｰﾄﾞ（非表示）'!$A$2:$H$80,3,FALSE)))</f>
        <v/>
      </c>
      <c r="Q171" s="747" t="str">
        <f>IF(N171=0,"",ROUND(IF(ISERROR(VLOOKUP(M171,'機器ｺｰﾄﾞ（非表示）'!$A$2:$H$80,5,FALSE)),"",VLOOKUP(M171,'機器ｺｰﾄﾞ（非表示）'!$A$2:$H$80,5,FALSE))*N171*VLOOKUP(M171,'機器ｺｰﾄﾞ（非表示）'!$A$2:$H$80,6,FALSE),3))</f>
        <v/>
      </c>
      <c r="R171" s="742">
        <f t="shared" si="60"/>
        <v>0</v>
      </c>
      <c r="S171" s="743" t="str">
        <f t="shared" si="57"/>
        <v/>
      </c>
      <c r="U171" s="723">
        <f t="shared" si="80"/>
        <v>0</v>
      </c>
      <c r="V171" s="723">
        <f t="shared" si="81"/>
        <v>0</v>
      </c>
      <c r="W171" s="723">
        <f t="shared" si="82"/>
        <v>0</v>
      </c>
      <c r="X171" s="723" t="str">
        <f t="shared" si="55"/>
        <v/>
      </c>
      <c r="Y171" s="723">
        <f t="shared" si="61"/>
        <v>0</v>
      </c>
      <c r="Z171" s="723">
        <f t="shared" si="62"/>
        <v>0</v>
      </c>
      <c r="AA171" s="723">
        <f t="shared" si="63"/>
        <v>0</v>
      </c>
      <c r="AB171" s="723">
        <f t="shared" si="64"/>
        <v>0</v>
      </c>
      <c r="AC171" s="723">
        <f t="shared" si="65"/>
        <v>0</v>
      </c>
      <c r="AD171" s="723">
        <f t="shared" si="66"/>
        <v>0</v>
      </c>
      <c r="AE171" s="723">
        <f t="shared" si="67"/>
        <v>0</v>
      </c>
      <c r="AF171" s="723">
        <f t="shared" si="68"/>
        <v>0</v>
      </c>
      <c r="AG171" s="723">
        <f t="shared" si="69"/>
        <v>0</v>
      </c>
      <c r="AH171" s="723">
        <f t="shared" si="70"/>
        <v>0</v>
      </c>
      <c r="AI171" s="723">
        <f t="shared" si="71"/>
        <v>0</v>
      </c>
      <c r="AJ171" s="723">
        <f t="shared" si="72"/>
        <v>0</v>
      </c>
      <c r="AK171" s="723">
        <f t="shared" si="73"/>
        <v>0</v>
      </c>
      <c r="AL171" s="723">
        <f t="shared" si="74"/>
        <v>0</v>
      </c>
      <c r="AM171" s="723">
        <f t="shared" si="75"/>
        <v>0</v>
      </c>
      <c r="AN171" s="723">
        <f t="shared" si="76"/>
        <v>0</v>
      </c>
      <c r="AO171" s="723">
        <f t="shared" si="77"/>
        <v>0</v>
      </c>
      <c r="AP171" s="723">
        <f t="shared" si="78"/>
        <v>0</v>
      </c>
      <c r="AQ171" s="723">
        <f t="shared" si="79"/>
        <v>0</v>
      </c>
      <c r="AS171" s="798"/>
      <c r="AT171" s="814" t="s">
        <v>773</v>
      </c>
      <c r="AU171" s="836"/>
      <c r="AV171" s="816"/>
      <c r="AW171" s="816"/>
      <c r="AX171" s="837"/>
    </row>
    <row r="172" spans="2:54">
      <c r="B172" s="782"/>
      <c r="C172" s="752" t="str">
        <f>'【指定様式①ーｂ】契約設備内訳表（２）（負荷）'!D176</f>
        <v/>
      </c>
      <c r="D172" s="742">
        <f>'【指定様式①ーｂ】契約設備内訳表（２）（負荷）'!V176</f>
        <v>0</v>
      </c>
      <c r="E172" s="753">
        <f>'【指定様式①ーｂ】契約設備内訳表（２）（負荷）'!X176</f>
        <v>0</v>
      </c>
      <c r="F172" s="754" t="str">
        <f>IF(C172="","",IF(ISERROR(VLOOKUP(C172,'機器ｺｰﾄﾞ（非表示）'!$A$2:$H$80,3,FALSE)),"",VLOOKUP(C172,'機器ｺｰﾄﾞ（非表示）'!$A$2:$H$80,3,FALSE)))</f>
        <v/>
      </c>
      <c r="G172" s="747" t="str">
        <f>IF(ISBLANK(D172),"",IF(C172=103,(VLOOKUP(D172,$BC$3:$BD$14,2,1))/1000,IF(C172=106,(VLOOKUP(D172,$BF$3:$BG$12,2,1))/1000,IF(C172=104,(VLOOKUP(D172,$AZ$3:$BA$8,2,1))/1000,IF(ISERROR(VLOOKUP(C172,'機器ｺｰﾄﾞ（非表示）'!$A$2:$H$80,5,FALSE)),"",ROUND(VLOOKUP(C172,'機器ｺｰﾄﾞ（非表示）'!$A$2:$H$80,5,FALSE)*D172*VLOOKUP(C172,'機器ｺｰﾄﾞ（非表示）'!$A$2:$H$80,6,FALSE),3))))))</f>
        <v/>
      </c>
      <c r="H172" s="742">
        <f t="shared" si="59"/>
        <v>0</v>
      </c>
      <c r="I172" s="743" t="str">
        <f t="shared" si="56"/>
        <v/>
      </c>
      <c r="L172" s="782"/>
      <c r="M172" s="752" t="str">
        <f>'【指定様式①ーｂ】契約設備内訳表（２）（負荷）'!AG176</f>
        <v/>
      </c>
      <c r="N172" s="742">
        <f>'【指定様式①ーｂ】契約設備内訳表（２）（負荷）'!AY176</f>
        <v>0</v>
      </c>
      <c r="O172" s="753">
        <f>'【指定様式①ーｂ】契約設備内訳表（２）（負荷）'!BA176</f>
        <v>0</v>
      </c>
      <c r="P172" s="754" t="str">
        <f>IF(M172="","",IF(ISERROR(VLOOKUP(M172,'機器ｺｰﾄﾞ（非表示）'!$A$2:$H$80,3,FALSE)),"",VLOOKUP(M172,'機器ｺｰﾄﾞ（非表示）'!$A$2:$H$80,3,FALSE)))</f>
        <v/>
      </c>
      <c r="Q172" s="747" t="str">
        <f>IF(N172=0,"",ROUND(IF(ISERROR(VLOOKUP(M172,'機器ｺｰﾄﾞ（非表示）'!$A$2:$H$80,5,FALSE)),"",VLOOKUP(M172,'機器ｺｰﾄﾞ（非表示）'!$A$2:$H$80,5,FALSE))*N172*VLOOKUP(M172,'機器ｺｰﾄﾞ（非表示）'!$A$2:$H$80,6,FALSE),3))</f>
        <v/>
      </c>
      <c r="R172" s="742">
        <f t="shared" si="60"/>
        <v>0</v>
      </c>
      <c r="S172" s="743" t="str">
        <f t="shared" si="57"/>
        <v/>
      </c>
      <c r="U172" s="723">
        <f t="shared" si="80"/>
        <v>0</v>
      </c>
      <c r="V172" s="723">
        <f t="shared" si="81"/>
        <v>0</v>
      </c>
      <c r="W172" s="723">
        <f t="shared" si="82"/>
        <v>0</v>
      </c>
      <c r="X172" s="723" t="str">
        <f t="shared" si="55"/>
        <v/>
      </c>
      <c r="Y172" s="723">
        <f t="shared" si="61"/>
        <v>0</v>
      </c>
      <c r="Z172" s="723">
        <f t="shared" si="62"/>
        <v>0</v>
      </c>
      <c r="AA172" s="723">
        <f t="shared" si="63"/>
        <v>0</v>
      </c>
      <c r="AB172" s="723">
        <f t="shared" si="64"/>
        <v>0</v>
      </c>
      <c r="AC172" s="723">
        <f t="shared" si="65"/>
        <v>0</v>
      </c>
      <c r="AD172" s="723">
        <f t="shared" si="66"/>
        <v>0</v>
      </c>
      <c r="AE172" s="723">
        <f t="shared" si="67"/>
        <v>0</v>
      </c>
      <c r="AF172" s="723">
        <f t="shared" si="68"/>
        <v>0</v>
      </c>
      <c r="AG172" s="723">
        <f t="shared" si="69"/>
        <v>0</v>
      </c>
      <c r="AH172" s="723">
        <f t="shared" si="70"/>
        <v>0</v>
      </c>
      <c r="AI172" s="723">
        <f t="shared" si="71"/>
        <v>0</v>
      </c>
      <c r="AJ172" s="723">
        <f t="shared" si="72"/>
        <v>0</v>
      </c>
      <c r="AK172" s="723">
        <f t="shared" si="73"/>
        <v>0</v>
      </c>
      <c r="AL172" s="723">
        <f t="shared" si="74"/>
        <v>0</v>
      </c>
      <c r="AM172" s="723">
        <f t="shared" si="75"/>
        <v>0</v>
      </c>
      <c r="AN172" s="723">
        <f t="shared" si="76"/>
        <v>0</v>
      </c>
      <c r="AO172" s="723">
        <f t="shared" si="77"/>
        <v>0</v>
      </c>
      <c r="AP172" s="723">
        <f t="shared" si="78"/>
        <v>0</v>
      </c>
      <c r="AQ172" s="723">
        <f t="shared" si="79"/>
        <v>0</v>
      </c>
      <c r="AS172" s="798" t="s">
        <v>433</v>
      </c>
      <c r="AT172" s="834" t="s">
        <v>774</v>
      </c>
      <c r="AU172" s="835"/>
      <c r="AV172" s="762">
        <f>IF(AV173=AV167+AV168+AV169+AV170,0,AV173-AV167-AV168-AV169-AV170)</f>
        <v>0</v>
      </c>
      <c r="AW172" s="838">
        <v>0.9</v>
      </c>
      <c r="AX172" s="839">
        <f>ROUND(AV172*AW172,3)</f>
        <v>0</v>
      </c>
    </row>
    <row r="173" spans="2:54">
      <c r="B173" s="782"/>
      <c r="C173" s="752" t="str">
        <f>'【指定様式①ーｂ】契約設備内訳表（２）（負荷）'!D177</f>
        <v/>
      </c>
      <c r="D173" s="742">
        <f>'【指定様式①ーｂ】契約設備内訳表（２）（負荷）'!V177</f>
        <v>0</v>
      </c>
      <c r="E173" s="753">
        <f>'【指定様式①ーｂ】契約設備内訳表（２）（負荷）'!X177</f>
        <v>0</v>
      </c>
      <c r="F173" s="754" t="str">
        <f>IF(C173="","",IF(ISERROR(VLOOKUP(C173,'機器ｺｰﾄﾞ（非表示）'!$A$2:$H$80,3,FALSE)),"",VLOOKUP(C173,'機器ｺｰﾄﾞ（非表示）'!$A$2:$H$80,3,FALSE)))</f>
        <v/>
      </c>
      <c r="G173" s="747" t="str">
        <f>IF(ISBLANK(D173),"",IF(C173=103,(VLOOKUP(D173,$BC$3:$BD$14,2,1))/1000,IF(C173=106,(VLOOKUP(D173,$BF$3:$BG$12,2,1))/1000,IF(C173=104,(VLOOKUP(D173,$AZ$3:$BA$8,2,1))/1000,IF(ISERROR(VLOOKUP(C173,'機器ｺｰﾄﾞ（非表示）'!$A$2:$H$80,5,FALSE)),"",ROUND(VLOOKUP(C173,'機器ｺｰﾄﾞ（非表示）'!$A$2:$H$80,5,FALSE)*D173*VLOOKUP(C173,'機器ｺｰﾄﾞ（非表示）'!$A$2:$H$80,6,FALSE),3))))))</f>
        <v/>
      </c>
      <c r="H173" s="742">
        <f t="shared" si="59"/>
        <v>0</v>
      </c>
      <c r="I173" s="743" t="str">
        <f t="shared" si="56"/>
        <v/>
      </c>
      <c r="L173" s="782"/>
      <c r="M173" s="752" t="str">
        <f>'【指定様式①ーｂ】契約設備内訳表（２）（負荷）'!AG177</f>
        <v/>
      </c>
      <c r="N173" s="742">
        <f>'【指定様式①ーｂ】契約設備内訳表（２）（負荷）'!AY177</f>
        <v>0</v>
      </c>
      <c r="O173" s="753">
        <f>'【指定様式①ーｂ】契約設備内訳表（２）（負荷）'!BA177</f>
        <v>0</v>
      </c>
      <c r="P173" s="754" t="str">
        <f>IF(M173="","",IF(ISERROR(VLOOKUP(M173,'機器ｺｰﾄﾞ（非表示）'!$A$2:$H$80,3,FALSE)),"",VLOOKUP(M173,'機器ｺｰﾄﾞ（非表示）'!$A$2:$H$80,3,FALSE)))</f>
        <v/>
      </c>
      <c r="Q173" s="747" t="str">
        <f>IF(N173=0,"",ROUND(IF(ISERROR(VLOOKUP(M173,'機器ｺｰﾄﾞ（非表示）'!$A$2:$H$80,5,FALSE)),"",VLOOKUP(M173,'機器ｺｰﾄﾞ（非表示）'!$A$2:$H$80,5,FALSE))*N173*VLOOKUP(M173,'機器ｺｰﾄﾞ（非表示）'!$A$2:$H$80,6,FALSE),3))</f>
        <v/>
      </c>
      <c r="R173" s="742">
        <f t="shared" si="60"/>
        <v>0</v>
      </c>
      <c r="S173" s="743" t="str">
        <f t="shared" si="57"/>
        <v/>
      </c>
      <c r="U173" s="723">
        <f t="shared" si="80"/>
        <v>0</v>
      </c>
      <c r="V173" s="723">
        <f t="shared" si="81"/>
        <v>0</v>
      </c>
      <c r="W173" s="723">
        <f t="shared" si="82"/>
        <v>0</v>
      </c>
      <c r="X173" s="723" t="str">
        <f t="shared" si="55"/>
        <v/>
      </c>
      <c r="Y173" s="723">
        <f t="shared" si="61"/>
        <v>0</v>
      </c>
      <c r="Z173" s="723">
        <f t="shared" si="62"/>
        <v>0</v>
      </c>
      <c r="AA173" s="723">
        <f t="shared" si="63"/>
        <v>0</v>
      </c>
      <c r="AB173" s="723">
        <f t="shared" si="64"/>
        <v>0</v>
      </c>
      <c r="AC173" s="723">
        <f t="shared" si="65"/>
        <v>0</v>
      </c>
      <c r="AD173" s="723">
        <f t="shared" si="66"/>
        <v>0</v>
      </c>
      <c r="AE173" s="723">
        <f t="shared" si="67"/>
        <v>0</v>
      </c>
      <c r="AF173" s="723">
        <f t="shared" si="68"/>
        <v>0</v>
      </c>
      <c r="AG173" s="723">
        <f t="shared" si="69"/>
        <v>0</v>
      </c>
      <c r="AH173" s="723">
        <f t="shared" si="70"/>
        <v>0</v>
      </c>
      <c r="AI173" s="723">
        <f t="shared" si="71"/>
        <v>0</v>
      </c>
      <c r="AJ173" s="723">
        <f t="shared" si="72"/>
        <v>0</v>
      </c>
      <c r="AK173" s="723">
        <f t="shared" si="73"/>
        <v>0</v>
      </c>
      <c r="AL173" s="723">
        <f t="shared" si="74"/>
        <v>0</v>
      </c>
      <c r="AM173" s="723">
        <f t="shared" si="75"/>
        <v>0</v>
      </c>
      <c r="AN173" s="723">
        <f t="shared" si="76"/>
        <v>0</v>
      </c>
      <c r="AO173" s="723">
        <f t="shared" si="77"/>
        <v>0</v>
      </c>
      <c r="AP173" s="723">
        <f t="shared" si="78"/>
        <v>0</v>
      </c>
      <c r="AQ173" s="723">
        <f t="shared" si="79"/>
        <v>0</v>
      </c>
      <c r="AS173" s="840"/>
      <c r="AT173" s="841" t="s">
        <v>436</v>
      </c>
      <c r="AU173" s="841"/>
      <c r="AV173" s="832">
        <f>S374</f>
        <v>0</v>
      </c>
      <c r="AW173" s="842"/>
      <c r="AX173" s="843">
        <f>SUM(AX167:AX172)</f>
        <v>0</v>
      </c>
    </row>
    <row r="174" spans="2:54">
      <c r="B174" s="782"/>
      <c r="C174" s="752" t="str">
        <f>'【指定様式①ーｂ】契約設備内訳表（２）（負荷）'!D178</f>
        <v/>
      </c>
      <c r="D174" s="742">
        <f>'【指定様式①ーｂ】契約設備内訳表（２）（負荷）'!V178</f>
        <v>0</v>
      </c>
      <c r="E174" s="753">
        <f>'【指定様式①ーｂ】契約設備内訳表（２）（負荷）'!X178</f>
        <v>0</v>
      </c>
      <c r="F174" s="754" t="str">
        <f>IF(C174="","",IF(ISERROR(VLOOKUP(C174,'機器ｺｰﾄﾞ（非表示）'!$A$2:$H$80,3,FALSE)),"",VLOOKUP(C174,'機器ｺｰﾄﾞ（非表示）'!$A$2:$H$80,3,FALSE)))</f>
        <v/>
      </c>
      <c r="G174" s="747" t="str">
        <f>IF(ISBLANK(D174),"",IF(C174=103,(VLOOKUP(D174,$BC$3:$BD$14,2,1))/1000,IF(C174=106,(VLOOKUP(D174,$BF$3:$BG$12,2,1))/1000,IF(C174=104,(VLOOKUP(D174,$AZ$3:$BA$8,2,1))/1000,IF(ISERROR(VLOOKUP(C174,'機器ｺｰﾄﾞ（非表示）'!$A$2:$H$80,5,FALSE)),"",ROUND(VLOOKUP(C174,'機器ｺｰﾄﾞ（非表示）'!$A$2:$H$80,5,FALSE)*D174*VLOOKUP(C174,'機器ｺｰﾄﾞ（非表示）'!$A$2:$H$80,6,FALSE),3))))))</f>
        <v/>
      </c>
      <c r="H174" s="742">
        <f t="shared" si="59"/>
        <v>0</v>
      </c>
      <c r="I174" s="743" t="str">
        <f t="shared" si="56"/>
        <v/>
      </c>
      <c r="L174" s="782"/>
      <c r="M174" s="752" t="str">
        <f>'【指定様式①ーｂ】契約設備内訳表（２）（負荷）'!AG178</f>
        <v/>
      </c>
      <c r="N174" s="742">
        <f>'【指定様式①ーｂ】契約設備内訳表（２）（負荷）'!AY178</f>
        <v>0</v>
      </c>
      <c r="O174" s="753">
        <f>'【指定様式①ーｂ】契約設備内訳表（２）（負荷）'!BA178</f>
        <v>0</v>
      </c>
      <c r="P174" s="754" t="str">
        <f>IF(M174="","",IF(ISERROR(VLOOKUP(M174,'機器ｺｰﾄﾞ（非表示）'!$A$2:$H$80,3,FALSE)),"",VLOOKUP(M174,'機器ｺｰﾄﾞ（非表示）'!$A$2:$H$80,3,FALSE)))</f>
        <v/>
      </c>
      <c r="Q174" s="747" t="str">
        <f>IF(N174=0,"",ROUND(IF(ISERROR(VLOOKUP(M174,'機器ｺｰﾄﾞ（非表示）'!$A$2:$H$80,5,FALSE)),"",VLOOKUP(M174,'機器ｺｰﾄﾞ（非表示）'!$A$2:$H$80,5,FALSE))*N174*VLOOKUP(M174,'機器ｺｰﾄﾞ（非表示）'!$A$2:$H$80,6,FALSE),3))</f>
        <v/>
      </c>
      <c r="R174" s="742">
        <f t="shared" si="60"/>
        <v>0</v>
      </c>
      <c r="S174" s="743" t="str">
        <f t="shared" si="57"/>
        <v/>
      </c>
      <c r="U174" s="723">
        <f t="shared" si="80"/>
        <v>0</v>
      </c>
      <c r="V174" s="723">
        <f t="shared" si="81"/>
        <v>0</v>
      </c>
      <c r="W174" s="723">
        <f t="shared" si="82"/>
        <v>0</v>
      </c>
      <c r="X174" s="723" t="str">
        <f t="shared" si="55"/>
        <v/>
      </c>
      <c r="Y174" s="723">
        <f t="shared" si="61"/>
        <v>0</v>
      </c>
      <c r="Z174" s="723">
        <f t="shared" si="62"/>
        <v>0</v>
      </c>
      <c r="AA174" s="723">
        <f t="shared" si="63"/>
        <v>0</v>
      </c>
      <c r="AB174" s="723">
        <f t="shared" si="64"/>
        <v>0</v>
      </c>
      <c r="AC174" s="723">
        <f t="shared" si="65"/>
        <v>0</v>
      </c>
      <c r="AD174" s="723">
        <f t="shared" si="66"/>
        <v>0</v>
      </c>
      <c r="AE174" s="723">
        <f t="shared" si="67"/>
        <v>0</v>
      </c>
      <c r="AF174" s="723">
        <f t="shared" si="68"/>
        <v>0</v>
      </c>
      <c r="AG174" s="723">
        <f t="shared" si="69"/>
        <v>0</v>
      </c>
      <c r="AH174" s="723">
        <f t="shared" si="70"/>
        <v>0</v>
      </c>
      <c r="AI174" s="723">
        <f t="shared" si="71"/>
        <v>0</v>
      </c>
      <c r="AJ174" s="723">
        <f t="shared" si="72"/>
        <v>0</v>
      </c>
      <c r="AK174" s="723">
        <f t="shared" si="73"/>
        <v>0</v>
      </c>
      <c r="AL174" s="723">
        <f t="shared" si="74"/>
        <v>0</v>
      </c>
      <c r="AM174" s="723">
        <f t="shared" si="75"/>
        <v>0</v>
      </c>
      <c r="AN174" s="723">
        <f t="shared" si="76"/>
        <v>0</v>
      </c>
      <c r="AO174" s="723">
        <f t="shared" si="77"/>
        <v>0</v>
      </c>
      <c r="AP174" s="723">
        <f t="shared" si="78"/>
        <v>0</v>
      </c>
      <c r="AQ174" s="723">
        <f t="shared" si="79"/>
        <v>0</v>
      </c>
      <c r="AS174" s="844"/>
      <c r="AT174" s="845"/>
      <c r="AU174" s="846"/>
      <c r="AV174" s="847"/>
      <c r="AW174" s="847" t="s">
        <v>669</v>
      </c>
      <c r="AX174" s="848"/>
    </row>
    <row r="175" spans="2:54">
      <c r="B175" s="782"/>
      <c r="C175" s="752" t="str">
        <f>'【指定様式①ーｂ】契約設備内訳表（２）（負荷）'!D179</f>
        <v/>
      </c>
      <c r="D175" s="742">
        <f>'【指定様式①ーｂ】契約設備内訳表（２）（負荷）'!V179</f>
        <v>0</v>
      </c>
      <c r="E175" s="753">
        <f>'【指定様式①ーｂ】契約設備内訳表（２）（負荷）'!X179</f>
        <v>0</v>
      </c>
      <c r="F175" s="754" t="str">
        <f>IF(C175="","",IF(ISERROR(VLOOKUP(C175,'機器ｺｰﾄﾞ（非表示）'!$A$2:$H$80,3,FALSE)),"",VLOOKUP(C175,'機器ｺｰﾄﾞ（非表示）'!$A$2:$H$80,3,FALSE)))</f>
        <v/>
      </c>
      <c r="G175" s="747" t="str">
        <f>IF(ISBLANK(D175),"",IF(C175=103,(VLOOKUP(D175,$BC$3:$BD$14,2,1))/1000,IF(C175=106,(VLOOKUP(D175,$BF$3:$BG$12,2,1))/1000,IF(C175=104,(VLOOKUP(D175,$AZ$3:$BA$8,2,1))/1000,IF(ISERROR(VLOOKUP(C175,'機器ｺｰﾄﾞ（非表示）'!$A$2:$H$80,5,FALSE)),"",ROUND(VLOOKUP(C175,'機器ｺｰﾄﾞ（非表示）'!$A$2:$H$80,5,FALSE)*D175*VLOOKUP(C175,'機器ｺｰﾄﾞ（非表示）'!$A$2:$H$80,6,FALSE),3))))))</f>
        <v/>
      </c>
      <c r="H175" s="742">
        <f t="shared" si="59"/>
        <v>0</v>
      </c>
      <c r="I175" s="743" t="str">
        <f t="shared" si="56"/>
        <v/>
      </c>
      <c r="L175" s="782"/>
      <c r="M175" s="752" t="str">
        <f>'【指定様式①ーｂ】契約設備内訳表（２）（負荷）'!AG179</f>
        <v/>
      </c>
      <c r="N175" s="742">
        <f>'【指定様式①ーｂ】契約設備内訳表（２）（負荷）'!AY179</f>
        <v>0</v>
      </c>
      <c r="O175" s="753">
        <f>'【指定様式①ーｂ】契約設備内訳表（２）（負荷）'!BA179</f>
        <v>0</v>
      </c>
      <c r="P175" s="754" t="str">
        <f>IF(M175="","",IF(ISERROR(VLOOKUP(M175,'機器ｺｰﾄﾞ（非表示）'!$A$2:$H$80,3,FALSE)),"",VLOOKUP(M175,'機器ｺｰﾄﾞ（非表示）'!$A$2:$H$80,3,FALSE)))</f>
        <v/>
      </c>
      <c r="Q175" s="747" t="str">
        <f>IF(N175=0,"",ROUND(IF(ISERROR(VLOOKUP(M175,'機器ｺｰﾄﾞ（非表示）'!$A$2:$H$80,5,FALSE)),"",VLOOKUP(M175,'機器ｺｰﾄﾞ（非表示）'!$A$2:$H$80,5,FALSE))*N175*VLOOKUP(M175,'機器ｺｰﾄﾞ（非表示）'!$A$2:$H$80,6,FALSE),3))</f>
        <v/>
      </c>
      <c r="R175" s="742">
        <f t="shared" si="60"/>
        <v>0</v>
      </c>
      <c r="S175" s="743" t="str">
        <f t="shared" si="57"/>
        <v/>
      </c>
      <c r="U175" s="723">
        <f t="shared" si="80"/>
        <v>0</v>
      </c>
      <c r="V175" s="723">
        <f t="shared" si="81"/>
        <v>0</v>
      </c>
      <c r="W175" s="723">
        <f t="shared" si="82"/>
        <v>0</v>
      </c>
      <c r="X175" s="723" t="str">
        <f t="shared" si="55"/>
        <v/>
      </c>
      <c r="Y175" s="723">
        <f t="shared" si="61"/>
        <v>0</v>
      </c>
      <c r="Z175" s="723">
        <f t="shared" si="62"/>
        <v>0</v>
      </c>
      <c r="AA175" s="723">
        <f t="shared" si="63"/>
        <v>0</v>
      </c>
      <c r="AB175" s="723">
        <f t="shared" si="64"/>
        <v>0</v>
      </c>
      <c r="AC175" s="723">
        <f t="shared" si="65"/>
        <v>0</v>
      </c>
      <c r="AD175" s="723">
        <f t="shared" si="66"/>
        <v>0</v>
      </c>
      <c r="AE175" s="723">
        <f t="shared" si="67"/>
        <v>0</v>
      </c>
      <c r="AF175" s="723">
        <f t="shared" si="68"/>
        <v>0</v>
      </c>
      <c r="AG175" s="723">
        <f t="shared" si="69"/>
        <v>0</v>
      </c>
      <c r="AH175" s="723">
        <f t="shared" si="70"/>
        <v>0</v>
      </c>
      <c r="AI175" s="723">
        <f t="shared" si="71"/>
        <v>0</v>
      </c>
      <c r="AJ175" s="723">
        <f t="shared" si="72"/>
        <v>0</v>
      </c>
      <c r="AK175" s="723">
        <f t="shared" si="73"/>
        <v>0</v>
      </c>
      <c r="AL175" s="723">
        <f t="shared" si="74"/>
        <v>0</v>
      </c>
      <c r="AM175" s="723">
        <f t="shared" si="75"/>
        <v>0</v>
      </c>
      <c r="AN175" s="723">
        <f t="shared" si="76"/>
        <v>0</v>
      </c>
      <c r="AO175" s="723">
        <f t="shared" si="77"/>
        <v>0</v>
      </c>
      <c r="AP175" s="723">
        <f t="shared" si="78"/>
        <v>0</v>
      </c>
      <c r="AQ175" s="723">
        <f t="shared" si="79"/>
        <v>0</v>
      </c>
      <c r="AS175" s="849" t="s">
        <v>780</v>
      </c>
      <c r="AT175" s="850"/>
      <c r="AU175" s="804"/>
      <c r="AV175" s="851"/>
      <c r="AW175" s="851" t="s">
        <v>428</v>
      </c>
      <c r="AX175" s="852" t="s">
        <v>429</v>
      </c>
    </row>
    <row r="176" spans="2:54">
      <c r="B176" s="782"/>
      <c r="C176" s="752" t="str">
        <f>'【指定様式①ーｂ】契約設備内訳表（２）（負荷）'!D180</f>
        <v/>
      </c>
      <c r="D176" s="742">
        <f>'【指定様式①ーｂ】契約設備内訳表（２）（負荷）'!V180</f>
        <v>0</v>
      </c>
      <c r="E176" s="753">
        <f>'【指定様式①ーｂ】契約設備内訳表（２）（負荷）'!X180</f>
        <v>0</v>
      </c>
      <c r="F176" s="754" t="str">
        <f>IF(C176="","",IF(ISERROR(VLOOKUP(C176,'機器ｺｰﾄﾞ（非表示）'!$A$2:$H$80,3,FALSE)),"",VLOOKUP(C176,'機器ｺｰﾄﾞ（非表示）'!$A$2:$H$80,3,FALSE)))</f>
        <v/>
      </c>
      <c r="G176" s="747" t="str">
        <f>IF(ISBLANK(D176),"",IF(C176=103,(VLOOKUP(D176,$BC$3:$BD$14,2,1))/1000,IF(C176=106,(VLOOKUP(D176,$BF$3:$BG$12,2,1))/1000,IF(C176=104,(VLOOKUP(D176,$AZ$3:$BA$8,2,1))/1000,IF(ISERROR(VLOOKUP(C176,'機器ｺｰﾄﾞ（非表示）'!$A$2:$H$80,5,FALSE)),"",ROUND(VLOOKUP(C176,'機器ｺｰﾄﾞ（非表示）'!$A$2:$H$80,5,FALSE)*D176*VLOOKUP(C176,'機器ｺｰﾄﾞ（非表示）'!$A$2:$H$80,6,FALSE),3))))))</f>
        <v/>
      </c>
      <c r="H176" s="742">
        <f t="shared" si="59"/>
        <v>0</v>
      </c>
      <c r="I176" s="743" t="str">
        <f t="shared" si="56"/>
        <v/>
      </c>
      <c r="L176" s="782"/>
      <c r="M176" s="752" t="str">
        <f>'【指定様式①ーｂ】契約設備内訳表（２）（負荷）'!AG180</f>
        <v/>
      </c>
      <c r="N176" s="742">
        <f>'【指定様式①ーｂ】契約設備内訳表（２）（負荷）'!AY180</f>
        <v>0</v>
      </c>
      <c r="O176" s="753">
        <f>'【指定様式①ーｂ】契約設備内訳表（２）（負荷）'!BA180</f>
        <v>0</v>
      </c>
      <c r="P176" s="754" t="str">
        <f>IF(M176="","",IF(ISERROR(VLOOKUP(M176,'機器ｺｰﾄﾞ（非表示）'!$A$2:$H$80,3,FALSE)),"",VLOOKUP(M176,'機器ｺｰﾄﾞ（非表示）'!$A$2:$H$80,3,FALSE)))</f>
        <v/>
      </c>
      <c r="Q176" s="747" t="str">
        <f>IF(N176=0,"",ROUND(IF(ISERROR(VLOOKUP(M176,'機器ｺｰﾄﾞ（非表示）'!$A$2:$H$80,5,FALSE)),"",VLOOKUP(M176,'機器ｺｰﾄﾞ（非表示）'!$A$2:$H$80,5,FALSE))*N176*VLOOKUP(M176,'機器ｺｰﾄﾞ（非表示）'!$A$2:$H$80,6,FALSE),3))</f>
        <v/>
      </c>
      <c r="R176" s="742">
        <f t="shared" si="60"/>
        <v>0</v>
      </c>
      <c r="S176" s="743" t="str">
        <f t="shared" si="57"/>
        <v/>
      </c>
      <c r="U176" s="723">
        <f t="shared" si="80"/>
        <v>0</v>
      </c>
      <c r="V176" s="723">
        <f t="shared" si="81"/>
        <v>0</v>
      </c>
      <c r="W176" s="723">
        <f t="shared" si="82"/>
        <v>0</v>
      </c>
      <c r="X176" s="723" t="str">
        <f t="shared" si="55"/>
        <v/>
      </c>
      <c r="Y176" s="723">
        <f t="shared" si="61"/>
        <v>0</v>
      </c>
      <c r="Z176" s="723">
        <f t="shared" si="62"/>
        <v>0</v>
      </c>
      <c r="AA176" s="723">
        <f t="shared" si="63"/>
        <v>0</v>
      </c>
      <c r="AB176" s="723">
        <f t="shared" si="64"/>
        <v>0</v>
      </c>
      <c r="AC176" s="723">
        <f t="shared" si="65"/>
        <v>0</v>
      </c>
      <c r="AD176" s="723">
        <f t="shared" si="66"/>
        <v>0</v>
      </c>
      <c r="AE176" s="723">
        <f t="shared" si="67"/>
        <v>0</v>
      </c>
      <c r="AF176" s="723">
        <f t="shared" si="68"/>
        <v>0</v>
      </c>
      <c r="AG176" s="723">
        <f t="shared" si="69"/>
        <v>0</v>
      </c>
      <c r="AH176" s="723">
        <f t="shared" si="70"/>
        <v>0</v>
      </c>
      <c r="AI176" s="723">
        <f t="shared" si="71"/>
        <v>0</v>
      </c>
      <c r="AJ176" s="723">
        <f t="shared" si="72"/>
        <v>0</v>
      </c>
      <c r="AK176" s="723">
        <f t="shared" si="73"/>
        <v>0</v>
      </c>
      <c r="AL176" s="723">
        <f t="shared" si="74"/>
        <v>0</v>
      </c>
      <c r="AM176" s="723">
        <f t="shared" si="75"/>
        <v>0</v>
      </c>
      <c r="AN176" s="723">
        <f t="shared" si="76"/>
        <v>0</v>
      </c>
      <c r="AO176" s="723">
        <f t="shared" si="77"/>
        <v>0</v>
      </c>
      <c r="AP176" s="723">
        <f t="shared" si="78"/>
        <v>0</v>
      </c>
      <c r="AQ176" s="723">
        <f t="shared" si="79"/>
        <v>0</v>
      </c>
      <c r="AS176" s="849"/>
      <c r="AT176" s="853" t="s">
        <v>658</v>
      </c>
      <c r="AU176" s="854"/>
      <c r="AV176" s="748">
        <f>IF(AX173&gt;6,6,AX173)</f>
        <v>0</v>
      </c>
      <c r="AW176" s="832">
        <v>1</v>
      </c>
      <c r="AX176" s="833">
        <f>ROUND(AV176*AW176,3)</f>
        <v>0</v>
      </c>
    </row>
    <row r="177" spans="2:50">
      <c r="B177" s="782"/>
      <c r="C177" s="752" t="str">
        <f>'【指定様式①ーｂ】契約設備内訳表（２）（負荷）'!D181</f>
        <v/>
      </c>
      <c r="D177" s="742">
        <f>'【指定様式①ーｂ】契約設備内訳表（２）（負荷）'!V181</f>
        <v>0</v>
      </c>
      <c r="E177" s="753">
        <f>'【指定様式①ーｂ】契約設備内訳表（２）（負荷）'!X181</f>
        <v>0</v>
      </c>
      <c r="F177" s="754" t="str">
        <f>IF(C177="","",IF(ISERROR(VLOOKUP(C177,'機器ｺｰﾄﾞ（非表示）'!$A$2:$H$80,3,FALSE)),"",VLOOKUP(C177,'機器ｺｰﾄﾞ（非表示）'!$A$2:$H$80,3,FALSE)))</f>
        <v/>
      </c>
      <c r="G177" s="747" t="str">
        <f>IF(ISBLANK(D177),"",IF(C177=103,(VLOOKUP(D177,$BC$3:$BD$14,2,1))/1000,IF(C177=106,(VLOOKUP(D177,$BF$3:$BG$12,2,1))/1000,IF(C177=104,(VLOOKUP(D177,$AZ$3:$BA$8,2,1))/1000,IF(ISERROR(VLOOKUP(C177,'機器ｺｰﾄﾞ（非表示）'!$A$2:$H$80,5,FALSE)),"",ROUND(VLOOKUP(C177,'機器ｺｰﾄﾞ（非表示）'!$A$2:$H$80,5,FALSE)*D177*VLOOKUP(C177,'機器ｺｰﾄﾞ（非表示）'!$A$2:$H$80,6,FALSE),3))))))</f>
        <v/>
      </c>
      <c r="H177" s="742">
        <f t="shared" si="59"/>
        <v>0</v>
      </c>
      <c r="I177" s="743" t="str">
        <f t="shared" si="56"/>
        <v/>
      </c>
      <c r="L177" s="782"/>
      <c r="M177" s="752" t="str">
        <f>'【指定様式①ーｂ】契約設備内訳表（２）（負荷）'!AG181</f>
        <v/>
      </c>
      <c r="N177" s="742">
        <f>'【指定様式①ーｂ】契約設備内訳表（２）（負荷）'!AY181</f>
        <v>0</v>
      </c>
      <c r="O177" s="753">
        <f>'【指定様式①ーｂ】契約設備内訳表（２）（負荷）'!BA181</f>
        <v>0</v>
      </c>
      <c r="P177" s="754" t="str">
        <f>IF(M177="","",IF(ISERROR(VLOOKUP(M177,'機器ｺｰﾄﾞ（非表示）'!$A$2:$H$80,3,FALSE)),"",VLOOKUP(M177,'機器ｺｰﾄﾞ（非表示）'!$A$2:$H$80,3,FALSE)))</f>
        <v/>
      </c>
      <c r="Q177" s="747" t="str">
        <f>IF(N177=0,"",ROUND(IF(ISERROR(VLOOKUP(M177,'機器ｺｰﾄﾞ（非表示）'!$A$2:$H$80,5,FALSE)),"",VLOOKUP(M177,'機器ｺｰﾄﾞ（非表示）'!$A$2:$H$80,5,FALSE))*N177*VLOOKUP(M177,'機器ｺｰﾄﾞ（非表示）'!$A$2:$H$80,6,FALSE),3))</f>
        <v/>
      </c>
      <c r="R177" s="742">
        <f t="shared" si="60"/>
        <v>0</v>
      </c>
      <c r="S177" s="743" t="str">
        <f t="shared" si="57"/>
        <v/>
      </c>
      <c r="U177" s="723">
        <f t="shared" si="80"/>
        <v>0</v>
      </c>
      <c r="V177" s="723">
        <f t="shared" si="81"/>
        <v>0</v>
      </c>
      <c r="W177" s="723">
        <f t="shared" si="82"/>
        <v>0</v>
      </c>
      <c r="X177" s="723" t="str">
        <f t="shared" si="55"/>
        <v/>
      </c>
      <c r="Y177" s="723">
        <f t="shared" si="61"/>
        <v>0</v>
      </c>
      <c r="Z177" s="723">
        <f t="shared" si="62"/>
        <v>0</v>
      </c>
      <c r="AA177" s="723">
        <f t="shared" si="63"/>
        <v>0</v>
      </c>
      <c r="AB177" s="723">
        <f t="shared" si="64"/>
        <v>0</v>
      </c>
      <c r="AC177" s="723">
        <f t="shared" si="65"/>
        <v>0</v>
      </c>
      <c r="AD177" s="723">
        <f t="shared" si="66"/>
        <v>0</v>
      </c>
      <c r="AE177" s="723">
        <f t="shared" si="67"/>
        <v>0</v>
      </c>
      <c r="AF177" s="723">
        <f t="shared" si="68"/>
        <v>0</v>
      </c>
      <c r="AG177" s="723">
        <f t="shared" si="69"/>
        <v>0</v>
      </c>
      <c r="AH177" s="723">
        <f t="shared" si="70"/>
        <v>0</v>
      </c>
      <c r="AI177" s="723">
        <f t="shared" si="71"/>
        <v>0</v>
      </c>
      <c r="AJ177" s="723">
        <f t="shared" si="72"/>
        <v>0</v>
      </c>
      <c r="AK177" s="723">
        <f t="shared" si="73"/>
        <v>0</v>
      </c>
      <c r="AL177" s="723">
        <f t="shared" si="74"/>
        <v>0</v>
      </c>
      <c r="AM177" s="723">
        <f t="shared" si="75"/>
        <v>0</v>
      </c>
      <c r="AN177" s="723">
        <f t="shared" si="76"/>
        <v>0</v>
      </c>
      <c r="AO177" s="723">
        <f t="shared" si="77"/>
        <v>0</v>
      </c>
      <c r="AP177" s="723">
        <f t="shared" si="78"/>
        <v>0</v>
      </c>
      <c r="AQ177" s="723">
        <f t="shared" si="79"/>
        <v>0</v>
      </c>
      <c r="AS177" s="849" t="s">
        <v>781</v>
      </c>
      <c r="AT177" s="853" t="s">
        <v>659</v>
      </c>
      <c r="AU177" s="854"/>
      <c r="AV177" s="748">
        <f>IF(AX173&gt;20,14,AX173-AV176)</f>
        <v>0</v>
      </c>
      <c r="AW177" s="832">
        <v>0.9</v>
      </c>
      <c r="AX177" s="833">
        <f>ROUND(AV177*AW177,3)</f>
        <v>0</v>
      </c>
    </row>
    <row r="178" spans="2:50">
      <c r="B178" s="782"/>
      <c r="C178" s="752" t="str">
        <f>'【指定様式①ーｂ】契約設備内訳表（２）（負荷）'!D182</f>
        <v/>
      </c>
      <c r="D178" s="742">
        <f>'【指定様式①ーｂ】契約設備内訳表（２）（負荷）'!V182</f>
        <v>0</v>
      </c>
      <c r="E178" s="753">
        <f>'【指定様式①ーｂ】契約設備内訳表（２）（負荷）'!X182</f>
        <v>0</v>
      </c>
      <c r="F178" s="754" t="str">
        <f>IF(C178="","",IF(ISERROR(VLOOKUP(C178,'機器ｺｰﾄﾞ（非表示）'!$A$2:$H$80,3,FALSE)),"",VLOOKUP(C178,'機器ｺｰﾄﾞ（非表示）'!$A$2:$H$80,3,FALSE)))</f>
        <v/>
      </c>
      <c r="G178" s="747" t="str">
        <f>IF(ISBLANK(D178),"",IF(C178=103,(VLOOKUP(D178,$BC$3:$BD$14,2,1))/1000,IF(C178=106,(VLOOKUP(D178,$BF$3:$BG$12,2,1))/1000,IF(C178=104,(VLOOKUP(D178,$AZ$3:$BA$8,2,1))/1000,IF(ISERROR(VLOOKUP(C178,'機器ｺｰﾄﾞ（非表示）'!$A$2:$H$80,5,FALSE)),"",ROUND(VLOOKUP(C178,'機器ｺｰﾄﾞ（非表示）'!$A$2:$H$80,5,FALSE)*D178*VLOOKUP(C178,'機器ｺｰﾄﾞ（非表示）'!$A$2:$H$80,6,FALSE),3))))))</f>
        <v/>
      </c>
      <c r="H178" s="742">
        <f t="shared" si="59"/>
        <v>0</v>
      </c>
      <c r="I178" s="743" t="str">
        <f t="shared" si="56"/>
        <v/>
      </c>
      <c r="L178" s="782"/>
      <c r="M178" s="752" t="str">
        <f>'【指定様式①ーｂ】契約設備内訳表（２）（負荷）'!AG182</f>
        <v/>
      </c>
      <c r="N178" s="742">
        <f>'【指定様式①ーｂ】契約設備内訳表（２）（負荷）'!AY182</f>
        <v>0</v>
      </c>
      <c r="O178" s="753">
        <f>'【指定様式①ーｂ】契約設備内訳表（２）（負荷）'!BA182</f>
        <v>0</v>
      </c>
      <c r="P178" s="754" t="str">
        <f>IF(M178="","",IF(ISERROR(VLOOKUP(M178,'機器ｺｰﾄﾞ（非表示）'!$A$2:$H$80,3,FALSE)),"",VLOOKUP(M178,'機器ｺｰﾄﾞ（非表示）'!$A$2:$H$80,3,FALSE)))</f>
        <v/>
      </c>
      <c r="Q178" s="747" t="str">
        <f>IF(N178=0,"",ROUND(IF(ISERROR(VLOOKUP(M178,'機器ｺｰﾄﾞ（非表示）'!$A$2:$H$80,5,FALSE)),"",VLOOKUP(M178,'機器ｺｰﾄﾞ（非表示）'!$A$2:$H$80,5,FALSE))*N178*VLOOKUP(M178,'機器ｺｰﾄﾞ（非表示）'!$A$2:$H$80,6,FALSE),3))</f>
        <v/>
      </c>
      <c r="R178" s="742">
        <f t="shared" si="60"/>
        <v>0</v>
      </c>
      <c r="S178" s="743" t="str">
        <f t="shared" si="57"/>
        <v/>
      </c>
      <c r="U178" s="723">
        <f t="shared" si="80"/>
        <v>0</v>
      </c>
      <c r="V178" s="723">
        <f t="shared" si="81"/>
        <v>0</v>
      </c>
      <c r="W178" s="723">
        <f t="shared" si="82"/>
        <v>0</v>
      </c>
      <c r="X178" s="723" t="str">
        <f t="shared" si="55"/>
        <v/>
      </c>
      <c r="Y178" s="723">
        <f t="shared" si="61"/>
        <v>0</v>
      </c>
      <c r="Z178" s="723">
        <f t="shared" si="62"/>
        <v>0</v>
      </c>
      <c r="AA178" s="723">
        <f t="shared" si="63"/>
        <v>0</v>
      </c>
      <c r="AB178" s="723">
        <f t="shared" si="64"/>
        <v>0</v>
      </c>
      <c r="AC178" s="723">
        <f t="shared" si="65"/>
        <v>0</v>
      </c>
      <c r="AD178" s="723">
        <f t="shared" si="66"/>
        <v>0</v>
      </c>
      <c r="AE178" s="723">
        <f t="shared" si="67"/>
        <v>0</v>
      </c>
      <c r="AF178" s="723">
        <f t="shared" si="68"/>
        <v>0</v>
      </c>
      <c r="AG178" s="723">
        <f t="shared" si="69"/>
        <v>0</v>
      </c>
      <c r="AH178" s="723">
        <f t="shared" si="70"/>
        <v>0</v>
      </c>
      <c r="AI178" s="723">
        <f t="shared" si="71"/>
        <v>0</v>
      </c>
      <c r="AJ178" s="723">
        <f t="shared" si="72"/>
        <v>0</v>
      </c>
      <c r="AK178" s="723">
        <f t="shared" si="73"/>
        <v>0</v>
      </c>
      <c r="AL178" s="723">
        <f t="shared" si="74"/>
        <v>0</v>
      </c>
      <c r="AM178" s="723">
        <f t="shared" si="75"/>
        <v>0</v>
      </c>
      <c r="AN178" s="723">
        <f t="shared" si="76"/>
        <v>0</v>
      </c>
      <c r="AO178" s="723">
        <f t="shared" si="77"/>
        <v>0</v>
      </c>
      <c r="AP178" s="723">
        <f t="shared" si="78"/>
        <v>0</v>
      </c>
      <c r="AQ178" s="723">
        <f t="shared" si="79"/>
        <v>0</v>
      </c>
      <c r="AS178" s="849"/>
      <c r="AT178" s="853" t="s">
        <v>661</v>
      </c>
      <c r="AU178" s="855"/>
      <c r="AV178" s="748">
        <f>IF(AX173&gt;50,30,AX173-AV177-AV176)</f>
        <v>0</v>
      </c>
      <c r="AW178" s="832">
        <v>0.8</v>
      </c>
      <c r="AX178" s="833">
        <f>ROUND(AV178*AW178,3)</f>
        <v>0</v>
      </c>
    </row>
    <row r="179" spans="2:50">
      <c r="B179" s="782"/>
      <c r="C179" s="752" t="str">
        <f>'【指定様式①ーｂ】契約設備内訳表（２）（負荷）'!D183</f>
        <v/>
      </c>
      <c r="D179" s="742">
        <f>'【指定様式①ーｂ】契約設備内訳表（２）（負荷）'!V183</f>
        <v>0</v>
      </c>
      <c r="E179" s="753">
        <f>'【指定様式①ーｂ】契約設備内訳表（２）（負荷）'!X183</f>
        <v>0</v>
      </c>
      <c r="F179" s="754" t="str">
        <f>IF(C179="","",IF(ISERROR(VLOOKUP(C179,'機器ｺｰﾄﾞ（非表示）'!$A$2:$H$80,3,FALSE)),"",VLOOKUP(C179,'機器ｺｰﾄﾞ（非表示）'!$A$2:$H$80,3,FALSE)))</f>
        <v/>
      </c>
      <c r="G179" s="747" t="str">
        <f>IF(ISBLANK(D179),"",IF(C179=103,(VLOOKUP(D179,$BC$3:$BD$14,2,1))/1000,IF(C179=106,(VLOOKUP(D179,$BF$3:$BG$12,2,1))/1000,IF(C179=104,(VLOOKUP(D179,$AZ$3:$BA$8,2,1))/1000,IF(ISERROR(VLOOKUP(C179,'機器ｺｰﾄﾞ（非表示）'!$A$2:$H$80,5,FALSE)),"",ROUND(VLOOKUP(C179,'機器ｺｰﾄﾞ（非表示）'!$A$2:$H$80,5,FALSE)*D179*VLOOKUP(C179,'機器ｺｰﾄﾞ（非表示）'!$A$2:$H$80,6,FALSE),3))))))</f>
        <v/>
      </c>
      <c r="H179" s="742">
        <f t="shared" si="59"/>
        <v>0</v>
      </c>
      <c r="I179" s="743" t="str">
        <f t="shared" si="56"/>
        <v/>
      </c>
      <c r="L179" s="782"/>
      <c r="M179" s="752" t="str">
        <f>'【指定様式①ーｂ】契約設備内訳表（２）（負荷）'!AG183</f>
        <v/>
      </c>
      <c r="N179" s="742">
        <f>'【指定様式①ーｂ】契約設備内訳表（２）（負荷）'!AY183</f>
        <v>0</v>
      </c>
      <c r="O179" s="753">
        <f>'【指定様式①ーｂ】契約設備内訳表（２）（負荷）'!BA183</f>
        <v>0</v>
      </c>
      <c r="P179" s="754" t="str">
        <f>IF(M179="","",IF(ISERROR(VLOOKUP(M179,'機器ｺｰﾄﾞ（非表示）'!$A$2:$H$80,3,FALSE)),"",VLOOKUP(M179,'機器ｺｰﾄﾞ（非表示）'!$A$2:$H$80,3,FALSE)))</f>
        <v/>
      </c>
      <c r="Q179" s="747" t="str">
        <f>IF(N179=0,"",ROUND(IF(ISERROR(VLOOKUP(M179,'機器ｺｰﾄﾞ（非表示）'!$A$2:$H$80,5,FALSE)),"",VLOOKUP(M179,'機器ｺｰﾄﾞ（非表示）'!$A$2:$H$80,5,FALSE))*N179*VLOOKUP(M179,'機器ｺｰﾄﾞ（非表示）'!$A$2:$H$80,6,FALSE),3))</f>
        <v/>
      </c>
      <c r="R179" s="742">
        <f t="shared" si="60"/>
        <v>0</v>
      </c>
      <c r="S179" s="743" t="str">
        <f t="shared" si="57"/>
        <v/>
      </c>
      <c r="U179" s="723">
        <f t="shared" si="80"/>
        <v>0</v>
      </c>
      <c r="V179" s="723">
        <f t="shared" si="81"/>
        <v>0</v>
      </c>
      <c r="W179" s="723">
        <f t="shared" si="82"/>
        <v>0</v>
      </c>
      <c r="X179" s="723" t="str">
        <f t="shared" si="55"/>
        <v/>
      </c>
      <c r="Y179" s="723">
        <f t="shared" si="61"/>
        <v>0</v>
      </c>
      <c r="Z179" s="723">
        <f t="shared" si="62"/>
        <v>0</v>
      </c>
      <c r="AA179" s="723">
        <f t="shared" si="63"/>
        <v>0</v>
      </c>
      <c r="AB179" s="723">
        <f t="shared" si="64"/>
        <v>0</v>
      </c>
      <c r="AC179" s="723">
        <f t="shared" si="65"/>
        <v>0</v>
      </c>
      <c r="AD179" s="723">
        <f t="shared" si="66"/>
        <v>0</v>
      </c>
      <c r="AE179" s="723">
        <f t="shared" si="67"/>
        <v>0</v>
      </c>
      <c r="AF179" s="723">
        <f t="shared" si="68"/>
        <v>0</v>
      </c>
      <c r="AG179" s="723">
        <f t="shared" si="69"/>
        <v>0</v>
      </c>
      <c r="AH179" s="723">
        <f t="shared" si="70"/>
        <v>0</v>
      </c>
      <c r="AI179" s="723">
        <f t="shared" si="71"/>
        <v>0</v>
      </c>
      <c r="AJ179" s="723">
        <f t="shared" si="72"/>
        <v>0</v>
      </c>
      <c r="AK179" s="723">
        <f t="shared" si="73"/>
        <v>0</v>
      </c>
      <c r="AL179" s="723">
        <f t="shared" si="74"/>
        <v>0</v>
      </c>
      <c r="AM179" s="723">
        <f t="shared" si="75"/>
        <v>0</v>
      </c>
      <c r="AN179" s="723">
        <f t="shared" si="76"/>
        <v>0</v>
      </c>
      <c r="AO179" s="723">
        <f t="shared" si="77"/>
        <v>0</v>
      </c>
      <c r="AP179" s="723">
        <f t="shared" si="78"/>
        <v>0</v>
      </c>
      <c r="AQ179" s="723">
        <f t="shared" si="79"/>
        <v>0</v>
      </c>
      <c r="AS179" s="849" t="s">
        <v>782</v>
      </c>
      <c r="AT179" s="814" t="s">
        <v>783</v>
      </c>
      <c r="AU179" s="815"/>
      <c r="AV179" s="816"/>
      <c r="AW179" s="816"/>
      <c r="AX179" s="837"/>
    </row>
    <row r="180" spans="2:50">
      <c r="B180" s="782"/>
      <c r="C180" s="752" t="str">
        <f>'【指定様式①ーｂ】契約設備内訳表（２）（負荷）'!D184</f>
        <v/>
      </c>
      <c r="D180" s="742">
        <f>'【指定様式①ーｂ】契約設備内訳表（２）（負荷）'!V184</f>
        <v>0</v>
      </c>
      <c r="E180" s="753">
        <f>'【指定様式①ーｂ】契約設備内訳表（２）（負荷）'!X184</f>
        <v>0</v>
      </c>
      <c r="F180" s="754" t="str">
        <f>IF(C180="","",IF(ISERROR(VLOOKUP(C180,'機器ｺｰﾄﾞ（非表示）'!$A$2:$H$80,3,FALSE)),"",VLOOKUP(C180,'機器ｺｰﾄﾞ（非表示）'!$A$2:$H$80,3,FALSE)))</f>
        <v/>
      </c>
      <c r="G180" s="747" t="str">
        <f>IF(ISBLANK(D180),"",IF(C180=103,(VLOOKUP(D180,$BC$3:$BD$14,2,1))/1000,IF(C180=106,(VLOOKUP(D180,$BF$3:$BG$12,2,1))/1000,IF(C180=104,(VLOOKUP(D180,$AZ$3:$BA$8,2,1))/1000,IF(ISERROR(VLOOKUP(C180,'機器ｺｰﾄﾞ（非表示）'!$A$2:$H$80,5,FALSE)),"",ROUND(VLOOKUP(C180,'機器ｺｰﾄﾞ（非表示）'!$A$2:$H$80,5,FALSE)*D180*VLOOKUP(C180,'機器ｺｰﾄﾞ（非表示）'!$A$2:$H$80,6,FALSE),3))))))</f>
        <v/>
      </c>
      <c r="H180" s="742">
        <f t="shared" si="59"/>
        <v>0</v>
      </c>
      <c r="I180" s="743" t="str">
        <f t="shared" si="56"/>
        <v/>
      </c>
      <c r="L180" s="782"/>
      <c r="M180" s="752" t="str">
        <f>'【指定様式①ーｂ】契約設備内訳表（２）（負荷）'!AG184</f>
        <v/>
      </c>
      <c r="N180" s="742">
        <f>'【指定様式①ーｂ】契約設備内訳表（２）（負荷）'!AY184</f>
        <v>0</v>
      </c>
      <c r="O180" s="753">
        <f>'【指定様式①ーｂ】契約設備内訳表（２）（負荷）'!BA184</f>
        <v>0</v>
      </c>
      <c r="P180" s="754" t="str">
        <f>IF(M180="","",IF(ISERROR(VLOOKUP(M180,'機器ｺｰﾄﾞ（非表示）'!$A$2:$H$80,3,FALSE)),"",VLOOKUP(M180,'機器ｺｰﾄﾞ（非表示）'!$A$2:$H$80,3,FALSE)))</f>
        <v/>
      </c>
      <c r="Q180" s="747" t="str">
        <f>IF(N180=0,"",ROUND(IF(ISERROR(VLOOKUP(M180,'機器ｺｰﾄﾞ（非表示）'!$A$2:$H$80,5,FALSE)),"",VLOOKUP(M180,'機器ｺｰﾄﾞ（非表示）'!$A$2:$H$80,5,FALSE))*N180*VLOOKUP(M180,'機器ｺｰﾄﾞ（非表示）'!$A$2:$H$80,6,FALSE),3))</f>
        <v/>
      </c>
      <c r="R180" s="742">
        <f t="shared" si="60"/>
        <v>0</v>
      </c>
      <c r="S180" s="743" t="str">
        <f t="shared" si="57"/>
        <v/>
      </c>
      <c r="U180" s="723">
        <f t="shared" si="80"/>
        <v>0</v>
      </c>
      <c r="V180" s="723">
        <f t="shared" si="81"/>
        <v>0</v>
      </c>
      <c r="W180" s="723">
        <f t="shared" si="82"/>
        <v>0</v>
      </c>
      <c r="X180" s="723" t="str">
        <f t="shared" si="55"/>
        <v/>
      </c>
      <c r="Y180" s="723">
        <f t="shared" si="61"/>
        <v>0</v>
      </c>
      <c r="Z180" s="723">
        <f t="shared" si="62"/>
        <v>0</v>
      </c>
      <c r="AA180" s="723">
        <f t="shared" si="63"/>
        <v>0</v>
      </c>
      <c r="AB180" s="723">
        <f t="shared" si="64"/>
        <v>0</v>
      </c>
      <c r="AC180" s="723">
        <f t="shared" si="65"/>
        <v>0</v>
      </c>
      <c r="AD180" s="723">
        <f t="shared" si="66"/>
        <v>0</v>
      </c>
      <c r="AE180" s="723">
        <f t="shared" si="67"/>
        <v>0</v>
      </c>
      <c r="AF180" s="723">
        <f t="shared" si="68"/>
        <v>0</v>
      </c>
      <c r="AG180" s="723">
        <f t="shared" si="69"/>
        <v>0</v>
      </c>
      <c r="AH180" s="723">
        <f t="shared" si="70"/>
        <v>0</v>
      </c>
      <c r="AI180" s="723">
        <f t="shared" si="71"/>
        <v>0</v>
      </c>
      <c r="AJ180" s="723">
        <f t="shared" si="72"/>
        <v>0</v>
      </c>
      <c r="AK180" s="723">
        <f t="shared" si="73"/>
        <v>0</v>
      </c>
      <c r="AL180" s="723">
        <f t="shared" si="74"/>
        <v>0</v>
      </c>
      <c r="AM180" s="723">
        <f t="shared" si="75"/>
        <v>0</v>
      </c>
      <c r="AN180" s="723">
        <f t="shared" si="76"/>
        <v>0</v>
      </c>
      <c r="AO180" s="723">
        <f t="shared" si="77"/>
        <v>0</v>
      </c>
      <c r="AP180" s="723">
        <f t="shared" si="78"/>
        <v>0</v>
      </c>
      <c r="AQ180" s="723">
        <f t="shared" si="79"/>
        <v>0</v>
      </c>
      <c r="AS180" s="849"/>
      <c r="AT180" s="834" t="s">
        <v>665</v>
      </c>
      <c r="AU180" s="835"/>
      <c r="AV180" s="838">
        <f>AV182-AV176-AV177-AV178</f>
        <v>0</v>
      </c>
      <c r="AW180" s="838">
        <v>0.7</v>
      </c>
      <c r="AX180" s="839">
        <f>ROUND(AV180*AW180,3)</f>
        <v>0</v>
      </c>
    </row>
    <row r="181" spans="2:50">
      <c r="B181" s="782"/>
      <c r="C181" s="752" t="str">
        <f>'【指定様式①ーｂ】契約設備内訳表（２）（負荷）'!D185</f>
        <v/>
      </c>
      <c r="D181" s="742">
        <f>'【指定様式①ーｂ】契約設備内訳表（２）（負荷）'!V185</f>
        <v>0</v>
      </c>
      <c r="E181" s="753">
        <f>'【指定様式①ーｂ】契約設備内訳表（２）（負荷）'!X185</f>
        <v>0</v>
      </c>
      <c r="F181" s="754" t="str">
        <f>IF(C181="","",IF(ISERROR(VLOOKUP(C181,'機器ｺｰﾄﾞ（非表示）'!$A$2:$H$80,3,FALSE)),"",VLOOKUP(C181,'機器ｺｰﾄﾞ（非表示）'!$A$2:$H$80,3,FALSE)))</f>
        <v/>
      </c>
      <c r="G181" s="747" t="str">
        <f>IF(ISBLANK(D181),"",IF(C181=103,(VLOOKUP(D181,$BC$3:$BD$14,2,1))/1000,IF(C181=106,(VLOOKUP(D181,$BF$3:$BG$12,2,1))/1000,IF(C181=104,(VLOOKUP(D181,$AZ$3:$BA$8,2,1))/1000,IF(ISERROR(VLOOKUP(C181,'機器ｺｰﾄﾞ（非表示）'!$A$2:$H$80,5,FALSE)),"",ROUND(VLOOKUP(C181,'機器ｺｰﾄﾞ（非表示）'!$A$2:$H$80,5,FALSE)*D181*VLOOKUP(C181,'機器ｺｰﾄﾞ（非表示）'!$A$2:$H$80,6,FALSE),3))))))</f>
        <v/>
      </c>
      <c r="H181" s="742">
        <f t="shared" si="59"/>
        <v>0</v>
      </c>
      <c r="I181" s="743" t="str">
        <f t="shared" si="56"/>
        <v/>
      </c>
      <c r="L181" s="782"/>
      <c r="M181" s="752" t="str">
        <f>'【指定様式①ーｂ】契約設備内訳表（２）（負荷）'!AG185</f>
        <v/>
      </c>
      <c r="N181" s="742">
        <f>'【指定様式①ーｂ】契約設備内訳表（２）（負荷）'!AY185</f>
        <v>0</v>
      </c>
      <c r="O181" s="753">
        <f>'【指定様式①ーｂ】契約設備内訳表（２）（負荷）'!BA185</f>
        <v>0</v>
      </c>
      <c r="P181" s="754" t="str">
        <f>IF(M181="","",IF(ISERROR(VLOOKUP(M181,'機器ｺｰﾄﾞ（非表示）'!$A$2:$H$80,3,FALSE)),"",VLOOKUP(M181,'機器ｺｰﾄﾞ（非表示）'!$A$2:$H$80,3,FALSE)))</f>
        <v/>
      </c>
      <c r="Q181" s="747" t="str">
        <f>IF(N181=0,"",ROUND(IF(ISERROR(VLOOKUP(M181,'機器ｺｰﾄﾞ（非表示）'!$A$2:$H$80,5,FALSE)),"",VLOOKUP(M181,'機器ｺｰﾄﾞ（非表示）'!$A$2:$H$80,5,FALSE))*N181*VLOOKUP(M181,'機器ｺｰﾄﾞ（非表示）'!$A$2:$H$80,6,FALSE),3))</f>
        <v/>
      </c>
      <c r="R181" s="742">
        <f t="shared" si="60"/>
        <v>0</v>
      </c>
      <c r="S181" s="743" t="str">
        <f t="shared" si="57"/>
        <v/>
      </c>
      <c r="U181" s="723">
        <f t="shared" si="80"/>
        <v>0</v>
      </c>
      <c r="V181" s="723">
        <f t="shared" si="81"/>
        <v>0</v>
      </c>
      <c r="W181" s="723">
        <f t="shared" si="82"/>
        <v>0</v>
      </c>
      <c r="X181" s="723" t="str">
        <f t="shared" si="55"/>
        <v/>
      </c>
      <c r="Y181" s="723">
        <f t="shared" si="61"/>
        <v>0</v>
      </c>
      <c r="Z181" s="723">
        <f t="shared" si="62"/>
        <v>0</v>
      </c>
      <c r="AA181" s="723">
        <f t="shared" si="63"/>
        <v>0</v>
      </c>
      <c r="AB181" s="723">
        <f t="shared" si="64"/>
        <v>0</v>
      </c>
      <c r="AC181" s="723">
        <f t="shared" si="65"/>
        <v>0</v>
      </c>
      <c r="AD181" s="723">
        <f t="shared" si="66"/>
        <v>0</v>
      </c>
      <c r="AE181" s="723">
        <f t="shared" si="67"/>
        <v>0</v>
      </c>
      <c r="AF181" s="723">
        <f t="shared" si="68"/>
        <v>0</v>
      </c>
      <c r="AG181" s="723">
        <f t="shared" si="69"/>
        <v>0</v>
      </c>
      <c r="AH181" s="723">
        <f t="shared" si="70"/>
        <v>0</v>
      </c>
      <c r="AI181" s="723">
        <f t="shared" si="71"/>
        <v>0</v>
      </c>
      <c r="AJ181" s="723">
        <f t="shared" si="72"/>
        <v>0</v>
      </c>
      <c r="AK181" s="723">
        <f t="shared" si="73"/>
        <v>0</v>
      </c>
      <c r="AL181" s="723">
        <f t="shared" si="74"/>
        <v>0</v>
      </c>
      <c r="AM181" s="723">
        <f t="shared" si="75"/>
        <v>0</v>
      </c>
      <c r="AN181" s="723">
        <f t="shared" si="76"/>
        <v>0</v>
      </c>
      <c r="AO181" s="723">
        <f t="shared" si="77"/>
        <v>0</v>
      </c>
      <c r="AP181" s="723">
        <f t="shared" si="78"/>
        <v>0</v>
      </c>
      <c r="AQ181" s="723">
        <f t="shared" si="79"/>
        <v>0</v>
      </c>
      <c r="AS181" s="849" t="s">
        <v>784</v>
      </c>
      <c r="AT181" s="814"/>
      <c r="AU181" s="815"/>
      <c r="AV181" s="816"/>
      <c r="AW181" s="816"/>
      <c r="AX181" s="837"/>
    </row>
    <row r="182" spans="2:50" ht="14.25" thickBot="1">
      <c r="B182" s="782"/>
      <c r="C182" s="752" t="str">
        <f>'【指定様式①ーｂ】契約設備内訳表（２）（負荷）'!D186</f>
        <v/>
      </c>
      <c r="D182" s="742">
        <f>'【指定様式①ーｂ】契約設備内訳表（２）（負荷）'!V186</f>
        <v>0</v>
      </c>
      <c r="E182" s="753">
        <f>'【指定様式①ーｂ】契約設備内訳表（２）（負荷）'!X186</f>
        <v>0</v>
      </c>
      <c r="F182" s="754" t="str">
        <f>IF(C182="","",IF(ISERROR(VLOOKUP(C182,'機器ｺｰﾄﾞ（非表示）'!$A$2:$H$80,3,FALSE)),"",VLOOKUP(C182,'機器ｺｰﾄﾞ（非表示）'!$A$2:$H$80,3,FALSE)))</f>
        <v/>
      </c>
      <c r="G182" s="747" t="str">
        <f>IF(ISBLANK(D182),"",IF(C182=103,(VLOOKUP(D182,$BC$3:$BD$14,2,1))/1000,IF(C182=106,(VLOOKUP(D182,$BF$3:$BG$12,2,1))/1000,IF(C182=104,(VLOOKUP(D182,$AZ$3:$BA$8,2,1))/1000,IF(ISERROR(VLOOKUP(C182,'機器ｺｰﾄﾞ（非表示）'!$A$2:$H$80,5,FALSE)),"",ROUND(VLOOKUP(C182,'機器ｺｰﾄﾞ（非表示）'!$A$2:$H$80,5,FALSE)*D182*VLOOKUP(C182,'機器ｺｰﾄﾞ（非表示）'!$A$2:$H$80,6,FALSE),3))))))</f>
        <v/>
      </c>
      <c r="H182" s="742">
        <f t="shared" si="59"/>
        <v>0</v>
      </c>
      <c r="I182" s="743" t="str">
        <f t="shared" si="56"/>
        <v/>
      </c>
      <c r="L182" s="782"/>
      <c r="M182" s="752" t="str">
        <f>'【指定様式①ーｂ】契約設備内訳表（２）（負荷）'!AG186</f>
        <v/>
      </c>
      <c r="N182" s="742">
        <f>'【指定様式①ーｂ】契約設備内訳表（２）（負荷）'!AY186</f>
        <v>0</v>
      </c>
      <c r="O182" s="753">
        <f>'【指定様式①ーｂ】契約設備内訳表（２）（負荷）'!BA186</f>
        <v>0</v>
      </c>
      <c r="P182" s="754" t="str">
        <f>IF(M182="","",IF(ISERROR(VLOOKUP(M182,'機器ｺｰﾄﾞ（非表示）'!$A$2:$H$80,3,FALSE)),"",VLOOKUP(M182,'機器ｺｰﾄﾞ（非表示）'!$A$2:$H$80,3,FALSE)))</f>
        <v/>
      </c>
      <c r="Q182" s="747" t="str">
        <f>IF(N182=0,"",ROUND(IF(ISERROR(VLOOKUP(M182,'機器ｺｰﾄﾞ（非表示）'!$A$2:$H$80,5,FALSE)),"",VLOOKUP(M182,'機器ｺｰﾄﾞ（非表示）'!$A$2:$H$80,5,FALSE))*N182*VLOOKUP(M182,'機器ｺｰﾄﾞ（非表示）'!$A$2:$H$80,6,FALSE),3))</f>
        <v/>
      </c>
      <c r="R182" s="742">
        <f t="shared" si="60"/>
        <v>0</v>
      </c>
      <c r="S182" s="743" t="str">
        <f t="shared" si="57"/>
        <v/>
      </c>
      <c r="U182" s="723">
        <f t="shared" si="80"/>
        <v>0</v>
      </c>
      <c r="V182" s="723">
        <f t="shared" si="81"/>
        <v>0</v>
      </c>
      <c r="W182" s="723">
        <f t="shared" si="82"/>
        <v>0</v>
      </c>
      <c r="X182" s="723" t="str">
        <f t="shared" si="55"/>
        <v/>
      </c>
      <c r="Y182" s="723">
        <f t="shared" si="61"/>
        <v>0</v>
      </c>
      <c r="Z182" s="723">
        <f t="shared" si="62"/>
        <v>0</v>
      </c>
      <c r="AA182" s="723">
        <f t="shared" si="63"/>
        <v>0</v>
      </c>
      <c r="AB182" s="723">
        <f t="shared" si="64"/>
        <v>0</v>
      </c>
      <c r="AC182" s="723">
        <f t="shared" si="65"/>
        <v>0</v>
      </c>
      <c r="AD182" s="723">
        <f t="shared" si="66"/>
        <v>0</v>
      </c>
      <c r="AE182" s="723">
        <f t="shared" si="67"/>
        <v>0</v>
      </c>
      <c r="AF182" s="723">
        <f t="shared" si="68"/>
        <v>0</v>
      </c>
      <c r="AG182" s="723">
        <f t="shared" si="69"/>
        <v>0</v>
      </c>
      <c r="AH182" s="723">
        <f t="shared" si="70"/>
        <v>0</v>
      </c>
      <c r="AI182" s="723">
        <f t="shared" si="71"/>
        <v>0</v>
      </c>
      <c r="AJ182" s="723">
        <f t="shared" si="72"/>
        <v>0</v>
      </c>
      <c r="AK182" s="723">
        <f t="shared" si="73"/>
        <v>0</v>
      </c>
      <c r="AL182" s="723">
        <f t="shared" si="74"/>
        <v>0</v>
      </c>
      <c r="AM182" s="723">
        <f t="shared" si="75"/>
        <v>0</v>
      </c>
      <c r="AN182" s="723">
        <f t="shared" si="76"/>
        <v>0</v>
      </c>
      <c r="AO182" s="723">
        <f t="shared" si="77"/>
        <v>0</v>
      </c>
      <c r="AP182" s="723">
        <f t="shared" si="78"/>
        <v>0</v>
      </c>
      <c r="AQ182" s="723">
        <f t="shared" si="79"/>
        <v>0</v>
      </c>
      <c r="AS182" s="856"/>
      <c r="AT182" s="857" t="s">
        <v>666</v>
      </c>
      <c r="AU182" s="820"/>
      <c r="AV182" s="821">
        <f>AX173</f>
        <v>0</v>
      </c>
      <c r="AW182" s="821"/>
      <c r="AX182" s="858">
        <f>SUM(AX176:AX180)</f>
        <v>0</v>
      </c>
    </row>
    <row r="183" spans="2:50">
      <c r="B183" s="782"/>
      <c r="C183" s="752" t="str">
        <f>'【指定様式①ーｂ】契約設備内訳表（２）（負荷）'!D187</f>
        <v/>
      </c>
      <c r="D183" s="742">
        <f>'【指定様式①ーｂ】契約設備内訳表（２）（負荷）'!V187</f>
        <v>0</v>
      </c>
      <c r="E183" s="753">
        <f>'【指定様式①ーｂ】契約設備内訳表（２）（負荷）'!X187</f>
        <v>0</v>
      </c>
      <c r="F183" s="754" t="str">
        <f>IF(C183="","",IF(ISERROR(VLOOKUP(C183,'機器ｺｰﾄﾞ（非表示）'!$A$2:$H$80,3,FALSE)),"",VLOOKUP(C183,'機器ｺｰﾄﾞ（非表示）'!$A$2:$H$80,3,FALSE)))</f>
        <v/>
      </c>
      <c r="G183" s="747" t="str">
        <f>IF(ISBLANK(D183),"",IF(C183=103,(VLOOKUP(D183,$BC$3:$BD$14,2,1))/1000,IF(C183=106,(VLOOKUP(D183,$BF$3:$BG$12,2,1))/1000,IF(C183=104,(VLOOKUP(D183,$AZ$3:$BA$8,2,1))/1000,IF(ISERROR(VLOOKUP(C183,'機器ｺｰﾄﾞ（非表示）'!$A$2:$H$80,5,FALSE)),"",ROUND(VLOOKUP(C183,'機器ｺｰﾄﾞ（非表示）'!$A$2:$H$80,5,FALSE)*D183*VLOOKUP(C183,'機器ｺｰﾄﾞ（非表示）'!$A$2:$H$80,6,FALSE),3))))))</f>
        <v/>
      </c>
      <c r="H183" s="742">
        <f t="shared" si="59"/>
        <v>0</v>
      </c>
      <c r="I183" s="743" t="str">
        <f t="shared" si="56"/>
        <v/>
      </c>
      <c r="L183" s="782"/>
      <c r="M183" s="752" t="str">
        <f>'【指定様式①ーｂ】契約設備内訳表（２）（負荷）'!AG187</f>
        <v/>
      </c>
      <c r="N183" s="742">
        <f>'【指定様式①ーｂ】契約設備内訳表（２）（負荷）'!AY187</f>
        <v>0</v>
      </c>
      <c r="O183" s="753">
        <f>'【指定様式①ーｂ】契約設備内訳表（２）（負荷）'!BA187</f>
        <v>0</v>
      </c>
      <c r="P183" s="754" t="str">
        <f>IF(M183="","",IF(ISERROR(VLOOKUP(M183,'機器ｺｰﾄﾞ（非表示）'!$A$2:$H$80,3,FALSE)),"",VLOOKUP(M183,'機器ｺｰﾄﾞ（非表示）'!$A$2:$H$80,3,FALSE)))</f>
        <v/>
      </c>
      <c r="Q183" s="747" t="str">
        <f>IF(N183=0,"",ROUND(IF(ISERROR(VLOOKUP(M183,'機器ｺｰﾄﾞ（非表示）'!$A$2:$H$80,5,FALSE)),"",VLOOKUP(M183,'機器ｺｰﾄﾞ（非表示）'!$A$2:$H$80,5,FALSE))*N183*VLOOKUP(M183,'機器ｺｰﾄﾞ（非表示）'!$A$2:$H$80,6,FALSE),3))</f>
        <v/>
      </c>
      <c r="R183" s="742">
        <f t="shared" si="60"/>
        <v>0</v>
      </c>
      <c r="S183" s="743" t="str">
        <f t="shared" si="57"/>
        <v/>
      </c>
      <c r="U183" s="723">
        <f t="shared" si="80"/>
        <v>0</v>
      </c>
      <c r="V183" s="723">
        <f t="shared" si="81"/>
        <v>0</v>
      </c>
      <c r="W183" s="723">
        <f t="shared" si="82"/>
        <v>0</v>
      </c>
      <c r="X183" s="723" t="str">
        <f t="shared" si="55"/>
        <v/>
      </c>
      <c r="Y183" s="723">
        <f t="shared" si="61"/>
        <v>0</v>
      </c>
      <c r="Z183" s="723">
        <f t="shared" si="62"/>
        <v>0</v>
      </c>
      <c r="AA183" s="723">
        <f t="shared" si="63"/>
        <v>0</v>
      </c>
      <c r="AB183" s="723">
        <f t="shared" si="64"/>
        <v>0</v>
      </c>
      <c r="AC183" s="723">
        <f t="shared" si="65"/>
        <v>0</v>
      </c>
      <c r="AD183" s="723">
        <f t="shared" si="66"/>
        <v>0</v>
      </c>
      <c r="AE183" s="723">
        <f t="shared" si="67"/>
        <v>0</v>
      </c>
      <c r="AF183" s="723">
        <f t="shared" si="68"/>
        <v>0</v>
      </c>
      <c r="AG183" s="723">
        <f t="shared" si="69"/>
        <v>0</v>
      </c>
      <c r="AH183" s="723">
        <f t="shared" si="70"/>
        <v>0</v>
      </c>
      <c r="AI183" s="723">
        <f t="shared" si="71"/>
        <v>0</v>
      </c>
      <c r="AJ183" s="723">
        <f t="shared" si="72"/>
        <v>0</v>
      </c>
      <c r="AK183" s="723">
        <f t="shared" si="73"/>
        <v>0</v>
      </c>
      <c r="AL183" s="723">
        <f t="shared" si="74"/>
        <v>0</v>
      </c>
      <c r="AM183" s="723">
        <f t="shared" si="75"/>
        <v>0</v>
      </c>
      <c r="AN183" s="723">
        <f t="shared" si="76"/>
        <v>0</v>
      </c>
      <c r="AO183" s="723">
        <f t="shared" si="77"/>
        <v>0</v>
      </c>
      <c r="AP183" s="723">
        <f t="shared" si="78"/>
        <v>0</v>
      </c>
      <c r="AQ183" s="723">
        <f t="shared" si="79"/>
        <v>0</v>
      </c>
    </row>
    <row r="184" spans="2:50">
      <c r="B184" s="782"/>
      <c r="C184" s="752" t="str">
        <f>'【指定様式①ーｂ】契約設備内訳表（２）（負荷）'!D188</f>
        <v/>
      </c>
      <c r="D184" s="742">
        <f>'【指定様式①ーｂ】契約設備内訳表（２）（負荷）'!V188</f>
        <v>0</v>
      </c>
      <c r="E184" s="753">
        <f>'【指定様式①ーｂ】契約設備内訳表（２）（負荷）'!X188</f>
        <v>0</v>
      </c>
      <c r="F184" s="754" t="str">
        <f>IF(C184="","",IF(ISERROR(VLOOKUP(C184,'機器ｺｰﾄﾞ（非表示）'!$A$2:$H$80,3,FALSE)),"",VLOOKUP(C184,'機器ｺｰﾄﾞ（非表示）'!$A$2:$H$80,3,FALSE)))</f>
        <v/>
      </c>
      <c r="G184" s="747" t="str">
        <f>IF(ISBLANK(D184),"",IF(C184=103,(VLOOKUP(D184,$BC$3:$BD$14,2,1))/1000,IF(C184=106,(VLOOKUP(D184,$BF$3:$BG$12,2,1))/1000,IF(C184=104,(VLOOKUP(D184,$AZ$3:$BA$8,2,1))/1000,IF(ISERROR(VLOOKUP(C184,'機器ｺｰﾄﾞ（非表示）'!$A$2:$H$80,5,FALSE)),"",ROUND(VLOOKUP(C184,'機器ｺｰﾄﾞ（非表示）'!$A$2:$H$80,5,FALSE)*D184*VLOOKUP(C184,'機器ｺｰﾄﾞ（非表示）'!$A$2:$H$80,6,FALSE),3))))))</f>
        <v/>
      </c>
      <c r="H184" s="742">
        <f t="shared" si="59"/>
        <v>0</v>
      </c>
      <c r="I184" s="743" t="str">
        <f t="shared" si="56"/>
        <v/>
      </c>
      <c r="L184" s="782"/>
      <c r="M184" s="752" t="str">
        <f>'【指定様式①ーｂ】契約設備内訳表（２）（負荷）'!AG188</f>
        <v/>
      </c>
      <c r="N184" s="742">
        <f>'【指定様式①ーｂ】契約設備内訳表（２）（負荷）'!AY188</f>
        <v>0</v>
      </c>
      <c r="O184" s="753">
        <f>'【指定様式①ーｂ】契約設備内訳表（２）（負荷）'!BA188</f>
        <v>0</v>
      </c>
      <c r="P184" s="754" t="str">
        <f>IF(M184="","",IF(ISERROR(VLOOKUP(M184,'機器ｺｰﾄﾞ（非表示）'!$A$2:$H$80,3,FALSE)),"",VLOOKUP(M184,'機器ｺｰﾄﾞ（非表示）'!$A$2:$H$80,3,FALSE)))</f>
        <v/>
      </c>
      <c r="Q184" s="747" t="str">
        <f>IF(N184=0,"",ROUND(IF(ISERROR(VLOOKUP(M184,'機器ｺｰﾄﾞ（非表示）'!$A$2:$H$80,5,FALSE)),"",VLOOKUP(M184,'機器ｺｰﾄﾞ（非表示）'!$A$2:$H$80,5,FALSE))*N184*VLOOKUP(M184,'機器ｺｰﾄﾞ（非表示）'!$A$2:$H$80,6,FALSE),3))</f>
        <v/>
      </c>
      <c r="R184" s="742">
        <f t="shared" si="60"/>
        <v>0</v>
      </c>
      <c r="S184" s="743" t="str">
        <f t="shared" si="57"/>
        <v/>
      </c>
      <c r="U184" s="723">
        <f t="shared" si="80"/>
        <v>0</v>
      </c>
      <c r="V184" s="723">
        <f t="shared" si="81"/>
        <v>0</v>
      </c>
      <c r="W184" s="723">
        <f t="shared" si="82"/>
        <v>0</v>
      </c>
      <c r="X184" s="723" t="str">
        <f t="shared" si="55"/>
        <v/>
      </c>
      <c r="Y184" s="723">
        <f t="shared" si="61"/>
        <v>0</v>
      </c>
      <c r="Z184" s="723">
        <f t="shared" si="62"/>
        <v>0</v>
      </c>
      <c r="AA184" s="723">
        <f t="shared" si="63"/>
        <v>0</v>
      </c>
      <c r="AB184" s="723">
        <f t="shared" si="64"/>
        <v>0</v>
      </c>
      <c r="AC184" s="723">
        <f t="shared" si="65"/>
        <v>0</v>
      </c>
      <c r="AD184" s="723">
        <f t="shared" si="66"/>
        <v>0</v>
      </c>
      <c r="AE184" s="723">
        <f t="shared" si="67"/>
        <v>0</v>
      </c>
      <c r="AF184" s="723">
        <f t="shared" si="68"/>
        <v>0</v>
      </c>
      <c r="AG184" s="723">
        <f t="shared" si="69"/>
        <v>0</v>
      </c>
      <c r="AH184" s="723">
        <f t="shared" si="70"/>
        <v>0</v>
      </c>
      <c r="AI184" s="723">
        <f t="shared" si="71"/>
        <v>0</v>
      </c>
      <c r="AJ184" s="723">
        <f t="shared" si="72"/>
        <v>0</v>
      </c>
      <c r="AK184" s="723">
        <f t="shared" si="73"/>
        <v>0</v>
      </c>
      <c r="AL184" s="723">
        <f t="shared" si="74"/>
        <v>0</v>
      </c>
      <c r="AM184" s="723">
        <f t="shared" si="75"/>
        <v>0</v>
      </c>
      <c r="AN184" s="723">
        <f t="shared" si="76"/>
        <v>0</v>
      </c>
      <c r="AO184" s="723">
        <f t="shared" si="77"/>
        <v>0</v>
      </c>
      <c r="AP184" s="723">
        <f t="shared" si="78"/>
        <v>0</v>
      </c>
      <c r="AQ184" s="723">
        <f t="shared" si="79"/>
        <v>0</v>
      </c>
    </row>
    <row r="185" spans="2:50">
      <c r="B185" s="782"/>
      <c r="C185" s="752" t="str">
        <f>'【指定様式①ーｂ】契約設備内訳表（２）（負荷）'!D189</f>
        <v/>
      </c>
      <c r="D185" s="742">
        <f>'【指定様式①ーｂ】契約設備内訳表（２）（負荷）'!V189</f>
        <v>0</v>
      </c>
      <c r="E185" s="753">
        <f>'【指定様式①ーｂ】契約設備内訳表（２）（負荷）'!X189</f>
        <v>0</v>
      </c>
      <c r="F185" s="754" t="str">
        <f>IF(C185="","",IF(ISERROR(VLOOKUP(C185,'機器ｺｰﾄﾞ（非表示）'!$A$2:$H$80,3,FALSE)),"",VLOOKUP(C185,'機器ｺｰﾄﾞ（非表示）'!$A$2:$H$80,3,FALSE)))</f>
        <v/>
      </c>
      <c r="G185" s="747" t="str">
        <f>IF(ISBLANK(D185),"",IF(C185=103,(VLOOKUP(D185,$BC$3:$BD$14,2,1))/1000,IF(C185=106,(VLOOKUP(D185,$BF$3:$BG$12,2,1))/1000,IF(C185=104,(VLOOKUP(D185,$AZ$3:$BA$8,2,1))/1000,IF(ISERROR(VLOOKUP(C185,'機器ｺｰﾄﾞ（非表示）'!$A$2:$H$80,5,FALSE)),"",ROUND(VLOOKUP(C185,'機器ｺｰﾄﾞ（非表示）'!$A$2:$H$80,5,FALSE)*D185*VLOOKUP(C185,'機器ｺｰﾄﾞ（非表示）'!$A$2:$H$80,6,FALSE),3))))))</f>
        <v/>
      </c>
      <c r="H185" s="742">
        <f t="shared" si="59"/>
        <v>0</v>
      </c>
      <c r="I185" s="743" t="str">
        <f t="shared" si="56"/>
        <v/>
      </c>
      <c r="L185" s="782"/>
      <c r="M185" s="752" t="str">
        <f>'【指定様式①ーｂ】契約設備内訳表（２）（負荷）'!AG189</f>
        <v/>
      </c>
      <c r="N185" s="742">
        <f>'【指定様式①ーｂ】契約設備内訳表（２）（負荷）'!AY189</f>
        <v>0</v>
      </c>
      <c r="O185" s="753">
        <f>'【指定様式①ーｂ】契約設備内訳表（２）（負荷）'!BA189</f>
        <v>0</v>
      </c>
      <c r="P185" s="754" t="str">
        <f>IF(M185="","",IF(ISERROR(VLOOKUP(M185,'機器ｺｰﾄﾞ（非表示）'!$A$2:$H$80,3,FALSE)),"",VLOOKUP(M185,'機器ｺｰﾄﾞ（非表示）'!$A$2:$H$80,3,FALSE)))</f>
        <v/>
      </c>
      <c r="Q185" s="747" t="str">
        <f>IF(N185=0,"",ROUND(IF(ISERROR(VLOOKUP(M185,'機器ｺｰﾄﾞ（非表示）'!$A$2:$H$80,5,FALSE)),"",VLOOKUP(M185,'機器ｺｰﾄﾞ（非表示）'!$A$2:$H$80,5,FALSE))*N185*VLOOKUP(M185,'機器ｺｰﾄﾞ（非表示）'!$A$2:$H$80,6,FALSE),3))</f>
        <v/>
      </c>
      <c r="R185" s="742">
        <f t="shared" si="60"/>
        <v>0</v>
      </c>
      <c r="S185" s="743" t="str">
        <f t="shared" si="57"/>
        <v/>
      </c>
      <c r="U185" s="723">
        <f t="shared" si="80"/>
        <v>0</v>
      </c>
      <c r="V185" s="723">
        <f t="shared" si="81"/>
        <v>0</v>
      </c>
      <c r="W185" s="723">
        <f t="shared" si="82"/>
        <v>0</v>
      </c>
      <c r="X185" s="723" t="str">
        <f t="shared" si="55"/>
        <v/>
      </c>
      <c r="Y185" s="723">
        <f t="shared" si="61"/>
        <v>0</v>
      </c>
      <c r="Z185" s="723">
        <f t="shared" si="62"/>
        <v>0</v>
      </c>
      <c r="AA185" s="723">
        <f t="shared" si="63"/>
        <v>0</v>
      </c>
      <c r="AB185" s="723">
        <f t="shared" si="64"/>
        <v>0</v>
      </c>
      <c r="AC185" s="723">
        <f t="shared" si="65"/>
        <v>0</v>
      </c>
      <c r="AD185" s="723">
        <f t="shared" si="66"/>
        <v>0</v>
      </c>
      <c r="AE185" s="723">
        <f t="shared" si="67"/>
        <v>0</v>
      </c>
      <c r="AF185" s="723">
        <f t="shared" si="68"/>
        <v>0</v>
      </c>
      <c r="AG185" s="723">
        <f t="shared" si="69"/>
        <v>0</v>
      </c>
      <c r="AH185" s="723">
        <f t="shared" si="70"/>
        <v>0</v>
      </c>
      <c r="AI185" s="723">
        <f t="shared" si="71"/>
        <v>0</v>
      </c>
      <c r="AJ185" s="723">
        <f t="shared" si="72"/>
        <v>0</v>
      </c>
      <c r="AK185" s="723">
        <f t="shared" si="73"/>
        <v>0</v>
      </c>
      <c r="AL185" s="723">
        <f t="shared" si="74"/>
        <v>0</v>
      </c>
      <c r="AM185" s="723">
        <f t="shared" si="75"/>
        <v>0</v>
      </c>
      <c r="AN185" s="723">
        <f t="shared" si="76"/>
        <v>0</v>
      </c>
      <c r="AO185" s="723">
        <f t="shared" si="77"/>
        <v>0</v>
      </c>
      <c r="AP185" s="723">
        <f t="shared" si="78"/>
        <v>0</v>
      </c>
      <c r="AQ185" s="723">
        <f t="shared" si="79"/>
        <v>0</v>
      </c>
    </row>
    <row r="186" spans="2:50">
      <c r="B186" s="782"/>
      <c r="C186" s="752" t="str">
        <f>'【指定様式①ーｂ】契約設備内訳表（２）（負荷）'!D190</f>
        <v/>
      </c>
      <c r="D186" s="742">
        <f>'【指定様式①ーｂ】契約設備内訳表（２）（負荷）'!V190</f>
        <v>0</v>
      </c>
      <c r="E186" s="753">
        <f>'【指定様式①ーｂ】契約設備内訳表（２）（負荷）'!X190</f>
        <v>0</v>
      </c>
      <c r="F186" s="754" t="str">
        <f>IF(C186="","",IF(ISERROR(VLOOKUP(C186,'機器ｺｰﾄﾞ（非表示）'!$A$2:$H$80,3,FALSE)),"",VLOOKUP(C186,'機器ｺｰﾄﾞ（非表示）'!$A$2:$H$80,3,FALSE)))</f>
        <v/>
      </c>
      <c r="G186" s="747" t="str">
        <f>IF(ISBLANK(D186),"",IF(C186=103,(VLOOKUP(D186,$BC$3:$BD$14,2,1))/1000,IF(C186=106,(VLOOKUP(D186,$BF$3:$BG$12,2,1))/1000,IF(C186=104,(VLOOKUP(D186,$AZ$3:$BA$8,2,1))/1000,IF(ISERROR(VLOOKUP(C186,'機器ｺｰﾄﾞ（非表示）'!$A$2:$H$80,5,FALSE)),"",ROUND(VLOOKUP(C186,'機器ｺｰﾄﾞ（非表示）'!$A$2:$H$80,5,FALSE)*D186*VLOOKUP(C186,'機器ｺｰﾄﾞ（非表示）'!$A$2:$H$80,6,FALSE),3))))))</f>
        <v/>
      </c>
      <c r="H186" s="742">
        <f t="shared" si="59"/>
        <v>0</v>
      </c>
      <c r="I186" s="743" t="str">
        <f t="shared" si="56"/>
        <v/>
      </c>
      <c r="L186" s="782"/>
      <c r="M186" s="752" t="str">
        <f>'【指定様式①ーｂ】契約設備内訳表（２）（負荷）'!AG190</f>
        <v/>
      </c>
      <c r="N186" s="742">
        <f>'【指定様式①ーｂ】契約設備内訳表（２）（負荷）'!AY190</f>
        <v>0</v>
      </c>
      <c r="O186" s="753">
        <f>'【指定様式①ーｂ】契約設備内訳表（２）（負荷）'!BA190</f>
        <v>0</v>
      </c>
      <c r="P186" s="754" t="str">
        <f>IF(M186="","",IF(ISERROR(VLOOKUP(M186,'機器ｺｰﾄﾞ（非表示）'!$A$2:$H$80,3,FALSE)),"",VLOOKUP(M186,'機器ｺｰﾄﾞ（非表示）'!$A$2:$H$80,3,FALSE)))</f>
        <v/>
      </c>
      <c r="Q186" s="747" t="str">
        <f>IF(N186=0,"",ROUND(IF(ISERROR(VLOOKUP(M186,'機器ｺｰﾄﾞ（非表示）'!$A$2:$H$80,5,FALSE)),"",VLOOKUP(M186,'機器ｺｰﾄﾞ（非表示）'!$A$2:$H$80,5,FALSE))*N186*VLOOKUP(M186,'機器ｺｰﾄﾞ（非表示）'!$A$2:$H$80,6,FALSE),3))</f>
        <v/>
      </c>
      <c r="R186" s="742">
        <f t="shared" si="60"/>
        <v>0</v>
      </c>
      <c r="S186" s="743" t="str">
        <f t="shared" si="57"/>
        <v/>
      </c>
      <c r="U186" s="723">
        <f t="shared" si="80"/>
        <v>0</v>
      </c>
      <c r="V186" s="723">
        <f t="shared" si="81"/>
        <v>0</v>
      </c>
      <c r="W186" s="723">
        <f t="shared" si="82"/>
        <v>0</v>
      </c>
      <c r="X186" s="723" t="str">
        <f t="shared" si="55"/>
        <v/>
      </c>
      <c r="Y186" s="723">
        <f t="shared" si="61"/>
        <v>0</v>
      </c>
      <c r="Z186" s="723">
        <f t="shared" si="62"/>
        <v>0</v>
      </c>
      <c r="AA186" s="723">
        <f t="shared" si="63"/>
        <v>0</v>
      </c>
      <c r="AB186" s="723">
        <f t="shared" si="64"/>
        <v>0</v>
      </c>
      <c r="AC186" s="723">
        <f t="shared" si="65"/>
        <v>0</v>
      </c>
      <c r="AD186" s="723">
        <f t="shared" si="66"/>
        <v>0</v>
      </c>
      <c r="AE186" s="723">
        <f t="shared" si="67"/>
        <v>0</v>
      </c>
      <c r="AF186" s="723">
        <f t="shared" si="68"/>
        <v>0</v>
      </c>
      <c r="AG186" s="723">
        <f t="shared" si="69"/>
        <v>0</v>
      </c>
      <c r="AH186" s="723">
        <f t="shared" si="70"/>
        <v>0</v>
      </c>
      <c r="AI186" s="723">
        <f t="shared" si="71"/>
        <v>0</v>
      </c>
      <c r="AJ186" s="723">
        <f t="shared" si="72"/>
        <v>0</v>
      </c>
      <c r="AK186" s="723">
        <f t="shared" si="73"/>
        <v>0</v>
      </c>
      <c r="AL186" s="723">
        <f t="shared" si="74"/>
        <v>0</v>
      </c>
      <c r="AM186" s="723">
        <f t="shared" si="75"/>
        <v>0</v>
      </c>
      <c r="AN186" s="723">
        <f t="shared" si="76"/>
        <v>0</v>
      </c>
      <c r="AO186" s="723">
        <f t="shared" si="77"/>
        <v>0</v>
      </c>
      <c r="AP186" s="723">
        <f t="shared" si="78"/>
        <v>0</v>
      </c>
      <c r="AQ186" s="723">
        <f t="shared" si="79"/>
        <v>0</v>
      </c>
    </row>
    <row r="187" spans="2:50">
      <c r="B187" s="782"/>
      <c r="C187" s="752" t="str">
        <f>'【指定様式①ーｂ】契約設備内訳表（２）（負荷）'!D191</f>
        <v/>
      </c>
      <c r="D187" s="742">
        <f>'【指定様式①ーｂ】契約設備内訳表（２）（負荷）'!V191</f>
        <v>0</v>
      </c>
      <c r="E187" s="753">
        <f>'【指定様式①ーｂ】契約設備内訳表（２）（負荷）'!X191</f>
        <v>0</v>
      </c>
      <c r="F187" s="754" t="str">
        <f>IF(C187="","",IF(ISERROR(VLOOKUP(C187,'機器ｺｰﾄﾞ（非表示）'!$A$2:$H$80,3,FALSE)),"",VLOOKUP(C187,'機器ｺｰﾄﾞ（非表示）'!$A$2:$H$80,3,FALSE)))</f>
        <v/>
      </c>
      <c r="G187" s="747" t="str">
        <f>IF(ISBLANK(D187),"",IF(C187=103,(VLOOKUP(D187,$BC$3:$BD$14,2,1))/1000,IF(C187=106,(VLOOKUP(D187,$BF$3:$BG$12,2,1))/1000,IF(C187=104,(VLOOKUP(D187,$AZ$3:$BA$8,2,1))/1000,IF(ISERROR(VLOOKUP(C187,'機器ｺｰﾄﾞ（非表示）'!$A$2:$H$80,5,FALSE)),"",ROUND(VLOOKUP(C187,'機器ｺｰﾄﾞ（非表示）'!$A$2:$H$80,5,FALSE)*D187*VLOOKUP(C187,'機器ｺｰﾄﾞ（非表示）'!$A$2:$H$80,6,FALSE),3))))))</f>
        <v/>
      </c>
      <c r="H187" s="742">
        <f t="shared" si="59"/>
        <v>0</v>
      </c>
      <c r="I187" s="743" t="str">
        <f t="shared" si="56"/>
        <v/>
      </c>
      <c r="L187" s="782"/>
      <c r="M187" s="752" t="str">
        <f>'【指定様式①ーｂ】契約設備内訳表（２）（負荷）'!AG191</f>
        <v/>
      </c>
      <c r="N187" s="742">
        <f>'【指定様式①ーｂ】契約設備内訳表（２）（負荷）'!AY191</f>
        <v>0</v>
      </c>
      <c r="O187" s="753">
        <f>'【指定様式①ーｂ】契約設備内訳表（２）（負荷）'!BA191</f>
        <v>0</v>
      </c>
      <c r="P187" s="754" t="str">
        <f>IF(M187="","",IF(ISERROR(VLOOKUP(M187,'機器ｺｰﾄﾞ（非表示）'!$A$2:$H$80,3,FALSE)),"",VLOOKUP(M187,'機器ｺｰﾄﾞ（非表示）'!$A$2:$H$80,3,FALSE)))</f>
        <v/>
      </c>
      <c r="Q187" s="747" t="str">
        <f>IF(N187=0,"",ROUND(IF(ISERROR(VLOOKUP(M187,'機器ｺｰﾄﾞ（非表示）'!$A$2:$H$80,5,FALSE)),"",VLOOKUP(M187,'機器ｺｰﾄﾞ（非表示）'!$A$2:$H$80,5,FALSE))*N187*VLOOKUP(M187,'機器ｺｰﾄﾞ（非表示）'!$A$2:$H$80,6,FALSE),3))</f>
        <v/>
      </c>
      <c r="R187" s="742">
        <f t="shared" si="60"/>
        <v>0</v>
      </c>
      <c r="S187" s="743" t="str">
        <f t="shared" si="57"/>
        <v/>
      </c>
      <c r="U187" s="723">
        <f t="shared" si="80"/>
        <v>0</v>
      </c>
      <c r="V187" s="723">
        <f t="shared" si="81"/>
        <v>0</v>
      </c>
      <c r="W187" s="723">
        <f t="shared" si="82"/>
        <v>0</v>
      </c>
      <c r="X187" s="723" t="str">
        <f t="shared" si="55"/>
        <v/>
      </c>
      <c r="Y187" s="723">
        <f t="shared" si="61"/>
        <v>0</v>
      </c>
      <c r="Z187" s="723">
        <f t="shared" si="62"/>
        <v>0</v>
      </c>
      <c r="AA187" s="723">
        <f t="shared" si="63"/>
        <v>0</v>
      </c>
      <c r="AB187" s="723">
        <f t="shared" si="64"/>
        <v>0</v>
      </c>
      <c r="AC187" s="723">
        <f t="shared" si="65"/>
        <v>0</v>
      </c>
      <c r="AD187" s="723">
        <f t="shared" si="66"/>
        <v>0</v>
      </c>
      <c r="AE187" s="723">
        <f t="shared" si="67"/>
        <v>0</v>
      </c>
      <c r="AF187" s="723">
        <f t="shared" si="68"/>
        <v>0</v>
      </c>
      <c r="AG187" s="723">
        <f t="shared" si="69"/>
        <v>0</v>
      </c>
      <c r="AH187" s="723">
        <f t="shared" si="70"/>
        <v>0</v>
      </c>
      <c r="AI187" s="723">
        <f t="shared" si="71"/>
        <v>0</v>
      </c>
      <c r="AJ187" s="723">
        <f t="shared" si="72"/>
        <v>0</v>
      </c>
      <c r="AK187" s="723">
        <f t="shared" si="73"/>
        <v>0</v>
      </c>
      <c r="AL187" s="723">
        <f t="shared" si="74"/>
        <v>0</v>
      </c>
      <c r="AM187" s="723">
        <f t="shared" si="75"/>
        <v>0</v>
      </c>
      <c r="AN187" s="723">
        <f t="shared" si="76"/>
        <v>0</v>
      </c>
      <c r="AO187" s="723">
        <f t="shared" si="77"/>
        <v>0</v>
      </c>
      <c r="AP187" s="723">
        <f t="shared" si="78"/>
        <v>0</v>
      </c>
      <c r="AQ187" s="723">
        <f t="shared" si="79"/>
        <v>0</v>
      </c>
    </row>
    <row r="188" spans="2:50">
      <c r="B188" s="782"/>
      <c r="C188" s="752" t="str">
        <f>'【指定様式①ーｂ】契約設備内訳表（２）（負荷）'!D192</f>
        <v/>
      </c>
      <c r="D188" s="742">
        <f>'【指定様式①ーｂ】契約設備内訳表（２）（負荷）'!V192</f>
        <v>0</v>
      </c>
      <c r="E188" s="753">
        <f>'【指定様式①ーｂ】契約設備内訳表（２）（負荷）'!X192</f>
        <v>0</v>
      </c>
      <c r="F188" s="754" t="str">
        <f>IF(C188="","",IF(ISERROR(VLOOKUP(C188,'機器ｺｰﾄﾞ（非表示）'!$A$2:$H$80,3,FALSE)),"",VLOOKUP(C188,'機器ｺｰﾄﾞ（非表示）'!$A$2:$H$80,3,FALSE)))</f>
        <v/>
      </c>
      <c r="G188" s="747" t="str">
        <f>IF(ISBLANK(D188),"",IF(C188=103,(VLOOKUP(D188,$BC$3:$BD$14,2,1))/1000,IF(C188=106,(VLOOKUP(D188,$BF$3:$BG$12,2,1))/1000,IF(C188=104,(VLOOKUP(D188,$AZ$3:$BA$8,2,1))/1000,IF(ISERROR(VLOOKUP(C188,'機器ｺｰﾄﾞ（非表示）'!$A$2:$H$80,5,FALSE)),"",ROUND(VLOOKUP(C188,'機器ｺｰﾄﾞ（非表示）'!$A$2:$H$80,5,FALSE)*D188*VLOOKUP(C188,'機器ｺｰﾄﾞ（非表示）'!$A$2:$H$80,6,FALSE),3))))))</f>
        <v/>
      </c>
      <c r="H188" s="742">
        <f t="shared" si="59"/>
        <v>0</v>
      </c>
      <c r="I188" s="743" t="str">
        <f t="shared" si="56"/>
        <v/>
      </c>
      <c r="L188" s="782"/>
      <c r="M188" s="752" t="str">
        <f>'【指定様式①ーｂ】契約設備内訳表（２）（負荷）'!AG192</f>
        <v/>
      </c>
      <c r="N188" s="742">
        <f>'【指定様式①ーｂ】契約設備内訳表（２）（負荷）'!AY192</f>
        <v>0</v>
      </c>
      <c r="O188" s="753">
        <f>'【指定様式①ーｂ】契約設備内訳表（２）（負荷）'!BA192</f>
        <v>0</v>
      </c>
      <c r="P188" s="754" t="str">
        <f>IF(M188="","",IF(ISERROR(VLOOKUP(M188,'機器ｺｰﾄﾞ（非表示）'!$A$2:$H$80,3,FALSE)),"",VLOOKUP(M188,'機器ｺｰﾄﾞ（非表示）'!$A$2:$H$80,3,FALSE)))</f>
        <v/>
      </c>
      <c r="Q188" s="747" t="str">
        <f>IF(N188=0,"",ROUND(IF(ISERROR(VLOOKUP(M188,'機器ｺｰﾄﾞ（非表示）'!$A$2:$H$80,5,FALSE)),"",VLOOKUP(M188,'機器ｺｰﾄﾞ（非表示）'!$A$2:$H$80,5,FALSE))*N188*VLOOKUP(M188,'機器ｺｰﾄﾞ（非表示）'!$A$2:$H$80,6,FALSE),3))</f>
        <v/>
      </c>
      <c r="R188" s="742">
        <f t="shared" si="60"/>
        <v>0</v>
      </c>
      <c r="S188" s="743" t="str">
        <f t="shared" si="57"/>
        <v/>
      </c>
      <c r="U188" s="723">
        <f t="shared" si="80"/>
        <v>0</v>
      </c>
      <c r="V188" s="723">
        <f t="shared" si="81"/>
        <v>0</v>
      </c>
      <c r="W188" s="723">
        <f t="shared" si="82"/>
        <v>0</v>
      </c>
      <c r="X188" s="723" t="str">
        <f t="shared" si="55"/>
        <v/>
      </c>
      <c r="Y188" s="723">
        <f t="shared" si="61"/>
        <v>0</v>
      </c>
      <c r="Z188" s="723">
        <f t="shared" si="62"/>
        <v>0</v>
      </c>
      <c r="AA188" s="723">
        <f t="shared" si="63"/>
        <v>0</v>
      </c>
      <c r="AB188" s="723">
        <f t="shared" si="64"/>
        <v>0</v>
      </c>
      <c r="AC188" s="723">
        <f t="shared" si="65"/>
        <v>0</v>
      </c>
      <c r="AD188" s="723">
        <f t="shared" si="66"/>
        <v>0</v>
      </c>
      <c r="AE188" s="723">
        <f t="shared" si="67"/>
        <v>0</v>
      </c>
      <c r="AF188" s="723">
        <f t="shared" si="68"/>
        <v>0</v>
      </c>
      <c r="AG188" s="723">
        <f t="shared" si="69"/>
        <v>0</v>
      </c>
      <c r="AH188" s="723">
        <f t="shared" si="70"/>
        <v>0</v>
      </c>
      <c r="AI188" s="723">
        <f t="shared" si="71"/>
        <v>0</v>
      </c>
      <c r="AJ188" s="723">
        <f t="shared" si="72"/>
        <v>0</v>
      </c>
      <c r="AK188" s="723">
        <f t="shared" si="73"/>
        <v>0</v>
      </c>
      <c r="AL188" s="723">
        <f t="shared" si="74"/>
        <v>0</v>
      </c>
      <c r="AM188" s="723">
        <f t="shared" si="75"/>
        <v>0</v>
      </c>
      <c r="AN188" s="723">
        <f t="shared" si="76"/>
        <v>0</v>
      </c>
      <c r="AO188" s="723">
        <f t="shared" si="77"/>
        <v>0</v>
      </c>
      <c r="AP188" s="723">
        <f t="shared" si="78"/>
        <v>0</v>
      </c>
      <c r="AQ188" s="723">
        <f t="shared" si="79"/>
        <v>0</v>
      </c>
    </row>
    <row r="189" spans="2:50">
      <c r="B189" s="782"/>
      <c r="C189" s="752" t="str">
        <f>'【指定様式①ーｂ】契約設備内訳表（２）（負荷）'!D193</f>
        <v/>
      </c>
      <c r="D189" s="742">
        <f>'【指定様式①ーｂ】契約設備内訳表（２）（負荷）'!V193</f>
        <v>0</v>
      </c>
      <c r="E189" s="753">
        <f>'【指定様式①ーｂ】契約設備内訳表（２）（負荷）'!X193</f>
        <v>0</v>
      </c>
      <c r="F189" s="754" t="str">
        <f>IF(C189="","",IF(ISERROR(VLOOKUP(C189,'機器ｺｰﾄﾞ（非表示）'!$A$2:$H$80,3,FALSE)),"",VLOOKUP(C189,'機器ｺｰﾄﾞ（非表示）'!$A$2:$H$80,3,FALSE)))</f>
        <v/>
      </c>
      <c r="G189" s="747" t="str">
        <f>IF(ISBLANK(D189),"",IF(C189=103,(VLOOKUP(D189,$BC$3:$BD$14,2,1))/1000,IF(C189=106,(VLOOKUP(D189,$BF$3:$BG$12,2,1))/1000,IF(C189=104,(VLOOKUP(D189,$AZ$3:$BA$8,2,1))/1000,IF(ISERROR(VLOOKUP(C189,'機器ｺｰﾄﾞ（非表示）'!$A$2:$H$80,5,FALSE)),"",ROUND(VLOOKUP(C189,'機器ｺｰﾄﾞ（非表示）'!$A$2:$H$80,5,FALSE)*D189*VLOOKUP(C189,'機器ｺｰﾄﾞ（非表示）'!$A$2:$H$80,6,FALSE),3))))))</f>
        <v/>
      </c>
      <c r="H189" s="742">
        <f t="shared" si="59"/>
        <v>0</v>
      </c>
      <c r="I189" s="743" t="str">
        <f t="shared" si="56"/>
        <v/>
      </c>
      <c r="L189" s="782"/>
      <c r="M189" s="752" t="str">
        <f>'【指定様式①ーｂ】契約設備内訳表（２）（負荷）'!AG193</f>
        <v/>
      </c>
      <c r="N189" s="742">
        <f>'【指定様式①ーｂ】契約設備内訳表（２）（負荷）'!AY193</f>
        <v>0</v>
      </c>
      <c r="O189" s="753">
        <f>'【指定様式①ーｂ】契約設備内訳表（２）（負荷）'!BA193</f>
        <v>0</v>
      </c>
      <c r="P189" s="754" t="str">
        <f>IF(M189="","",IF(ISERROR(VLOOKUP(M189,'機器ｺｰﾄﾞ（非表示）'!$A$2:$H$80,3,FALSE)),"",VLOOKUP(M189,'機器ｺｰﾄﾞ（非表示）'!$A$2:$H$80,3,FALSE)))</f>
        <v/>
      </c>
      <c r="Q189" s="747" t="str">
        <f>IF(N189=0,"",ROUND(IF(ISERROR(VLOOKUP(M189,'機器ｺｰﾄﾞ（非表示）'!$A$2:$H$80,5,FALSE)),"",VLOOKUP(M189,'機器ｺｰﾄﾞ（非表示）'!$A$2:$H$80,5,FALSE))*N189*VLOOKUP(M189,'機器ｺｰﾄﾞ（非表示）'!$A$2:$H$80,6,FALSE),3))</f>
        <v/>
      </c>
      <c r="R189" s="742">
        <f t="shared" si="60"/>
        <v>0</v>
      </c>
      <c r="S189" s="743" t="str">
        <f t="shared" si="57"/>
        <v/>
      </c>
      <c r="U189" s="723">
        <f t="shared" si="80"/>
        <v>0</v>
      </c>
      <c r="V189" s="723">
        <f t="shared" si="81"/>
        <v>0</v>
      </c>
      <c r="W189" s="723">
        <f t="shared" si="82"/>
        <v>0</v>
      </c>
      <c r="X189" s="723" t="str">
        <f t="shared" si="55"/>
        <v/>
      </c>
      <c r="Y189" s="723">
        <f t="shared" si="61"/>
        <v>0</v>
      </c>
      <c r="Z189" s="723">
        <f t="shared" si="62"/>
        <v>0</v>
      </c>
      <c r="AA189" s="723">
        <f t="shared" si="63"/>
        <v>0</v>
      </c>
      <c r="AB189" s="723">
        <f t="shared" si="64"/>
        <v>0</v>
      </c>
      <c r="AC189" s="723">
        <f t="shared" si="65"/>
        <v>0</v>
      </c>
      <c r="AD189" s="723">
        <f t="shared" si="66"/>
        <v>0</v>
      </c>
      <c r="AE189" s="723">
        <f t="shared" si="67"/>
        <v>0</v>
      </c>
      <c r="AF189" s="723">
        <f t="shared" si="68"/>
        <v>0</v>
      </c>
      <c r="AG189" s="723">
        <f t="shared" si="69"/>
        <v>0</v>
      </c>
      <c r="AH189" s="723">
        <f t="shared" si="70"/>
        <v>0</v>
      </c>
      <c r="AI189" s="723">
        <f t="shared" si="71"/>
        <v>0</v>
      </c>
      <c r="AJ189" s="723">
        <f t="shared" si="72"/>
        <v>0</v>
      </c>
      <c r="AK189" s="723">
        <f t="shared" si="73"/>
        <v>0</v>
      </c>
      <c r="AL189" s="723">
        <f t="shared" si="74"/>
        <v>0</v>
      </c>
      <c r="AM189" s="723">
        <f t="shared" si="75"/>
        <v>0</v>
      </c>
      <c r="AN189" s="723">
        <f t="shared" si="76"/>
        <v>0</v>
      </c>
      <c r="AO189" s="723">
        <f t="shared" si="77"/>
        <v>0</v>
      </c>
      <c r="AP189" s="723">
        <f t="shared" si="78"/>
        <v>0</v>
      </c>
      <c r="AQ189" s="723">
        <f t="shared" si="79"/>
        <v>0</v>
      </c>
    </row>
    <row r="190" spans="2:50">
      <c r="B190" s="782"/>
      <c r="C190" s="752" t="str">
        <f>'【指定様式①ーｂ】契約設備内訳表（２）（負荷）'!D194</f>
        <v/>
      </c>
      <c r="D190" s="742">
        <f>'【指定様式①ーｂ】契約設備内訳表（２）（負荷）'!V194</f>
        <v>0</v>
      </c>
      <c r="E190" s="753">
        <f>'【指定様式①ーｂ】契約設備内訳表（２）（負荷）'!X194</f>
        <v>0</v>
      </c>
      <c r="F190" s="754" t="str">
        <f>IF(C190="","",IF(ISERROR(VLOOKUP(C190,'機器ｺｰﾄﾞ（非表示）'!$A$2:$H$80,3,FALSE)),"",VLOOKUP(C190,'機器ｺｰﾄﾞ（非表示）'!$A$2:$H$80,3,FALSE)))</f>
        <v/>
      </c>
      <c r="G190" s="747" t="str">
        <f>IF(ISBLANK(D190),"",IF(C190=103,(VLOOKUP(D190,$BC$3:$BD$14,2,1))/1000,IF(C190=106,(VLOOKUP(D190,$BF$3:$BG$12,2,1))/1000,IF(C190=104,(VLOOKUP(D190,$AZ$3:$BA$8,2,1))/1000,IF(ISERROR(VLOOKUP(C190,'機器ｺｰﾄﾞ（非表示）'!$A$2:$H$80,5,FALSE)),"",ROUND(VLOOKUP(C190,'機器ｺｰﾄﾞ（非表示）'!$A$2:$H$80,5,FALSE)*D190*VLOOKUP(C190,'機器ｺｰﾄﾞ（非表示）'!$A$2:$H$80,6,FALSE),3))))))</f>
        <v/>
      </c>
      <c r="H190" s="742">
        <f t="shared" si="59"/>
        <v>0</v>
      </c>
      <c r="I190" s="743" t="str">
        <f t="shared" si="56"/>
        <v/>
      </c>
      <c r="L190" s="782"/>
      <c r="M190" s="752" t="str">
        <f>'【指定様式①ーｂ】契約設備内訳表（２）（負荷）'!AG194</f>
        <v/>
      </c>
      <c r="N190" s="742">
        <f>'【指定様式①ーｂ】契約設備内訳表（２）（負荷）'!AY194</f>
        <v>0</v>
      </c>
      <c r="O190" s="753">
        <f>'【指定様式①ーｂ】契約設備内訳表（２）（負荷）'!BA194</f>
        <v>0</v>
      </c>
      <c r="P190" s="754" t="str">
        <f>IF(M190="","",IF(ISERROR(VLOOKUP(M190,'機器ｺｰﾄﾞ（非表示）'!$A$2:$H$80,3,FALSE)),"",VLOOKUP(M190,'機器ｺｰﾄﾞ（非表示）'!$A$2:$H$80,3,FALSE)))</f>
        <v/>
      </c>
      <c r="Q190" s="747" t="str">
        <f>IF(N190=0,"",ROUND(IF(ISERROR(VLOOKUP(M190,'機器ｺｰﾄﾞ（非表示）'!$A$2:$H$80,5,FALSE)),"",VLOOKUP(M190,'機器ｺｰﾄﾞ（非表示）'!$A$2:$H$80,5,FALSE))*N190*VLOOKUP(M190,'機器ｺｰﾄﾞ（非表示）'!$A$2:$H$80,6,FALSE),3))</f>
        <v/>
      </c>
      <c r="R190" s="742">
        <f t="shared" si="60"/>
        <v>0</v>
      </c>
      <c r="S190" s="743" t="str">
        <f t="shared" si="57"/>
        <v/>
      </c>
      <c r="U190" s="723">
        <f t="shared" si="80"/>
        <v>0</v>
      </c>
      <c r="V190" s="723">
        <f t="shared" si="81"/>
        <v>0</v>
      </c>
      <c r="W190" s="723">
        <f t="shared" si="82"/>
        <v>0</v>
      </c>
      <c r="X190" s="723" t="str">
        <f t="shared" si="55"/>
        <v/>
      </c>
      <c r="Y190" s="723">
        <f t="shared" si="61"/>
        <v>0</v>
      </c>
      <c r="Z190" s="723">
        <f t="shared" si="62"/>
        <v>0</v>
      </c>
      <c r="AA190" s="723">
        <f t="shared" si="63"/>
        <v>0</v>
      </c>
      <c r="AB190" s="723">
        <f t="shared" si="64"/>
        <v>0</v>
      </c>
      <c r="AC190" s="723">
        <f t="shared" si="65"/>
        <v>0</v>
      </c>
      <c r="AD190" s="723">
        <f t="shared" si="66"/>
        <v>0</v>
      </c>
      <c r="AE190" s="723">
        <f t="shared" si="67"/>
        <v>0</v>
      </c>
      <c r="AF190" s="723">
        <f t="shared" si="68"/>
        <v>0</v>
      </c>
      <c r="AG190" s="723">
        <f t="shared" si="69"/>
        <v>0</v>
      </c>
      <c r="AH190" s="723">
        <f t="shared" si="70"/>
        <v>0</v>
      </c>
      <c r="AI190" s="723">
        <f t="shared" si="71"/>
        <v>0</v>
      </c>
      <c r="AJ190" s="723">
        <f t="shared" si="72"/>
        <v>0</v>
      </c>
      <c r="AK190" s="723">
        <f t="shared" si="73"/>
        <v>0</v>
      </c>
      <c r="AL190" s="723">
        <f t="shared" si="74"/>
        <v>0</v>
      </c>
      <c r="AM190" s="723">
        <f t="shared" si="75"/>
        <v>0</v>
      </c>
      <c r="AN190" s="723">
        <f t="shared" si="76"/>
        <v>0</v>
      </c>
      <c r="AO190" s="723">
        <f t="shared" si="77"/>
        <v>0</v>
      </c>
      <c r="AP190" s="723">
        <f t="shared" si="78"/>
        <v>0</v>
      </c>
      <c r="AQ190" s="723">
        <f t="shared" si="79"/>
        <v>0</v>
      </c>
    </row>
    <row r="191" spans="2:50">
      <c r="B191" s="782"/>
      <c r="C191" s="752" t="str">
        <f>'【指定様式①ーｂ】契約設備内訳表（２）（負荷）'!D195</f>
        <v/>
      </c>
      <c r="D191" s="742">
        <f>'【指定様式①ーｂ】契約設備内訳表（２）（負荷）'!V195</f>
        <v>0</v>
      </c>
      <c r="E191" s="753">
        <f>'【指定様式①ーｂ】契約設備内訳表（２）（負荷）'!X195</f>
        <v>0</v>
      </c>
      <c r="F191" s="754" t="str">
        <f>IF(C191="","",IF(ISERROR(VLOOKUP(C191,'機器ｺｰﾄﾞ（非表示）'!$A$2:$H$80,3,FALSE)),"",VLOOKUP(C191,'機器ｺｰﾄﾞ（非表示）'!$A$2:$H$80,3,FALSE)))</f>
        <v/>
      </c>
      <c r="G191" s="747" t="str">
        <f>IF(ISBLANK(D191),"",IF(C191=103,(VLOOKUP(D191,$BC$3:$BD$14,2,1))/1000,IF(C191=106,(VLOOKUP(D191,$BF$3:$BG$12,2,1))/1000,IF(C191=104,(VLOOKUP(D191,$AZ$3:$BA$8,2,1))/1000,IF(ISERROR(VLOOKUP(C191,'機器ｺｰﾄﾞ（非表示）'!$A$2:$H$80,5,FALSE)),"",ROUND(VLOOKUP(C191,'機器ｺｰﾄﾞ（非表示）'!$A$2:$H$80,5,FALSE)*D191*VLOOKUP(C191,'機器ｺｰﾄﾞ（非表示）'!$A$2:$H$80,6,FALSE),3))))))</f>
        <v/>
      </c>
      <c r="H191" s="742">
        <f t="shared" si="59"/>
        <v>0</v>
      </c>
      <c r="I191" s="743" t="str">
        <f t="shared" si="56"/>
        <v/>
      </c>
      <c r="L191" s="782"/>
      <c r="M191" s="752" t="str">
        <f>'【指定様式①ーｂ】契約設備内訳表（２）（負荷）'!AG195</f>
        <v/>
      </c>
      <c r="N191" s="742">
        <f>'【指定様式①ーｂ】契約設備内訳表（２）（負荷）'!AY195</f>
        <v>0</v>
      </c>
      <c r="O191" s="753">
        <f>'【指定様式①ーｂ】契約設備内訳表（２）（負荷）'!BA195</f>
        <v>0</v>
      </c>
      <c r="P191" s="754" t="str">
        <f>IF(M191="","",IF(ISERROR(VLOOKUP(M191,'機器ｺｰﾄﾞ（非表示）'!$A$2:$H$80,3,FALSE)),"",VLOOKUP(M191,'機器ｺｰﾄﾞ（非表示）'!$A$2:$H$80,3,FALSE)))</f>
        <v/>
      </c>
      <c r="Q191" s="747" t="str">
        <f>IF(N191=0,"",ROUND(IF(ISERROR(VLOOKUP(M191,'機器ｺｰﾄﾞ（非表示）'!$A$2:$H$80,5,FALSE)),"",VLOOKUP(M191,'機器ｺｰﾄﾞ（非表示）'!$A$2:$H$80,5,FALSE))*N191*VLOOKUP(M191,'機器ｺｰﾄﾞ（非表示）'!$A$2:$H$80,6,FALSE),3))</f>
        <v/>
      </c>
      <c r="R191" s="742">
        <f t="shared" si="60"/>
        <v>0</v>
      </c>
      <c r="S191" s="743" t="str">
        <f t="shared" si="57"/>
        <v/>
      </c>
      <c r="U191" s="723">
        <f t="shared" si="80"/>
        <v>0</v>
      </c>
      <c r="V191" s="723">
        <f t="shared" si="81"/>
        <v>0</v>
      </c>
      <c r="W191" s="723">
        <f t="shared" si="82"/>
        <v>0</v>
      </c>
      <c r="X191" s="723" t="str">
        <f t="shared" si="55"/>
        <v/>
      </c>
      <c r="Y191" s="723">
        <f t="shared" si="61"/>
        <v>0</v>
      </c>
      <c r="Z191" s="723">
        <f t="shared" si="62"/>
        <v>0</v>
      </c>
      <c r="AA191" s="723">
        <f t="shared" si="63"/>
        <v>0</v>
      </c>
      <c r="AB191" s="723">
        <f t="shared" si="64"/>
        <v>0</v>
      </c>
      <c r="AC191" s="723">
        <f t="shared" si="65"/>
        <v>0</v>
      </c>
      <c r="AD191" s="723">
        <f t="shared" si="66"/>
        <v>0</v>
      </c>
      <c r="AE191" s="723">
        <f t="shared" si="67"/>
        <v>0</v>
      </c>
      <c r="AF191" s="723">
        <f t="shared" si="68"/>
        <v>0</v>
      </c>
      <c r="AG191" s="723">
        <f t="shared" si="69"/>
        <v>0</v>
      </c>
      <c r="AH191" s="723">
        <f t="shared" si="70"/>
        <v>0</v>
      </c>
      <c r="AI191" s="723">
        <f t="shared" si="71"/>
        <v>0</v>
      </c>
      <c r="AJ191" s="723">
        <f t="shared" si="72"/>
        <v>0</v>
      </c>
      <c r="AK191" s="723">
        <f t="shared" si="73"/>
        <v>0</v>
      </c>
      <c r="AL191" s="723">
        <f t="shared" si="74"/>
        <v>0</v>
      </c>
      <c r="AM191" s="723">
        <f t="shared" si="75"/>
        <v>0</v>
      </c>
      <c r="AN191" s="723">
        <f t="shared" si="76"/>
        <v>0</v>
      </c>
      <c r="AO191" s="723">
        <f t="shared" si="77"/>
        <v>0</v>
      </c>
      <c r="AP191" s="723">
        <f t="shared" si="78"/>
        <v>0</v>
      </c>
      <c r="AQ191" s="723">
        <f t="shared" si="79"/>
        <v>0</v>
      </c>
    </row>
    <row r="192" spans="2:50">
      <c r="B192" s="782"/>
      <c r="C192" s="752" t="str">
        <f>'【指定様式①ーｂ】契約設備内訳表（２）（負荷）'!D196</f>
        <v/>
      </c>
      <c r="D192" s="742">
        <f>'【指定様式①ーｂ】契約設備内訳表（２）（負荷）'!V196</f>
        <v>0</v>
      </c>
      <c r="E192" s="753">
        <f>'【指定様式①ーｂ】契約設備内訳表（２）（負荷）'!X196</f>
        <v>0</v>
      </c>
      <c r="F192" s="754" t="str">
        <f>IF(C192="","",IF(ISERROR(VLOOKUP(C192,'機器ｺｰﾄﾞ（非表示）'!$A$2:$H$80,3,FALSE)),"",VLOOKUP(C192,'機器ｺｰﾄﾞ（非表示）'!$A$2:$H$80,3,FALSE)))</f>
        <v/>
      </c>
      <c r="G192" s="747" t="str">
        <f>IF(ISBLANK(D192),"",IF(C192=103,(VLOOKUP(D192,$BC$3:$BD$14,2,1))/1000,IF(C192=106,(VLOOKUP(D192,$BF$3:$BG$12,2,1))/1000,IF(C192=104,(VLOOKUP(D192,$AZ$3:$BA$8,2,1))/1000,IF(ISERROR(VLOOKUP(C192,'機器ｺｰﾄﾞ（非表示）'!$A$2:$H$80,5,FALSE)),"",ROUND(VLOOKUP(C192,'機器ｺｰﾄﾞ（非表示）'!$A$2:$H$80,5,FALSE)*D192*VLOOKUP(C192,'機器ｺｰﾄﾞ（非表示）'!$A$2:$H$80,6,FALSE),3))))))</f>
        <v/>
      </c>
      <c r="H192" s="742">
        <f t="shared" si="59"/>
        <v>0</v>
      </c>
      <c r="I192" s="743" t="str">
        <f t="shared" si="56"/>
        <v/>
      </c>
      <c r="L192" s="782"/>
      <c r="M192" s="752" t="str">
        <f>'【指定様式①ーｂ】契約設備内訳表（２）（負荷）'!AG196</f>
        <v/>
      </c>
      <c r="N192" s="742">
        <f>'【指定様式①ーｂ】契約設備内訳表（２）（負荷）'!AY196</f>
        <v>0</v>
      </c>
      <c r="O192" s="753">
        <f>'【指定様式①ーｂ】契約設備内訳表（２）（負荷）'!BA196</f>
        <v>0</v>
      </c>
      <c r="P192" s="754" t="str">
        <f>IF(M192="","",IF(ISERROR(VLOOKUP(M192,'機器ｺｰﾄﾞ（非表示）'!$A$2:$H$80,3,FALSE)),"",VLOOKUP(M192,'機器ｺｰﾄﾞ（非表示）'!$A$2:$H$80,3,FALSE)))</f>
        <v/>
      </c>
      <c r="Q192" s="747" t="str">
        <f>IF(N192=0,"",ROUND(IF(ISERROR(VLOOKUP(M192,'機器ｺｰﾄﾞ（非表示）'!$A$2:$H$80,5,FALSE)),"",VLOOKUP(M192,'機器ｺｰﾄﾞ（非表示）'!$A$2:$H$80,5,FALSE))*N192*VLOOKUP(M192,'機器ｺｰﾄﾞ（非表示）'!$A$2:$H$80,6,FALSE),3))</f>
        <v/>
      </c>
      <c r="R192" s="742">
        <f t="shared" si="60"/>
        <v>0</v>
      </c>
      <c r="S192" s="743" t="str">
        <f t="shared" si="57"/>
        <v/>
      </c>
      <c r="U192" s="723">
        <f t="shared" si="80"/>
        <v>0</v>
      </c>
      <c r="V192" s="723">
        <f t="shared" si="81"/>
        <v>0</v>
      </c>
      <c r="W192" s="723">
        <f t="shared" si="82"/>
        <v>0</v>
      </c>
      <c r="X192" s="723" t="str">
        <f t="shared" ref="X192:X255" si="83">Q192</f>
        <v/>
      </c>
      <c r="Y192" s="723">
        <f t="shared" si="61"/>
        <v>0</v>
      </c>
      <c r="Z192" s="723">
        <f t="shared" si="62"/>
        <v>0</v>
      </c>
      <c r="AA192" s="723">
        <f t="shared" si="63"/>
        <v>0</v>
      </c>
      <c r="AB192" s="723">
        <f t="shared" si="64"/>
        <v>0</v>
      </c>
      <c r="AC192" s="723">
        <f t="shared" si="65"/>
        <v>0</v>
      </c>
      <c r="AD192" s="723">
        <f t="shared" si="66"/>
        <v>0</v>
      </c>
      <c r="AE192" s="723">
        <f t="shared" si="67"/>
        <v>0</v>
      </c>
      <c r="AF192" s="723">
        <f t="shared" si="68"/>
        <v>0</v>
      </c>
      <c r="AG192" s="723">
        <f t="shared" si="69"/>
        <v>0</v>
      </c>
      <c r="AH192" s="723">
        <f t="shared" si="70"/>
        <v>0</v>
      </c>
      <c r="AI192" s="723">
        <f t="shared" si="71"/>
        <v>0</v>
      </c>
      <c r="AJ192" s="723">
        <f t="shared" si="72"/>
        <v>0</v>
      </c>
      <c r="AK192" s="723">
        <f t="shared" si="73"/>
        <v>0</v>
      </c>
      <c r="AL192" s="723">
        <f t="shared" si="74"/>
        <v>0</v>
      </c>
      <c r="AM192" s="723">
        <f t="shared" si="75"/>
        <v>0</v>
      </c>
      <c r="AN192" s="723">
        <f t="shared" si="76"/>
        <v>0</v>
      </c>
      <c r="AO192" s="723">
        <f t="shared" si="77"/>
        <v>0</v>
      </c>
      <c r="AP192" s="723">
        <f t="shared" si="78"/>
        <v>0</v>
      </c>
      <c r="AQ192" s="723">
        <f t="shared" si="79"/>
        <v>0</v>
      </c>
    </row>
    <row r="193" spans="2:43">
      <c r="B193" s="782"/>
      <c r="C193" s="752" t="str">
        <f>'【指定様式①ーｂ】契約設備内訳表（２）（負荷）'!D197</f>
        <v/>
      </c>
      <c r="D193" s="742">
        <f>'【指定様式①ーｂ】契約設備内訳表（２）（負荷）'!V197</f>
        <v>0</v>
      </c>
      <c r="E193" s="753">
        <f>'【指定様式①ーｂ】契約設備内訳表（２）（負荷）'!X197</f>
        <v>0</v>
      </c>
      <c r="F193" s="754" t="str">
        <f>IF(C193="","",IF(ISERROR(VLOOKUP(C193,'機器ｺｰﾄﾞ（非表示）'!$A$2:$H$80,3,FALSE)),"",VLOOKUP(C193,'機器ｺｰﾄﾞ（非表示）'!$A$2:$H$80,3,FALSE)))</f>
        <v/>
      </c>
      <c r="G193" s="747" t="str">
        <f>IF(ISBLANK(D193),"",IF(C193=103,(VLOOKUP(D193,$BC$3:$BD$14,2,1))/1000,IF(C193=106,(VLOOKUP(D193,$BF$3:$BG$12,2,1))/1000,IF(C193=104,(VLOOKUP(D193,$AZ$3:$BA$8,2,1))/1000,IF(ISERROR(VLOOKUP(C193,'機器ｺｰﾄﾞ（非表示）'!$A$2:$H$80,5,FALSE)),"",ROUND(VLOOKUP(C193,'機器ｺｰﾄﾞ（非表示）'!$A$2:$H$80,5,FALSE)*D193*VLOOKUP(C193,'機器ｺｰﾄﾞ（非表示）'!$A$2:$H$80,6,FALSE),3))))))</f>
        <v/>
      </c>
      <c r="H193" s="742">
        <f t="shared" si="59"/>
        <v>0</v>
      </c>
      <c r="I193" s="743" t="str">
        <f t="shared" si="56"/>
        <v/>
      </c>
      <c r="L193" s="782"/>
      <c r="M193" s="752" t="str">
        <f>'【指定様式①ーｂ】契約設備内訳表（２）（負荷）'!AG197</f>
        <v/>
      </c>
      <c r="N193" s="742">
        <f>'【指定様式①ーｂ】契約設備内訳表（２）（負荷）'!AY197</f>
        <v>0</v>
      </c>
      <c r="O193" s="753">
        <f>'【指定様式①ーｂ】契約設備内訳表（２）（負荷）'!BA197</f>
        <v>0</v>
      </c>
      <c r="P193" s="754" t="str">
        <f>IF(M193="","",IF(ISERROR(VLOOKUP(M193,'機器ｺｰﾄﾞ（非表示）'!$A$2:$H$80,3,FALSE)),"",VLOOKUP(M193,'機器ｺｰﾄﾞ（非表示）'!$A$2:$H$80,3,FALSE)))</f>
        <v/>
      </c>
      <c r="Q193" s="747" t="str">
        <f>IF(N193=0,"",ROUND(IF(ISERROR(VLOOKUP(M193,'機器ｺｰﾄﾞ（非表示）'!$A$2:$H$80,5,FALSE)),"",VLOOKUP(M193,'機器ｺｰﾄﾞ（非表示）'!$A$2:$H$80,5,FALSE))*N193*VLOOKUP(M193,'機器ｺｰﾄﾞ（非表示）'!$A$2:$H$80,6,FALSE),3))</f>
        <v/>
      </c>
      <c r="R193" s="742">
        <f t="shared" si="60"/>
        <v>0</v>
      </c>
      <c r="S193" s="743" t="str">
        <f t="shared" si="57"/>
        <v/>
      </c>
      <c r="U193" s="723">
        <f t="shared" si="80"/>
        <v>0</v>
      </c>
      <c r="V193" s="723">
        <f t="shared" si="81"/>
        <v>0</v>
      </c>
      <c r="W193" s="723">
        <f t="shared" si="82"/>
        <v>0</v>
      </c>
      <c r="X193" s="723" t="str">
        <f t="shared" si="83"/>
        <v/>
      </c>
      <c r="Y193" s="723">
        <f t="shared" si="61"/>
        <v>0</v>
      </c>
      <c r="Z193" s="723">
        <f t="shared" si="62"/>
        <v>0</v>
      </c>
      <c r="AA193" s="723">
        <f t="shared" si="63"/>
        <v>0</v>
      </c>
      <c r="AB193" s="723">
        <f t="shared" si="64"/>
        <v>0</v>
      </c>
      <c r="AC193" s="723">
        <f t="shared" si="65"/>
        <v>0</v>
      </c>
      <c r="AD193" s="723">
        <f t="shared" si="66"/>
        <v>0</v>
      </c>
      <c r="AE193" s="723">
        <f t="shared" si="67"/>
        <v>0</v>
      </c>
      <c r="AF193" s="723">
        <f t="shared" si="68"/>
        <v>0</v>
      </c>
      <c r="AG193" s="723">
        <f t="shared" si="69"/>
        <v>0</v>
      </c>
      <c r="AH193" s="723">
        <f t="shared" si="70"/>
        <v>0</v>
      </c>
      <c r="AI193" s="723">
        <f t="shared" si="71"/>
        <v>0</v>
      </c>
      <c r="AJ193" s="723">
        <f t="shared" si="72"/>
        <v>0</v>
      </c>
      <c r="AK193" s="723">
        <f t="shared" si="73"/>
        <v>0</v>
      </c>
      <c r="AL193" s="723">
        <f t="shared" si="74"/>
        <v>0</v>
      </c>
      <c r="AM193" s="723">
        <f t="shared" si="75"/>
        <v>0</v>
      </c>
      <c r="AN193" s="723">
        <f t="shared" si="76"/>
        <v>0</v>
      </c>
      <c r="AO193" s="723">
        <f t="shared" si="77"/>
        <v>0</v>
      </c>
      <c r="AP193" s="723">
        <f t="shared" si="78"/>
        <v>0</v>
      </c>
      <c r="AQ193" s="723">
        <f t="shared" si="79"/>
        <v>0</v>
      </c>
    </row>
    <row r="194" spans="2:43">
      <c r="B194" s="782"/>
      <c r="C194" s="752" t="str">
        <f>'【指定様式①ーｂ】契約設備内訳表（２）（負荷）'!D198</f>
        <v/>
      </c>
      <c r="D194" s="742">
        <f>'【指定様式①ーｂ】契約設備内訳表（２）（負荷）'!V198</f>
        <v>0</v>
      </c>
      <c r="E194" s="753">
        <f>'【指定様式①ーｂ】契約設備内訳表（２）（負荷）'!X198</f>
        <v>0</v>
      </c>
      <c r="F194" s="754" t="str">
        <f>IF(C194="","",IF(ISERROR(VLOOKUP(C194,'機器ｺｰﾄﾞ（非表示）'!$A$2:$H$80,3,FALSE)),"",VLOOKUP(C194,'機器ｺｰﾄﾞ（非表示）'!$A$2:$H$80,3,FALSE)))</f>
        <v/>
      </c>
      <c r="G194" s="747" t="str">
        <f>IF(ISBLANK(D194),"",IF(C194=103,(VLOOKUP(D194,$BC$3:$BD$14,2,1))/1000,IF(C194=106,(VLOOKUP(D194,$BF$3:$BG$12,2,1))/1000,IF(C194=104,(VLOOKUP(D194,$AZ$3:$BA$8,2,1))/1000,IF(ISERROR(VLOOKUP(C194,'機器ｺｰﾄﾞ（非表示）'!$A$2:$H$80,5,FALSE)),"",ROUND(VLOOKUP(C194,'機器ｺｰﾄﾞ（非表示）'!$A$2:$H$80,5,FALSE)*D194*VLOOKUP(C194,'機器ｺｰﾄﾞ（非表示）'!$A$2:$H$80,6,FALSE),3))))))</f>
        <v/>
      </c>
      <c r="H194" s="742">
        <f t="shared" si="59"/>
        <v>0</v>
      </c>
      <c r="I194" s="743" t="str">
        <f t="shared" si="56"/>
        <v/>
      </c>
      <c r="L194" s="782"/>
      <c r="M194" s="752" t="str">
        <f>'【指定様式①ーｂ】契約設備内訳表（２）（負荷）'!AG198</f>
        <v/>
      </c>
      <c r="N194" s="742">
        <f>'【指定様式①ーｂ】契約設備内訳表（２）（負荷）'!AY198</f>
        <v>0</v>
      </c>
      <c r="O194" s="753">
        <f>'【指定様式①ーｂ】契約設備内訳表（２）（負荷）'!BA198</f>
        <v>0</v>
      </c>
      <c r="P194" s="754" t="str">
        <f>IF(M194="","",IF(ISERROR(VLOOKUP(M194,'機器ｺｰﾄﾞ（非表示）'!$A$2:$H$80,3,FALSE)),"",VLOOKUP(M194,'機器ｺｰﾄﾞ（非表示）'!$A$2:$H$80,3,FALSE)))</f>
        <v/>
      </c>
      <c r="Q194" s="747" t="str">
        <f>IF(N194=0,"",ROUND(IF(ISERROR(VLOOKUP(M194,'機器ｺｰﾄﾞ（非表示）'!$A$2:$H$80,5,FALSE)),"",VLOOKUP(M194,'機器ｺｰﾄﾞ（非表示）'!$A$2:$H$80,5,FALSE))*N194*VLOOKUP(M194,'機器ｺｰﾄﾞ（非表示）'!$A$2:$H$80,6,FALSE),3))</f>
        <v/>
      </c>
      <c r="R194" s="742">
        <f t="shared" si="60"/>
        <v>0</v>
      </c>
      <c r="S194" s="743" t="str">
        <f t="shared" si="57"/>
        <v/>
      </c>
      <c r="U194" s="723">
        <f t="shared" si="80"/>
        <v>0</v>
      </c>
      <c r="V194" s="723">
        <f t="shared" si="81"/>
        <v>0</v>
      </c>
      <c r="W194" s="723">
        <f t="shared" si="82"/>
        <v>0</v>
      </c>
      <c r="X194" s="723" t="str">
        <f t="shared" si="83"/>
        <v/>
      </c>
      <c r="Y194" s="723">
        <f t="shared" si="61"/>
        <v>0</v>
      </c>
      <c r="Z194" s="723">
        <f t="shared" si="62"/>
        <v>0</v>
      </c>
      <c r="AA194" s="723">
        <f t="shared" si="63"/>
        <v>0</v>
      </c>
      <c r="AB194" s="723">
        <f t="shared" si="64"/>
        <v>0</v>
      </c>
      <c r="AC194" s="723">
        <f t="shared" si="65"/>
        <v>0</v>
      </c>
      <c r="AD194" s="723">
        <f t="shared" si="66"/>
        <v>0</v>
      </c>
      <c r="AE194" s="723">
        <f t="shared" si="67"/>
        <v>0</v>
      </c>
      <c r="AF194" s="723">
        <f t="shared" si="68"/>
        <v>0</v>
      </c>
      <c r="AG194" s="723">
        <f t="shared" si="69"/>
        <v>0</v>
      </c>
      <c r="AH194" s="723">
        <f t="shared" si="70"/>
        <v>0</v>
      </c>
      <c r="AI194" s="723">
        <f t="shared" si="71"/>
        <v>0</v>
      </c>
      <c r="AJ194" s="723">
        <f t="shared" si="72"/>
        <v>0</v>
      </c>
      <c r="AK194" s="723">
        <f t="shared" si="73"/>
        <v>0</v>
      </c>
      <c r="AL194" s="723">
        <f t="shared" si="74"/>
        <v>0</v>
      </c>
      <c r="AM194" s="723">
        <f t="shared" si="75"/>
        <v>0</v>
      </c>
      <c r="AN194" s="723">
        <f t="shared" si="76"/>
        <v>0</v>
      </c>
      <c r="AO194" s="723">
        <f t="shared" si="77"/>
        <v>0</v>
      </c>
      <c r="AP194" s="723">
        <f t="shared" si="78"/>
        <v>0</v>
      </c>
      <c r="AQ194" s="723">
        <f t="shared" si="79"/>
        <v>0</v>
      </c>
    </row>
    <row r="195" spans="2:43">
      <c r="B195" s="782"/>
      <c r="C195" s="752" t="str">
        <f>'【指定様式①ーｂ】契約設備内訳表（２）（負荷）'!D199</f>
        <v/>
      </c>
      <c r="D195" s="742">
        <f>'【指定様式①ーｂ】契約設備内訳表（２）（負荷）'!V199</f>
        <v>0</v>
      </c>
      <c r="E195" s="753">
        <f>'【指定様式①ーｂ】契約設備内訳表（２）（負荷）'!X199</f>
        <v>0</v>
      </c>
      <c r="F195" s="754" t="str">
        <f>IF(C195="","",IF(ISERROR(VLOOKUP(C195,'機器ｺｰﾄﾞ（非表示）'!$A$2:$H$80,3,FALSE)),"",VLOOKUP(C195,'機器ｺｰﾄﾞ（非表示）'!$A$2:$H$80,3,FALSE)))</f>
        <v/>
      </c>
      <c r="G195" s="747" t="str">
        <f>IF(ISBLANK(D195),"",IF(C195=103,(VLOOKUP(D195,$BC$3:$BD$14,2,1))/1000,IF(C195=106,(VLOOKUP(D195,$BF$3:$BG$12,2,1))/1000,IF(C195=104,(VLOOKUP(D195,$AZ$3:$BA$8,2,1))/1000,IF(ISERROR(VLOOKUP(C195,'機器ｺｰﾄﾞ（非表示）'!$A$2:$H$80,5,FALSE)),"",ROUND(VLOOKUP(C195,'機器ｺｰﾄﾞ（非表示）'!$A$2:$H$80,5,FALSE)*D195*VLOOKUP(C195,'機器ｺｰﾄﾞ（非表示）'!$A$2:$H$80,6,FALSE),3))))))</f>
        <v/>
      </c>
      <c r="H195" s="742">
        <f t="shared" si="59"/>
        <v>0</v>
      </c>
      <c r="I195" s="743" t="str">
        <f t="shared" si="56"/>
        <v/>
      </c>
      <c r="L195" s="782"/>
      <c r="M195" s="752" t="str">
        <f>'【指定様式①ーｂ】契約設備内訳表（２）（負荷）'!AG199</f>
        <v/>
      </c>
      <c r="N195" s="742">
        <f>'【指定様式①ーｂ】契約設備内訳表（２）（負荷）'!AY199</f>
        <v>0</v>
      </c>
      <c r="O195" s="753">
        <f>'【指定様式①ーｂ】契約設備内訳表（２）（負荷）'!BA199</f>
        <v>0</v>
      </c>
      <c r="P195" s="754" t="str">
        <f>IF(M195="","",IF(ISERROR(VLOOKUP(M195,'機器ｺｰﾄﾞ（非表示）'!$A$2:$H$80,3,FALSE)),"",VLOOKUP(M195,'機器ｺｰﾄﾞ（非表示）'!$A$2:$H$80,3,FALSE)))</f>
        <v/>
      </c>
      <c r="Q195" s="747" t="str">
        <f>IF(N195=0,"",ROUND(IF(ISERROR(VLOOKUP(M195,'機器ｺｰﾄﾞ（非表示）'!$A$2:$H$80,5,FALSE)),"",VLOOKUP(M195,'機器ｺｰﾄﾞ（非表示）'!$A$2:$H$80,5,FALSE))*N195*VLOOKUP(M195,'機器ｺｰﾄﾞ（非表示）'!$A$2:$H$80,6,FALSE),3))</f>
        <v/>
      </c>
      <c r="R195" s="742">
        <f t="shared" si="60"/>
        <v>0</v>
      </c>
      <c r="S195" s="743" t="str">
        <f t="shared" si="57"/>
        <v/>
      </c>
      <c r="U195" s="723">
        <f t="shared" si="80"/>
        <v>0</v>
      </c>
      <c r="V195" s="723">
        <f t="shared" si="81"/>
        <v>0</v>
      </c>
      <c r="W195" s="723">
        <f t="shared" si="82"/>
        <v>0</v>
      </c>
      <c r="X195" s="723" t="str">
        <f t="shared" si="83"/>
        <v/>
      </c>
      <c r="Y195" s="723">
        <f t="shared" si="61"/>
        <v>0</v>
      </c>
      <c r="Z195" s="723">
        <f t="shared" si="62"/>
        <v>0</v>
      </c>
      <c r="AA195" s="723">
        <f t="shared" si="63"/>
        <v>0</v>
      </c>
      <c r="AB195" s="723">
        <f t="shared" si="64"/>
        <v>0</v>
      </c>
      <c r="AC195" s="723">
        <f t="shared" si="65"/>
        <v>0</v>
      </c>
      <c r="AD195" s="723">
        <f t="shared" si="66"/>
        <v>0</v>
      </c>
      <c r="AE195" s="723">
        <f t="shared" si="67"/>
        <v>0</v>
      </c>
      <c r="AF195" s="723">
        <f t="shared" si="68"/>
        <v>0</v>
      </c>
      <c r="AG195" s="723">
        <f t="shared" si="69"/>
        <v>0</v>
      </c>
      <c r="AH195" s="723">
        <f t="shared" si="70"/>
        <v>0</v>
      </c>
      <c r="AI195" s="723">
        <f t="shared" si="71"/>
        <v>0</v>
      </c>
      <c r="AJ195" s="723">
        <f t="shared" si="72"/>
        <v>0</v>
      </c>
      <c r="AK195" s="723">
        <f t="shared" si="73"/>
        <v>0</v>
      </c>
      <c r="AL195" s="723">
        <f t="shared" si="74"/>
        <v>0</v>
      </c>
      <c r="AM195" s="723">
        <f t="shared" si="75"/>
        <v>0</v>
      </c>
      <c r="AN195" s="723">
        <f t="shared" si="76"/>
        <v>0</v>
      </c>
      <c r="AO195" s="723">
        <f t="shared" si="77"/>
        <v>0</v>
      </c>
      <c r="AP195" s="723">
        <f t="shared" si="78"/>
        <v>0</v>
      </c>
      <c r="AQ195" s="723">
        <f t="shared" si="79"/>
        <v>0</v>
      </c>
    </row>
    <row r="196" spans="2:43">
      <c r="B196" s="782"/>
      <c r="C196" s="752" t="str">
        <f>'【指定様式①ーｂ】契約設備内訳表（２）（負荷）'!D200</f>
        <v/>
      </c>
      <c r="D196" s="742">
        <f>'【指定様式①ーｂ】契約設備内訳表（２）（負荷）'!V200</f>
        <v>0</v>
      </c>
      <c r="E196" s="753">
        <f>'【指定様式①ーｂ】契約設備内訳表（２）（負荷）'!X200</f>
        <v>0</v>
      </c>
      <c r="F196" s="754" t="str">
        <f>IF(C196="","",IF(ISERROR(VLOOKUP(C196,'機器ｺｰﾄﾞ（非表示）'!$A$2:$H$80,3,FALSE)),"",VLOOKUP(C196,'機器ｺｰﾄﾞ（非表示）'!$A$2:$H$80,3,FALSE)))</f>
        <v/>
      </c>
      <c r="G196" s="747" t="str">
        <f>IF(ISBLANK(D196),"",IF(C196=103,(VLOOKUP(D196,$BC$3:$BD$14,2,1))/1000,IF(C196=106,(VLOOKUP(D196,$BF$3:$BG$12,2,1))/1000,IF(C196=104,(VLOOKUP(D196,$AZ$3:$BA$8,2,1))/1000,IF(ISERROR(VLOOKUP(C196,'機器ｺｰﾄﾞ（非表示）'!$A$2:$H$80,5,FALSE)),"",ROUND(VLOOKUP(C196,'機器ｺｰﾄﾞ（非表示）'!$A$2:$H$80,5,FALSE)*D196*VLOOKUP(C196,'機器ｺｰﾄﾞ（非表示）'!$A$2:$H$80,6,FALSE),3))))))</f>
        <v/>
      </c>
      <c r="H196" s="742">
        <f t="shared" si="59"/>
        <v>0</v>
      </c>
      <c r="I196" s="743" t="str">
        <f t="shared" si="56"/>
        <v/>
      </c>
      <c r="L196" s="782"/>
      <c r="M196" s="752" t="str">
        <f>'【指定様式①ーｂ】契約設備内訳表（２）（負荷）'!AG200</f>
        <v/>
      </c>
      <c r="N196" s="742">
        <f>'【指定様式①ーｂ】契約設備内訳表（２）（負荷）'!AY200</f>
        <v>0</v>
      </c>
      <c r="O196" s="753">
        <f>'【指定様式①ーｂ】契約設備内訳表（２）（負荷）'!BA200</f>
        <v>0</v>
      </c>
      <c r="P196" s="754" t="str">
        <f>IF(M196="","",IF(ISERROR(VLOOKUP(M196,'機器ｺｰﾄﾞ（非表示）'!$A$2:$H$80,3,FALSE)),"",VLOOKUP(M196,'機器ｺｰﾄﾞ（非表示）'!$A$2:$H$80,3,FALSE)))</f>
        <v/>
      </c>
      <c r="Q196" s="747" t="str">
        <f>IF(N196=0,"",ROUND(IF(ISERROR(VLOOKUP(M196,'機器ｺｰﾄﾞ（非表示）'!$A$2:$H$80,5,FALSE)),"",VLOOKUP(M196,'機器ｺｰﾄﾞ（非表示）'!$A$2:$H$80,5,FALSE))*N196*VLOOKUP(M196,'機器ｺｰﾄﾞ（非表示）'!$A$2:$H$80,6,FALSE),3))</f>
        <v/>
      </c>
      <c r="R196" s="742">
        <f t="shared" si="60"/>
        <v>0</v>
      </c>
      <c r="S196" s="743" t="str">
        <f t="shared" si="57"/>
        <v/>
      </c>
      <c r="U196" s="723">
        <f t="shared" si="80"/>
        <v>0</v>
      </c>
      <c r="V196" s="723">
        <f t="shared" si="81"/>
        <v>0</v>
      </c>
      <c r="W196" s="723">
        <f t="shared" si="82"/>
        <v>0</v>
      </c>
      <c r="X196" s="723" t="str">
        <f t="shared" si="83"/>
        <v/>
      </c>
      <c r="Y196" s="723">
        <f t="shared" si="61"/>
        <v>0</v>
      </c>
      <c r="Z196" s="723">
        <f t="shared" si="62"/>
        <v>0</v>
      </c>
      <c r="AA196" s="723">
        <f t="shared" si="63"/>
        <v>0</v>
      </c>
      <c r="AB196" s="723">
        <f t="shared" si="64"/>
        <v>0</v>
      </c>
      <c r="AC196" s="723">
        <f t="shared" si="65"/>
        <v>0</v>
      </c>
      <c r="AD196" s="723">
        <f t="shared" si="66"/>
        <v>0</v>
      </c>
      <c r="AE196" s="723">
        <f t="shared" si="67"/>
        <v>0</v>
      </c>
      <c r="AF196" s="723">
        <f t="shared" si="68"/>
        <v>0</v>
      </c>
      <c r="AG196" s="723">
        <f t="shared" si="69"/>
        <v>0</v>
      </c>
      <c r="AH196" s="723">
        <f t="shared" si="70"/>
        <v>0</v>
      </c>
      <c r="AI196" s="723">
        <f t="shared" si="71"/>
        <v>0</v>
      </c>
      <c r="AJ196" s="723">
        <f t="shared" si="72"/>
        <v>0</v>
      </c>
      <c r="AK196" s="723">
        <f t="shared" si="73"/>
        <v>0</v>
      </c>
      <c r="AL196" s="723">
        <f t="shared" si="74"/>
        <v>0</v>
      </c>
      <c r="AM196" s="723">
        <f t="shared" si="75"/>
        <v>0</v>
      </c>
      <c r="AN196" s="723">
        <f t="shared" si="76"/>
        <v>0</v>
      </c>
      <c r="AO196" s="723">
        <f t="shared" si="77"/>
        <v>0</v>
      </c>
      <c r="AP196" s="723">
        <f t="shared" si="78"/>
        <v>0</v>
      </c>
      <c r="AQ196" s="723">
        <f t="shared" si="79"/>
        <v>0</v>
      </c>
    </row>
    <row r="197" spans="2:43">
      <c r="B197" s="782"/>
      <c r="C197" s="752" t="str">
        <f>'【指定様式①ーｂ】契約設備内訳表（２）（負荷）'!D201</f>
        <v/>
      </c>
      <c r="D197" s="742">
        <f>'【指定様式①ーｂ】契約設備内訳表（２）（負荷）'!V201</f>
        <v>0</v>
      </c>
      <c r="E197" s="753">
        <f>'【指定様式①ーｂ】契約設備内訳表（２）（負荷）'!X201</f>
        <v>0</v>
      </c>
      <c r="F197" s="754" t="str">
        <f>IF(C197="","",IF(ISERROR(VLOOKUP(C197,'機器ｺｰﾄﾞ（非表示）'!$A$2:$H$80,3,FALSE)),"",VLOOKUP(C197,'機器ｺｰﾄﾞ（非表示）'!$A$2:$H$80,3,FALSE)))</f>
        <v/>
      </c>
      <c r="G197" s="747" t="str">
        <f>IF(ISBLANK(D197),"",IF(C197=103,(VLOOKUP(D197,$BC$3:$BD$14,2,1))/1000,IF(C197=106,(VLOOKUP(D197,$BF$3:$BG$12,2,1))/1000,IF(C197=104,(VLOOKUP(D197,$AZ$3:$BA$8,2,1))/1000,IF(ISERROR(VLOOKUP(C197,'機器ｺｰﾄﾞ（非表示）'!$A$2:$H$80,5,FALSE)),"",ROUND(VLOOKUP(C197,'機器ｺｰﾄﾞ（非表示）'!$A$2:$H$80,5,FALSE)*D197*VLOOKUP(C197,'機器ｺｰﾄﾞ（非表示）'!$A$2:$H$80,6,FALSE),3))))))</f>
        <v/>
      </c>
      <c r="H197" s="742">
        <f t="shared" si="59"/>
        <v>0</v>
      </c>
      <c r="I197" s="743" t="str">
        <f t="shared" si="56"/>
        <v/>
      </c>
      <c r="L197" s="782"/>
      <c r="M197" s="752" t="str">
        <f>'【指定様式①ーｂ】契約設備内訳表（２）（負荷）'!AG201</f>
        <v/>
      </c>
      <c r="N197" s="742">
        <f>'【指定様式①ーｂ】契約設備内訳表（２）（負荷）'!AY201</f>
        <v>0</v>
      </c>
      <c r="O197" s="753">
        <f>'【指定様式①ーｂ】契約設備内訳表（２）（負荷）'!BA201</f>
        <v>0</v>
      </c>
      <c r="P197" s="754" t="str">
        <f>IF(M197="","",IF(ISERROR(VLOOKUP(M197,'機器ｺｰﾄﾞ（非表示）'!$A$2:$H$80,3,FALSE)),"",VLOOKUP(M197,'機器ｺｰﾄﾞ（非表示）'!$A$2:$H$80,3,FALSE)))</f>
        <v/>
      </c>
      <c r="Q197" s="747" t="str">
        <f>IF(N197=0,"",ROUND(IF(ISERROR(VLOOKUP(M197,'機器ｺｰﾄﾞ（非表示）'!$A$2:$H$80,5,FALSE)),"",VLOOKUP(M197,'機器ｺｰﾄﾞ（非表示）'!$A$2:$H$80,5,FALSE))*N197*VLOOKUP(M197,'機器ｺｰﾄﾞ（非表示）'!$A$2:$H$80,6,FALSE),3))</f>
        <v/>
      </c>
      <c r="R197" s="742">
        <f t="shared" si="60"/>
        <v>0</v>
      </c>
      <c r="S197" s="743" t="str">
        <f t="shared" si="57"/>
        <v/>
      </c>
      <c r="U197" s="723">
        <f t="shared" si="80"/>
        <v>0</v>
      </c>
      <c r="V197" s="723">
        <f t="shared" si="81"/>
        <v>0</v>
      </c>
      <c r="W197" s="723">
        <f t="shared" si="82"/>
        <v>0</v>
      </c>
      <c r="X197" s="723" t="str">
        <f t="shared" si="83"/>
        <v/>
      </c>
      <c r="Y197" s="723">
        <f t="shared" si="61"/>
        <v>0</v>
      </c>
      <c r="Z197" s="723">
        <f t="shared" si="62"/>
        <v>0</v>
      </c>
      <c r="AA197" s="723">
        <f t="shared" si="63"/>
        <v>0</v>
      </c>
      <c r="AB197" s="723">
        <f t="shared" si="64"/>
        <v>0</v>
      </c>
      <c r="AC197" s="723">
        <f t="shared" si="65"/>
        <v>0</v>
      </c>
      <c r="AD197" s="723">
        <f t="shared" si="66"/>
        <v>0</v>
      </c>
      <c r="AE197" s="723">
        <f t="shared" si="67"/>
        <v>0</v>
      </c>
      <c r="AF197" s="723">
        <f t="shared" si="68"/>
        <v>0</v>
      </c>
      <c r="AG197" s="723">
        <f t="shared" si="69"/>
        <v>0</v>
      </c>
      <c r="AH197" s="723">
        <f t="shared" si="70"/>
        <v>0</v>
      </c>
      <c r="AI197" s="723">
        <f t="shared" si="71"/>
        <v>0</v>
      </c>
      <c r="AJ197" s="723">
        <f t="shared" si="72"/>
        <v>0</v>
      </c>
      <c r="AK197" s="723">
        <f t="shared" si="73"/>
        <v>0</v>
      </c>
      <c r="AL197" s="723">
        <f t="shared" si="74"/>
        <v>0</v>
      </c>
      <c r="AM197" s="723">
        <f t="shared" si="75"/>
        <v>0</v>
      </c>
      <c r="AN197" s="723">
        <f t="shared" si="76"/>
        <v>0</v>
      </c>
      <c r="AO197" s="723">
        <f t="shared" si="77"/>
        <v>0</v>
      </c>
      <c r="AP197" s="723">
        <f t="shared" si="78"/>
        <v>0</v>
      </c>
      <c r="AQ197" s="723">
        <f t="shared" si="79"/>
        <v>0</v>
      </c>
    </row>
    <row r="198" spans="2:43">
      <c r="B198" s="782"/>
      <c r="C198" s="752" t="str">
        <f>'【指定様式①ーｂ】契約設備内訳表（２）（負荷）'!D202</f>
        <v/>
      </c>
      <c r="D198" s="742">
        <f>'【指定様式①ーｂ】契約設備内訳表（２）（負荷）'!V202</f>
        <v>0</v>
      </c>
      <c r="E198" s="753">
        <f>'【指定様式①ーｂ】契約設備内訳表（２）（負荷）'!X202</f>
        <v>0</v>
      </c>
      <c r="F198" s="754" t="str">
        <f>IF(C198="","",IF(ISERROR(VLOOKUP(C198,'機器ｺｰﾄﾞ（非表示）'!$A$2:$H$80,3,FALSE)),"",VLOOKUP(C198,'機器ｺｰﾄﾞ（非表示）'!$A$2:$H$80,3,FALSE)))</f>
        <v/>
      </c>
      <c r="G198" s="747" t="str">
        <f>IF(ISBLANK(D198),"",IF(C198=103,(VLOOKUP(D198,$BC$3:$BD$14,2,1))/1000,IF(C198=106,(VLOOKUP(D198,$BF$3:$BG$12,2,1))/1000,IF(C198=104,(VLOOKUP(D198,$AZ$3:$BA$8,2,1))/1000,IF(ISERROR(VLOOKUP(C198,'機器ｺｰﾄﾞ（非表示）'!$A$2:$H$80,5,FALSE)),"",ROUND(VLOOKUP(C198,'機器ｺｰﾄﾞ（非表示）'!$A$2:$H$80,5,FALSE)*D198*VLOOKUP(C198,'機器ｺｰﾄﾞ（非表示）'!$A$2:$H$80,6,FALSE),3))))))</f>
        <v/>
      </c>
      <c r="H198" s="742">
        <f t="shared" si="59"/>
        <v>0</v>
      </c>
      <c r="I198" s="743" t="str">
        <f t="shared" si="56"/>
        <v/>
      </c>
      <c r="L198" s="782"/>
      <c r="M198" s="752" t="str">
        <f>'【指定様式①ーｂ】契約設備内訳表（２）（負荷）'!AG202</f>
        <v/>
      </c>
      <c r="N198" s="742">
        <f>'【指定様式①ーｂ】契約設備内訳表（２）（負荷）'!AY202</f>
        <v>0</v>
      </c>
      <c r="O198" s="753">
        <f>'【指定様式①ーｂ】契約設備内訳表（２）（負荷）'!BA202</f>
        <v>0</v>
      </c>
      <c r="P198" s="754" t="str">
        <f>IF(M198="","",IF(ISERROR(VLOOKUP(M198,'機器ｺｰﾄﾞ（非表示）'!$A$2:$H$80,3,FALSE)),"",VLOOKUP(M198,'機器ｺｰﾄﾞ（非表示）'!$A$2:$H$80,3,FALSE)))</f>
        <v/>
      </c>
      <c r="Q198" s="747" t="str">
        <f>IF(N198=0,"",ROUND(IF(ISERROR(VLOOKUP(M198,'機器ｺｰﾄﾞ（非表示）'!$A$2:$H$80,5,FALSE)),"",VLOOKUP(M198,'機器ｺｰﾄﾞ（非表示）'!$A$2:$H$80,5,FALSE))*N198*VLOOKUP(M198,'機器ｺｰﾄﾞ（非表示）'!$A$2:$H$80,6,FALSE),3))</f>
        <v/>
      </c>
      <c r="R198" s="742">
        <f t="shared" si="60"/>
        <v>0</v>
      </c>
      <c r="S198" s="743" t="str">
        <f t="shared" si="57"/>
        <v/>
      </c>
      <c r="U198" s="723">
        <f t="shared" si="80"/>
        <v>0</v>
      </c>
      <c r="V198" s="723">
        <f t="shared" si="81"/>
        <v>0</v>
      </c>
      <c r="W198" s="723">
        <f t="shared" si="82"/>
        <v>0</v>
      </c>
      <c r="X198" s="723" t="str">
        <f t="shared" si="83"/>
        <v/>
      </c>
      <c r="Y198" s="723">
        <f t="shared" si="61"/>
        <v>0</v>
      </c>
      <c r="Z198" s="723">
        <f t="shared" si="62"/>
        <v>0</v>
      </c>
      <c r="AA198" s="723">
        <f t="shared" si="63"/>
        <v>0</v>
      </c>
      <c r="AB198" s="723">
        <f t="shared" si="64"/>
        <v>0</v>
      </c>
      <c r="AC198" s="723">
        <f t="shared" si="65"/>
        <v>0</v>
      </c>
      <c r="AD198" s="723">
        <f t="shared" si="66"/>
        <v>0</v>
      </c>
      <c r="AE198" s="723">
        <f t="shared" si="67"/>
        <v>0</v>
      </c>
      <c r="AF198" s="723">
        <f t="shared" si="68"/>
        <v>0</v>
      </c>
      <c r="AG198" s="723">
        <f t="shared" si="69"/>
        <v>0</v>
      </c>
      <c r="AH198" s="723">
        <f t="shared" si="70"/>
        <v>0</v>
      </c>
      <c r="AI198" s="723">
        <f t="shared" si="71"/>
        <v>0</v>
      </c>
      <c r="AJ198" s="723">
        <f t="shared" si="72"/>
        <v>0</v>
      </c>
      <c r="AK198" s="723">
        <f t="shared" si="73"/>
        <v>0</v>
      </c>
      <c r="AL198" s="723">
        <f t="shared" si="74"/>
        <v>0</v>
      </c>
      <c r="AM198" s="723">
        <f t="shared" si="75"/>
        <v>0</v>
      </c>
      <c r="AN198" s="723">
        <f t="shared" si="76"/>
        <v>0</v>
      </c>
      <c r="AO198" s="723">
        <f t="shared" si="77"/>
        <v>0</v>
      </c>
      <c r="AP198" s="723">
        <f t="shared" si="78"/>
        <v>0</v>
      </c>
      <c r="AQ198" s="723">
        <f t="shared" si="79"/>
        <v>0</v>
      </c>
    </row>
    <row r="199" spans="2:43">
      <c r="B199" s="782"/>
      <c r="C199" s="752" t="str">
        <f>'【指定様式①ーｂ】契約設備内訳表（２）（負荷）'!D203</f>
        <v/>
      </c>
      <c r="D199" s="742">
        <f>'【指定様式①ーｂ】契約設備内訳表（２）（負荷）'!V203</f>
        <v>0</v>
      </c>
      <c r="E199" s="753">
        <f>'【指定様式①ーｂ】契約設備内訳表（２）（負荷）'!X203</f>
        <v>0</v>
      </c>
      <c r="F199" s="754" t="str">
        <f>IF(C199="","",IF(ISERROR(VLOOKUP(C199,'機器ｺｰﾄﾞ（非表示）'!$A$2:$H$80,3,FALSE)),"",VLOOKUP(C199,'機器ｺｰﾄﾞ（非表示）'!$A$2:$H$80,3,FALSE)))</f>
        <v/>
      </c>
      <c r="G199" s="747" t="str">
        <f>IF(ISBLANK(D199),"",IF(C199=103,(VLOOKUP(D199,$BC$3:$BD$14,2,1))/1000,IF(C199=106,(VLOOKUP(D199,$BF$3:$BG$12,2,1))/1000,IF(C199=104,(VLOOKUP(D199,$AZ$3:$BA$8,2,1))/1000,IF(ISERROR(VLOOKUP(C199,'機器ｺｰﾄﾞ（非表示）'!$A$2:$H$80,5,FALSE)),"",ROUND(VLOOKUP(C199,'機器ｺｰﾄﾞ（非表示）'!$A$2:$H$80,5,FALSE)*D199*VLOOKUP(C199,'機器ｺｰﾄﾞ（非表示）'!$A$2:$H$80,6,FALSE),3))))))</f>
        <v/>
      </c>
      <c r="H199" s="742">
        <f t="shared" si="59"/>
        <v>0</v>
      </c>
      <c r="I199" s="743" t="str">
        <f t="shared" si="56"/>
        <v/>
      </c>
      <c r="L199" s="782"/>
      <c r="M199" s="752" t="str">
        <f>'【指定様式①ーｂ】契約設備内訳表（２）（負荷）'!AG203</f>
        <v/>
      </c>
      <c r="N199" s="742">
        <f>'【指定様式①ーｂ】契約設備内訳表（２）（負荷）'!AY203</f>
        <v>0</v>
      </c>
      <c r="O199" s="753">
        <f>'【指定様式①ーｂ】契約設備内訳表（２）（負荷）'!BA203</f>
        <v>0</v>
      </c>
      <c r="P199" s="754" t="str">
        <f>IF(M199="","",IF(ISERROR(VLOOKUP(M199,'機器ｺｰﾄﾞ（非表示）'!$A$2:$H$80,3,FALSE)),"",VLOOKUP(M199,'機器ｺｰﾄﾞ（非表示）'!$A$2:$H$80,3,FALSE)))</f>
        <v/>
      </c>
      <c r="Q199" s="747" t="str">
        <f>IF(N199=0,"",ROUND(IF(ISERROR(VLOOKUP(M199,'機器ｺｰﾄﾞ（非表示）'!$A$2:$H$80,5,FALSE)),"",VLOOKUP(M199,'機器ｺｰﾄﾞ（非表示）'!$A$2:$H$80,5,FALSE))*N199*VLOOKUP(M199,'機器ｺｰﾄﾞ（非表示）'!$A$2:$H$80,6,FALSE),3))</f>
        <v/>
      </c>
      <c r="R199" s="742">
        <f t="shared" si="60"/>
        <v>0</v>
      </c>
      <c r="S199" s="743" t="str">
        <f t="shared" si="57"/>
        <v/>
      </c>
      <c r="U199" s="723">
        <f t="shared" si="80"/>
        <v>0</v>
      </c>
      <c r="V199" s="723">
        <f t="shared" si="81"/>
        <v>0</v>
      </c>
      <c r="W199" s="723">
        <f t="shared" si="82"/>
        <v>0</v>
      </c>
      <c r="X199" s="723" t="str">
        <f t="shared" si="83"/>
        <v/>
      </c>
      <c r="Y199" s="723">
        <f t="shared" si="61"/>
        <v>0</v>
      </c>
      <c r="Z199" s="723">
        <f t="shared" si="62"/>
        <v>0</v>
      </c>
      <c r="AA199" s="723">
        <f t="shared" si="63"/>
        <v>0</v>
      </c>
      <c r="AB199" s="723">
        <f t="shared" si="64"/>
        <v>0</v>
      </c>
      <c r="AC199" s="723">
        <f t="shared" si="65"/>
        <v>0</v>
      </c>
      <c r="AD199" s="723">
        <f t="shared" si="66"/>
        <v>0</v>
      </c>
      <c r="AE199" s="723">
        <f t="shared" si="67"/>
        <v>0</v>
      </c>
      <c r="AF199" s="723">
        <f t="shared" si="68"/>
        <v>0</v>
      </c>
      <c r="AG199" s="723">
        <f t="shared" si="69"/>
        <v>0</v>
      </c>
      <c r="AH199" s="723">
        <f t="shared" si="70"/>
        <v>0</v>
      </c>
      <c r="AI199" s="723">
        <f t="shared" si="71"/>
        <v>0</v>
      </c>
      <c r="AJ199" s="723">
        <f t="shared" si="72"/>
        <v>0</v>
      </c>
      <c r="AK199" s="723">
        <f t="shared" si="73"/>
        <v>0</v>
      </c>
      <c r="AL199" s="723">
        <f t="shared" si="74"/>
        <v>0</v>
      </c>
      <c r="AM199" s="723">
        <f t="shared" si="75"/>
        <v>0</v>
      </c>
      <c r="AN199" s="723">
        <f t="shared" si="76"/>
        <v>0</v>
      </c>
      <c r="AO199" s="723">
        <f t="shared" si="77"/>
        <v>0</v>
      </c>
      <c r="AP199" s="723">
        <f t="shared" si="78"/>
        <v>0</v>
      </c>
      <c r="AQ199" s="723">
        <f t="shared" si="79"/>
        <v>0</v>
      </c>
    </row>
    <row r="200" spans="2:43">
      <c r="B200" s="782"/>
      <c r="C200" s="752" t="str">
        <f>'【指定様式①ーｂ】契約設備内訳表（２）（負荷）'!D204</f>
        <v/>
      </c>
      <c r="D200" s="742">
        <f>'【指定様式①ーｂ】契約設備内訳表（２）（負荷）'!V204</f>
        <v>0</v>
      </c>
      <c r="E200" s="753">
        <f>'【指定様式①ーｂ】契約設備内訳表（２）（負荷）'!X204</f>
        <v>0</v>
      </c>
      <c r="F200" s="754" t="str">
        <f>IF(C200="","",IF(ISERROR(VLOOKUP(C200,'機器ｺｰﾄﾞ（非表示）'!$A$2:$H$80,3,FALSE)),"",VLOOKUP(C200,'機器ｺｰﾄﾞ（非表示）'!$A$2:$H$80,3,FALSE)))</f>
        <v/>
      </c>
      <c r="G200" s="747" t="str">
        <f>IF(ISBLANK(D200),"",IF(C200=103,(VLOOKUP(D200,$BC$3:$BD$14,2,1))/1000,IF(C200=106,(VLOOKUP(D200,$BF$3:$BG$12,2,1))/1000,IF(C200=104,(VLOOKUP(D200,$AZ$3:$BA$8,2,1))/1000,IF(ISERROR(VLOOKUP(C200,'機器ｺｰﾄﾞ（非表示）'!$A$2:$H$80,5,FALSE)),"",ROUND(VLOOKUP(C200,'機器ｺｰﾄﾞ（非表示）'!$A$2:$H$80,5,FALSE)*D200*VLOOKUP(C200,'機器ｺｰﾄﾞ（非表示）'!$A$2:$H$80,6,FALSE),3))))))</f>
        <v/>
      </c>
      <c r="H200" s="742">
        <f t="shared" si="59"/>
        <v>0</v>
      </c>
      <c r="I200" s="743" t="str">
        <f t="shared" si="56"/>
        <v/>
      </c>
      <c r="L200" s="782"/>
      <c r="M200" s="752" t="str">
        <f>'【指定様式①ーｂ】契約設備内訳表（２）（負荷）'!AG204</f>
        <v/>
      </c>
      <c r="N200" s="742">
        <f>'【指定様式①ーｂ】契約設備内訳表（２）（負荷）'!AY204</f>
        <v>0</v>
      </c>
      <c r="O200" s="753">
        <f>'【指定様式①ーｂ】契約設備内訳表（２）（負荷）'!BA204</f>
        <v>0</v>
      </c>
      <c r="P200" s="754" t="str">
        <f>IF(M200="","",IF(ISERROR(VLOOKUP(M200,'機器ｺｰﾄﾞ（非表示）'!$A$2:$H$80,3,FALSE)),"",VLOOKUP(M200,'機器ｺｰﾄﾞ（非表示）'!$A$2:$H$80,3,FALSE)))</f>
        <v/>
      </c>
      <c r="Q200" s="747" t="str">
        <f>IF(N200=0,"",ROUND(IF(ISERROR(VLOOKUP(M200,'機器ｺｰﾄﾞ（非表示）'!$A$2:$H$80,5,FALSE)),"",VLOOKUP(M200,'機器ｺｰﾄﾞ（非表示）'!$A$2:$H$80,5,FALSE))*N200*VLOOKUP(M200,'機器ｺｰﾄﾞ（非表示）'!$A$2:$H$80,6,FALSE),3))</f>
        <v/>
      </c>
      <c r="R200" s="742">
        <f t="shared" si="60"/>
        <v>0</v>
      </c>
      <c r="S200" s="743" t="str">
        <f t="shared" si="57"/>
        <v/>
      </c>
      <c r="U200" s="723">
        <f t="shared" si="80"/>
        <v>0</v>
      </c>
      <c r="V200" s="723">
        <f t="shared" si="81"/>
        <v>0</v>
      </c>
      <c r="W200" s="723">
        <f t="shared" si="82"/>
        <v>0</v>
      </c>
      <c r="X200" s="723" t="str">
        <f t="shared" si="83"/>
        <v/>
      </c>
      <c r="Y200" s="723">
        <f t="shared" si="61"/>
        <v>0</v>
      </c>
      <c r="Z200" s="723">
        <f t="shared" si="62"/>
        <v>0</v>
      </c>
      <c r="AA200" s="723">
        <f t="shared" si="63"/>
        <v>0</v>
      </c>
      <c r="AB200" s="723">
        <f t="shared" si="64"/>
        <v>0</v>
      </c>
      <c r="AC200" s="723">
        <f t="shared" si="65"/>
        <v>0</v>
      </c>
      <c r="AD200" s="723">
        <f t="shared" si="66"/>
        <v>0</v>
      </c>
      <c r="AE200" s="723">
        <f t="shared" si="67"/>
        <v>0</v>
      </c>
      <c r="AF200" s="723">
        <f t="shared" si="68"/>
        <v>0</v>
      </c>
      <c r="AG200" s="723">
        <f t="shared" si="69"/>
        <v>0</v>
      </c>
      <c r="AH200" s="723">
        <f t="shared" si="70"/>
        <v>0</v>
      </c>
      <c r="AI200" s="723">
        <f t="shared" si="71"/>
        <v>0</v>
      </c>
      <c r="AJ200" s="723">
        <f t="shared" si="72"/>
        <v>0</v>
      </c>
      <c r="AK200" s="723">
        <f t="shared" si="73"/>
        <v>0</v>
      </c>
      <c r="AL200" s="723">
        <f t="shared" si="74"/>
        <v>0</v>
      </c>
      <c r="AM200" s="723">
        <f t="shared" si="75"/>
        <v>0</v>
      </c>
      <c r="AN200" s="723">
        <f t="shared" si="76"/>
        <v>0</v>
      </c>
      <c r="AO200" s="723">
        <f t="shared" si="77"/>
        <v>0</v>
      </c>
      <c r="AP200" s="723">
        <f t="shared" si="78"/>
        <v>0</v>
      </c>
      <c r="AQ200" s="723">
        <f t="shared" si="79"/>
        <v>0</v>
      </c>
    </row>
    <row r="201" spans="2:43">
      <c r="B201" s="782"/>
      <c r="C201" s="752" t="str">
        <f>'【指定様式①ーｂ】契約設備内訳表（２）（負荷）'!D205</f>
        <v/>
      </c>
      <c r="D201" s="742">
        <f>'【指定様式①ーｂ】契約設備内訳表（２）（負荷）'!V205</f>
        <v>0</v>
      </c>
      <c r="E201" s="753">
        <f>'【指定様式①ーｂ】契約設備内訳表（２）（負荷）'!X205</f>
        <v>0</v>
      </c>
      <c r="F201" s="754" t="str">
        <f>IF(C201="","",IF(ISERROR(VLOOKUP(C201,'機器ｺｰﾄﾞ（非表示）'!$A$2:$H$80,3,FALSE)),"",VLOOKUP(C201,'機器ｺｰﾄﾞ（非表示）'!$A$2:$H$80,3,FALSE)))</f>
        <v/>
      </c>
      <c r="G201" s="747" t="str">
        <f>IF(ISBLANK(D201),"",IF(C201=103,(VLOOKUP(D201,$BC$3:$BD$14,2,1))/1000,IF(C201=106,(VLOOKUP(D201,$BF$3:$BG$12,2,1))/1000,IF(C201=104,(VLOOKUP(D201,$AZ$3:$BA$8,2,1))/1000,IF(ISERROR(VLOOKUP(C201,'機器ｺｰﾄﾞ（非表示）'!$A$2:$H$80,5,FALSE)),"",ROUND(VLOOKUP(C201,'機器ｺｰﾄﾞ（非表示）'!$A$2:$H$80,5,FALSE)*D201*VLOOKUP(C201,'機器ｺｰﾄﾞ（非表示）'!$A$2:$H$80,6,FALSE),3))))))</f>
        <v/>
      </c>
      <c r="H201" s="742">
        <f t="shared" si="59"/>
        <v>0</v>
      </c>
      <c r="I201" s="743" t="str">
        <f t="shared" si="56"/>
        <v/>
      </c>
      <c r="L201" s="782"/>
      <c r="M201" s="752" t="str">
        <f>'【指定様式①ーｂ】契約設備内訳表（２）（負荷）'!AG205</f>
        <v/>
      </c>
      <c r="N201" s="742">
        <f>'【指定様式①ーｂ】契約設備内訳表（２）（負荷）'!AY205</f>
        <v>0</v>
      </c>
      <c r="O201" s="753">
        <f>'【指定様式①ーｂ】契約設備内訳表（２）（負荷）'!BA205</f>
        <v>0</v>
      </c>
      <c r="P201" s="754" t="str">
        <f>IF(M201="","",IF(ISERROR(VLOOKUP(M201,'機器ｺｰﾄﾞ（非表示）'!$A$2:$H$80,3,FALSE)),"",VLOOKUP(M201,'機器ｺｰﾄﾞ（非表示）'!$A$2:$H$80,3,FALSE)))</f>
        <v/>
      </c>
      <c r="Q201" s="747" t="str">
        <f>IF(N201=0,"",ROUND(IF(ISERROR(VLOOKUP(M201,'機器ｺｰﾄﾞ（非表示）'!$A$2:$H$80,5,FALSE)),"",VLOOKUP(M201,'機器ｺｰﾄﾞ（非表示）'!$A$2:$H$80,5,FALSE))*N201*VLOOKUP(M201,'機器ｺｰﾄﾞ（非表示）'!$A$2:$H$80,6,FALSE),3))</f>
        <v/>
      </c>
      <c r="R201" s="742">
        <f t="shared" si="60"/>
        <v>0</v>
      </c>
      <c r="S201" s="743" t="str">
        <f t="shared" si="57"/>
        <v/>
      </c>
      <c r="U201" s="723">
        <f t="shared" ref="U201:U255" si="84">IF(ISBLANK(C201),"",IF(AND(C201&gt;=101,C201&lt;=109),I201,0))</f>
        <v>0</v>
      </c>
      <c r="V201" s="723">
        <f t="shared" ref="V201:V255" si="85">IF(ISBLANK(C201),"",IF(AND(C201&gt;=201,C201&lt;=399),I201,0))</f>
        <v>0</v>
      </c>
      <c r="W201" s="723">
        <f t="shared" ref="W201:W255" si="86">IF(ISBLANK(C201),"",IF(AND(C201&gt;=401,C201&lt;=402),I201,0))</f>
        <v>0</v>
      </c>
      <c r="X201" s="723" t="str">
        <f t="shared" si="83"/>
        <v/>
      </c>
      <c r="Y201" s="723">
        <f t="shared" si="61"/>
        <v>0</v>
      </c>
      <c r="Z201" s="723">
        <f t="shared" si="62"/>
        <v>0</v>
      </c>
      <c r="AA201" s="723">
        <f t="shared" si="63"/>
        <v>0</v>
      </c>
      <c r="AB201" s="723">
        <f t="shared" si="64"/>
        <v>0</v>
      </c>
      <c r="AC201" s="723">
        <f t="shared" si="65"/>
        <v>0</v>
      </c>
      <c r="AD201" s="723">
        <f t="shared" si="66"/>
        <v>0</v>
      </c>
      <c r="AE201" s="723">
        <f t="shared" si="67"/>
        <v>0</v>
      </c>
      <c r="AF201" s="723">
        <f t="shared" si="68"/>
        <v>0</v>
      </c>
      <c r="AG201" s="723">
        <f t="shared" si="69"/>
        <v>0</v>
      </c>
      <c r="AH201" s="723">
        <f t="shared" si="70"/>
        <v>0</v>
      </c>
      <c r="AI201" s="723">
        <f t="shared" si="71"/>
        <v>0</v>
      </c>
      <c r="AJ201" s="723">
        <f t="shared" si="72"/>
        <v>0</v>
      </c>
      <c r="AK201" s="723">
        <f t="shared" si="73"/>
        <v>0</v>
      </c>
      <c r="AL201" s="723">
        <f t="shared" si="74"/>
        <v>0</v>
      </c>
      <c r="AM201" s="723">
        <f t="shared" si="75"/>
        <v>0</v>
      </c>
      <c r="AN201" s="723">
        <f t="shared" si="76"/>
        <v>0</v>
      </c>
      <c r="AO201" s="723">
        <f t="shared" si="77"/>
        <v>0</v>
      </c>
      <c r="AP201" s="723">
        <f t="shared" si="78"/>
        <v>0</v>
      </c>
      <c r="AQ201" s="723">
        <f t="shared" si="79"/>
        <v>0</v>
      </c>
    </row>
    <row r="202" spans="2:43">
      <c r="B202" s="782"/>
      <c r="C202" s="752" t="str">
        <f>'【指定様式①ーｂ】契約設備内訳表（２）（負荷）'!D206</f>
        <v/>
      </c>
      <c r="D202" s="742">
        <f>'【指定様式①ーｂ】契約設備内訳表（２）（負荷）'!V206</f>
        <v>0</v>
      </c>
      <c r="E202" s="753">
        <f>'【指定様式①ーｂ】契約設備内訳表（２）（負荷）'!X206</f>
        <v>0</v>
      </c>
      <c r="F202" s="754" t="str">
        <f>IF(C202="","",IF(ISERROR(VLOOKUP(C202,'機器ｺｰﾄﾞ（非表示）'!$A$2:$H$80,3,FALSE)),"",VLOOKUP(C202,'機器ｺｰﾄﾞ（非表示）'!$A$2:$H$80,3,FALSE)))</f>
        <v/>
      </c>
      <c r="G202" s="747" t="str">
        <f>IF(ISBLANK(D202),"",IF(C202=103,(VLOOKUP(D202,$BC$3:$BD$14,2,1))/1000,IF(C202=106,(VLOOKUP(D202,$BF$3:$BG$12,2,1))/1000,IF(C202=104,(VLOOKUP(D202,$AZ$3:$BA$8,2,1))/1000,IF(ISERROR(VLOOKUP(C202,'機器ｺｰﾄﾞ（非表示）'!$A$2:$H$80,5,FALSE)),"",ROUND(VLOOKUP(C202,'機器ｺｰﾄﾞ（非表示）'!$A$2:$H$80,5,FALSE)*D202*VLOOKUP(C202,'機器ｺｰﾄﾞ（非表示）'!$A$2:$H$80,6,FALSE),3))))))</f>
        <v/>
      </c>
      <c r="H202" s="742">
        <f t="shared" si="59"/>
        <v>0</v>
      </c>
      <c r="I202" s="743" t="str">
        <f t="shared" si="56"/>
        <v/>
      </c>
      <c r="L202" s="782"/>
      <c r="M202" s="752" t="str">
        <f>'【指定様式①ーｂ】契約設備内訳表（２）（負荷）'!AG206</f>
        <v/>
      </c>
      <c r="N202" s="742">
        <f>'【指定様式①ーｂ】契約設備内訳表（２）（負荷）'!AY206</f>
        <v>0</v>
      </c>
      <c r="O202" s="753">
        <f>'【指定様式①ーｂ】契約設備内訳表（２）（負荷）'!BA206</f>
        <v>0</v>
      </c>
      <c r="P202" s="754" t="str">
        <f>IF(M202="","",IF(ISERROR(VLOOKUP(M202,'機器ｺｰﾄﾞ（非表示）'!$A$2:$H$80,3,FALSE)),"",VLOOKUP(M202,'機器ｺｰﾄﾞ（非表示）'!$A$2:$H$80,3,FALSE)))</f>
        <v/>
      </c>
      <c r="Q202" s="747" t="str">
        <f>IF(N202=0,"",ROUND(IF(ISERROR(VLOOKUP(M202,'機器ｺｰﾄﾞ（非表示）'!$A$2:$H$80,5,FALSE)),"",VLOOKUP(M202,'機器ｺｰﾄﾞ（非表示）'!$A$2:$H$80,5,FALSE))*N202*VLOOKUP(M202,'機器ｺｰﾄﾞ（非表示）'!$A$2:$H$80,6,FALSE),3))</f>
        <v/>
      </c>
      <c r="R202" s="742">
        <f t="shared" si="60"/>
        <v>0</v>
      </c>
      <c r="S202" s="743" t="str">
        <f t="shared" si="57"/>
        <v/>
      </c>
      <c r="U202" s="723">
        <f t="shared" si="84"/>
        <v>0</v>
      </c>
      <c r="V202" s="723">
        <f t="shared" si="85"/>
        <v>0</v>
      </c>
      <c r="W202" s="723">
        <f t="shared" si="86"/>
        <v>0</v>
      </c>
      <c r="X202" s="723" t="str">
        <f t="shared" si="83"/>
        <v/>
      </c>
      <c r="Y202" s="723">
        <f t="shared" si="61"/>
        <v>0</v>
      </c>
      <c r="Z202" s="723">
        <f t="shared" si="62"/>
        <v>0</v>
      </c>
      <c r="AA202" s="723">
        <f t="shared" si="63"/>
        <v>0</v>
      </c>
      <c r="AB202" s="723">
        <f t="shared" si="64"/>
        <v>0</v>
      </c>
      <c r="AC202" s="723">
        <f t="shared" si="65"/>
        <v>0</v>
      </c>
      <c r="AD202" s="723">
        <f t="shared" si="66"/>
        <v>0</v>
      </c>
      <c r="AE202" s="723">
        <f t="shared" si="67"/>
        <v>0</v>
      </c>
      <c r="AF202" s="723">
        <f t="shared" si="68"/>
        <v>0</v>
      </c>
      <c r="AG202" s="723">
        <f t="shared" si="69"/>
        <v>0</v>
      </c>
      <c r="AH202" s="723">
        <f t="shared" si="70"/>
        <v>0</v>
      </c>
      <c r="AI202" s="723">
        <f t="shared" si="71"/>
        <v>0</v>
      </c>
      <c r="AJ202" s="723">
        <f t="shared" si="72"/>
        <v>0</v>
      </c>
      <c r="AK202" s="723">
        <f t="shared" si="73"/>
        <v>0</v>
      </c>
      <c r="AL202" s="723">
        <f t="shared" si="74"/>
        <v>0</v>
      </c>
      <c r="AM202" s="723">
        <f t="shared" si="75"/>
        <v>0</v>
      </c>
      <c r="AN202" s="723">
        <f t="shared" si="76"/>
        <v>0</v>
      </c>
      <c r="AO202" s="723">
        <f t="shared" si="77"/>
        <v>0</v>
      </c>
      <c r="AP202" s="723">
        <f t="shared" si="78"/>
        <v>0</v>
      </c>
      <c r="AQ202" s="723">
        <f t="shared" si="79"/>
        <v>0</v>
      </c>
    </row>
    <row r="203" spans="2:43">
      <c r="B203" s="782"/>
      <c r="C203" s="752" t="str">
        <f>'【指定様式①ーｂ】契約設備内訳表（２）（負荷）'!D207</f>
        <v/>
      </c>
      <c r="D203" s="742">
        <f>'【指定様式①ーｂ】契約設備内訳表（２）（負荷）'!V207</f>
        <v>0</v>
      </c>
      <c r="E203" s="753">
        <f>'【指定様式①ーｂ】契約設備内訳表（２）（負荷）'!X207</f>
        <v>0</v>
      </c>
      <c r="F203" s="754" t="str">
        <f>IF(C203="","",IF(ISERROR(VLOOKUP(C203,'機器ｺｰﾄﾞ（非表示）'!$A$2:$H$80,3,FALSE)),"",VLOOKUP(C203,'機器ｺｰﾄﾞ（非表示）'!$A$2:$H$80,3,FALSE)))</f>
        <v/>
      </c>
      <c r="G203" s="747" t="str">
        <f>IF(ISBLANK(D203),"",IF(C203=103,(VLOOKUP(D203,$BC$3:$BD$14,2,1))/1000,IF(C203=106,(VLOOKUP(D203,$BF$3:$BG$12,2,1))/1000,IF(C203=104,(VLOOKUP(D203,$AZ$3:$BA$8,2,1))/1000,IF(ISERROR(VLOOKUP(C203,'機器ｺｰﾄﾞ（非表示）'!$A$2:$H$80,5,FALSE)),"",ROUND(VLOOKUP(C203,'機器ｺｰﾄﾞ（非表示）'!$A$2:$H$80,5,FALSE)*D203*VLOOKUP(C203,'機器ｺｰﾄﾞ（非表示）'!$A$2:$H$80,6,FALSE),3))))))</f>
        <v/>
      </c>
      <c r="H203" s="742">
        <f t="shared" si="59"/>
        <v>0</v>
      </c>
      <c r="I203" s="743" t="str">
        <f t="shared" si="56"/>
        <v/>
      </c>
      <c r="L203" s="782"/>
      <c r="M203" s="752" t="str">
        <f>'【指定様式①ーｂ】契約設備内訳表（２）（負荷）'!AG207</f>
        <v/>
      </c>
      <c r="N203" s="742">
        <f>'【指定様式①ーｂ】契約設備内訳表（２）（負荷）'!AY207</f>
        <v>0</v>
      </c>
      <c r="O203" s="753">
        <f>'【指定様式①ーｂ】契約設備内訳表（２）（負荷）'!BA207</f>
        <v>0</v>
      </c>
      <c r="P203" s="754" t="str">
        <f>IF(M203="","",IF(ISERROR(VLOOKUP(M203,'機器ｺｰﾄﾞ（非表示）'!$A$2:$H$80,3,FALSE)),"",VLOOKUP(M203,'機器ｺｰﾄﾞ（非表示）'!$A$2:$H$80,3,FALSE)))</f>
        <v/>
      </c>
      <c r="Q203" s="747" t="str">
        <f>IF(N203=0,"",ROUND(IF(ISERROR(VLOOKUP(M203,'機器ｺｰﾄﾞ（非表示）'!$A$2:$H$80,5,FALSE)),"",VLOOKUP(M203,'機器ｺｰﾄﾞ（非表示）'!$A$2:$H$80,5,FALSE))*N203*VLOOKUP(M203,'機器ｺｰﾄﾞ（非表示）'!$A$2:$H$80,6,FALSE),3))</f>
        <v/>
      </c>
      <c r="R203" s="742">
        <f t="shared" si="60"/>
        <v>0</v>
      </c>
      <c r="S203" s="743" t="str">
        <f t="shared" si="57"/>
        <v/>
      </c>
      <c r="U203" s="723">
        <f t="shared" si="84"/>
        <v>0</v>
      </c>
      <c r="V203" s="723">
        <f t="shared" si="85"/>
        <v>0</v>
      </c>
      <c r="W203" s="723">
        <f t="shared" si="86"/>
        <v>0</v>
      </c>
      <c r="X203" s="723" t="str">
        <f t="shared" si="83"/>
        <v/>
      </c>
      <c r="Y203" s="723">
        <f t="shared" si="61"/>
        <v>0</v>
      </c>
      <c r="Z203" s="723">
        <f t="shared" si="62"/>
        <v>0</v>
      </c>
      <c r="AA203" s="723">
        <f t="shared" si="63"/>
        <v>0</v>
      </c>
      <c r="AB203" s="723">
        <f t="shared" si="64"/>
        <v>0</v>
      </c>
      <c r="AC203" s="723">
        <f t="shared" si="65"/>
        <v>0</v>
      </c>
      <c r="AD203" s="723">
        <f t="shared" si="66"/>
        <v>0</v>
      </c>
      <c r="AE203" s="723">
        <f t="shared" si="67"/>
        <v>0</v>
      </c>
      <c r="AF203" s="723">
        <f t="shared" si="68"/>
        <v>0</v>
      </c>
      <c r="AG203" s="723">
        <f t="shared" si="69"/>
        <v>0</v>
      </c>
      <c r="AH203" s="723">
        <f t="shared" si="70"/>
        <v>0</v>
      </c>
      <c r="AI203" s="723">
        <f t="shared" si="71"/>
        <v>0</v>
      </c>
      <c r="AJ203" s="723">
        <f t="shared" si="72"/>
        <v>0</v>
      </c>
      <c r="AK203" s="723">
        <f t="shared" si="73"/>
        <v>0</v>
      </c>
      <c r="AL203" s="723">
        <f t="shared" si="74"/>
        <v>0</v>
      </c>
      <c r="AM203" s="723">
        <f t="shared" si="75"/>
        <v>0</v>
      </c>
      <c r="AN203" s="723">
        <f t="shared" si="76"/>
        <v>0</v>
      </c>
      <c r="AO203" s="723">
        <f t="shared" si="77"/>
        <v>0</v>
      </c>
      <c r="AP203" s="723">
        <f t="shared" si="78"/>
        <v>0</v>
      </c>
      <c r="AQ203" s="723">
        <f t="shared" si="79"/>
        <v>0</v>
      </c>
    </row>
    <row r="204" spans="2:43">
      <c r="B204" s="782"/>
      <c r="C204" s="752" t="str">
        <f>'【指定様式①ーｂ】契約設備内訳表（２）（負荷）'!D208</f>
        <v/>
      </c>
      <c r="D204" s="742">
        <f>'【指定様式①ーｂ】契約設備内訳表（２）（負荷）'!V208</f>
        <v>0</v>
      </c>
      <c r="E204" s="753">
        <f>'【指定様式①ーｂ】契約設備内訳表（２）（負荷）'!X208</f>
        <v>0</v>
      </c>
      <c r="F204" s="754" t="str">
        <f>IF(C204="","",IF(ISERROR(VLOOKUP(C204,'機器ｺｰﾄﾞ（非表示）'!$A$2:$H$80,3,FALSE)),"",VLOOKUP(C204,'機器ｺｰﾄﾞ（非表示）'!$A$2:$H$80,3,FALSE)))</f>
        <v/>
      </c>
      <c r="G204" s="747" t="str">
        <f>IF(ISBLANK(D204),"",IF(C204=103,(VLOOKUP(D204,$BC$3:$BD$14,2,1))/1000,IF(C204=106,(VLOOKUP(D204,$BF$3:$BG$12,2,1))/1000,IF(C204=104,(VLOOKUP(D204,$AZ$3:$BA$8,2,1))/1000,IF(ISERROR(VLOOKUP(C204,'機器ｺｰﾄﾞ（非表示）'!$A$2:$H$80,5,FALSE)),"",ROUND(VLOOKUP(C204,'機器ｺｰﾄﾞ（非表示）'!$A$2:$H$80,5,FALSE)*D204*VLOOKUP(C204,'機器ｺｰﾄﾞ（非表示）'!$A$2:$H$80,6,FALSE),3))))))</f>
        <v/>
      </c>
      <c r="H204" s="742">
        <f t="shared" si="59"/>
        <v>0</v>
      </c>
      <c r="I204" s="743" t="str">
        <f t="shared" si="56"/>
        <v/>
      </c>
      <c r="L204" s="782"/>
      <c r="M204" s="752" t="str">
        <f>'【指定様式①ーｂ】契約設備内訳表（２）（負荷）'!AG208</f>
        <v/>
      </c>
      <c r="N204" s="742">
        <f>'【指定様式①ーｂ】契約設備内訳表（２）（負荷）'!AY208</f>
        <v>0</v>
      </c>
      <c r="O204" s="753">
        <f>'【指定様式①ーｂ】契約設備内訳表（２）（負荷）'!BA208</f>
        <v>0</v>
      </c>
      <c r="P204" s="754" t="str">
        <f>IF(M204="","",IF(ISERROR(VLOOKUP(M204,'機器ｺｰﾄﾞ（非表示）'!$A$2:$H$80,3,FALSE)),"",VLOOKUP(M204,'機器ｺｰﾄﾞ（非表示）'!$A$2:$H$80,3,FALSE)))</f>
        <v/>
      </c>
      <c r="Q204" s="747" t="str">
        <f>IF(N204=0,"",ROUND(IF(ISERROR(VLOOKUP(M204,'機器ｺｰﾄﾞ（非表示）'!$A$2:$H$80,5,FALSE)),"",VLOOKUP(M204,'機器ｺｰﾄﾞ（非表示）'!$A$2:$H$80,5,FALSE))*N204*VLOOKUP(M204,'機器ｺｰﾄﾞ（非表示）'!$A$2:$H$80,6,FALSE),3))</f>
        <v/>
      </c>
      <c r="R204" s="742">
        <f t="shared" si="60"/>
        <v>0</v>
      </c>
      <c r="S204" s="743" t="str">
        <f t="shared" si="57"/>
        <v/>
      </c>
      <c r="U204" s="723">
        <f t="shared" si="84"/>
        <v>0</v>
      </c>
      <c r="V204" s="723">
        <f t="shared" si="85"/>
        <v>0</v>
      </c>
      <c r="W204" s="723">
        <f t="shared" si="86"/>
        <v>0</v>
      </c>
      <c r="X204" s="723" t="str">
        <f t="shared" si="83"/>
        <v/>
      </c>
      <c r="Y204" s="723">
        <f t="shared" si="61"/>
        <v>0</v>
      </c>
      <c r="Z204" s="723">
        <f t="shared" si="62"/>
        <v>0</v>
      </c>
      <c r="AA204" s="723">
        <f t="shared" si="63"/>
        <v>0</v>
      </c>
      <c r="AB204" s="723">
        <f t="shared" si="64"/>
        <v>0</v>
      </c>
      <c r="AC204" s="723">
        <f t="shared" si="65"/>
        <v>0</v>
      </c>
      <c r="AD204" s="723">
        <f t="shared" si="66"/>
        <v>0</v>
      </c>
      <c r="AE204" s="723">
        <f t="shared" si="67"/>
        <v>0</v>
      </c>
      <c r="AF204" s="723">
        <f t="shared" si="68"/>
        <v>0</v>
      </c>
      <c r="AG204" s="723">
        <f t="shared" si="69"/>
        <v>0</v>
      </c>
      <c r="AH204" s="723">
        <f t="shared" si="70"/>
        <v>0</v>
      </c>
      <c r="AI204" s="723">
        <f t="shared" si="71"/>
        <v>0</v>
      </c>
      <c r="AJ204" s="723">
        <f t="shared" si="72"/>
        <v>0</v>
      </c>
      <c r="AK204" s="723">
        <f t="shared" si="73"/>
        <v>0</v>
      </c>
      <c r="AL204" s="723">
        <f t="shared" si="74"/>
        <v>0</v>
      </c>
      <c r="AM204" s="723">
        <f t="shared" si="75"/>
        <v>0</v>
      </c>
      <c r="AN204" s="723">
        <f t="shared" si="76"/>
        <v>0</v>
      </c>
      <c r="AO204" s="723">
        <f t="shared" si="77"/>
        <v>0</v>
      </c>
      <c r="AP204" s="723">
        <f t="shared" si="78"/>
        <v>0</v>
      </c>
      <c r="AQ204" s="723">
        <f t="shared" si="79"/>
        <v>0</v>
      </c>
    </row>
    <row r="205" spans="2:43">
      <c r="B205" s="782"/>
      <c r="C205" s="752" t="str">
        <f>'【指定様式①ーｂ】契約設備内訳表（２）（負荷）'!D209</f>
        <v/>
      </c>
      <c r="D205" s="742">
        <f>'【指定様式①ーｂ】契約設備内訳表（２）（負荷）'!V209</f>
        <v>0</v>
      </c>
      <c r="E205" s="753">
        <f>'【指定様式①ーｂ】契約設備内訳表（２）（負荷）'!X209</f>
        <v>0</v>
      </c>
      <c r="F205" s="754" t="str">
        <f>IF(C205="","",IF(ISERROR(VLOOKUP(C205,'機器ｺｰﾄﾞ（非表示）'!$A$2:$H$80,3,FALSE)),"",VLOOKUP(C205,'機器ｺｰﾄﾞ（非表示）'!$A$2:$H$80,3,FALSE)))</f>
        <v/>
      </c>
      <c r="G205" s="747" t="str">
        <f>IF(ISBLANK(D205),"",IF(C205=103,(VLOOKUP(D205,$BC$3:$BD$14,2,1))/1000,IF(C205=106,(VLOOKUP(D205,$BF$3:$BG$12,2,1))/1000,IF(C205=104,(VLOOKUP(D205,$AZ$3:$BA$8,2,1))/1000,IF(ISERROR(VLOOKUP(C205,'機器ｺｰﾄﾞ（非表示）'!$A$2:$H$80,5,FALSE)),"",ROUND(VLOOKUP(C205,'機器ｺｰﾄﾞ（非表示）'!$A$2:$H$80,5,FALSE)*D205*VLOOKUP(C205,'機器ｺｰﾄﾞ（非表示）'!$A$2:$H$80,6,FALSE),3))))))</f>
        <v/>
      </c>
      <c r="H205" s="742">
        <f t="shared" si="59"/>
        <v>0</v>
      </c>
      <c r="I205" s="743" t="str">
        <f t="shared" si="56"/>
        <v/>
      </c>
      <c r="L205" s="782"/>
      <c r="M205" s="752" t="str">
        <f>'【指定様式①ーｂ】契約設備内訳表（２）（負荷）'!AG209</f>
        <v/>
      </c>
      <c r="N205" s="742">
        <f>'【指定様式①ーｂ】契約設備内訳表（２）（負荷）'!AY209</f>
        <v>0</v>
      </c>
      <c r="O205" s="753">
        <f>'【指定様式①ーｂ】契約設備内訳表（２）（負荷）'!BA209</f>
        <v>0</v>
      </c>
      <c r="P205" s="754" t="str">
        <f>IF(M205="","",IF(ISERROR(VLOOKUP(M205,'機器ｺｰﾄﾞ（非表示）'!$A$2:$H$80,3,FALSE)),"",VLOOKUP(M205,'機器ｺｰﾄﾞ（非表示）'!$A$2:$H$80,3,FALSE)))</f>
        <v/>
      </c>
      <c r="Q205" s="747" t="str">
        <f>IF(N205=0,"",ROUND(IF(ISERROR(VLOOKUP(M205,'機器ｺｰﾄﾞ（非表示）'!$A$2:$H$80,5,FALSE)),"",VLOOKUP(M205,'機器ｺｰﾄﾞ（非表示）'!$A$2:$H$80,5,FALSE))*N205*VLOOKUP(M205,'機器ｺｰﾄﾞ（非表示）'!$A$2:$H$80,6,FALSE),3))</f>
        <v/>
      </c>
      <c r="R205" s="742">
        <f t="shared" si="60"/>
        <v>0</v>
      </c>
      <c r="S205" s="743" t="str">
        <f t="shared" si="57"/>
        <v/>
      </c>
      <c r="U205" s="723">
        <f t="shared" si="84"/>
        <v>0</v>
      </c>
      <c r="V205" s="723">
        <f t="shared" si="85"/>
        <v>0</v>
      </c>
      <c r="W205" s="723">
        <f t="shared" si="86"/>
        <v>0</v>
      </c>
      <c r="X205" s="723" t="str">
        <f t="shared" si="83"/>
        <v/>
      </c>
      <c r="Y205" s="723">
        <f t="shared" si="61"/>
        <v>0</v>
      </c>
      <c r="Z205" s="723">
        <f t="shared" si="62"/>
        <v>0</v>
      </c>
      <c r="AA205" s="723">
        <f t="shared" si="63"/>
        <v>0</v>
      </c>
      <c r="AB205" s="723">
        <f t="shared" si="64"/>
        <v>0</v>
      </c>
      <c r="AC205" s="723">
        <f t="shared" si="65"/>
        <v>0</v>
      </c>
      <c r="AD205" s="723">
        <f t="shared" si="66"/>
        <v>0</v>
      </c>
      <c r="AE205" s="723">
        <f t="shared" si="67"/>
        <v>0</v>
      </c>
      <c r="AF205" s="723">
        <f t="shared" si="68"/>
        <v>0</v>
      </c>
      <c r="AG205" s="723">
        <f t="shared" si="69"/>
        <v>0</v>
      </c>
      <c r="AH205" s="723">
        <f t="shared" si="70"/>
        <v>0</v>
      </c>
      <c r="AI205" s="723">
        <f t="shared" si="71"/>
        <v>0</v>
      </c>
      <c r="AJ205" s="723">
        <f t="shared" si="72"/>
        <v>0</v>
      </c>
      <c r="AK205" s="723">
        <f t="shared" si="73"/>
        <v>0</v>
      </c>
      <c r="AL205" s="723">
        <f t="shared" si="74"/>
        <v>0</v>
      </c>
      <c r="AM205" s="723">
        <f t="shared" si="75"/>
        <v>0</v>
      </c>
      <c r="AN205" s="723">
        <f t="shared" si="76"/>
        <v>0</v>
      </c>
      <c r="AO205" s="723">
        <f t="shared" si="77"/>
        <v>0</v>
      </c>
      <c r="AP205" s="723">
        <f t="shared" si="78"/>
        <v>0</v>
      </c>
      <c r="AQ205" s="723">
        <f t="shared" si="79"/>
        <v>0</v>
      </c>
    </row>
    <row r="206" spans="2:43">
      <c r="B206" s="782"/>
      <c r="C206" s="752" t="str">
        <f>'【指定様式①ーｂ】契約設備内訳表（２）（負荷）'!D210</f>
        <v/>
      </c>
      <c r="D206" s="742">
        <f>'【指定様式①ーｂ】契約設備内訳表（２）（負荷）'!V210</f>
        <v>0</v>
      </c>
      <c r="E206" s="753">
        <f>'【指定様式①ーｂ】契約設備内訳表（２）（負荷）'!X210</f>
        <v>0</v>
      </c>
      <c r="F206" s="754" t="str">
        <f>IF(C206="","",IF(ISERROR(VLOOKUP(C206,'機器ｺｰﾄﾞ（非表示）'!$A$2:$H$80,3,FALSE)),"",VLOOKUP(C206,'機器ｺｰﾄﾞ（非表示）'!$A$2:$H$80,3,FALSE)))</f>
        <v/>
      </c>
      <c r="G206" s="747" t="str">
        <f>IF(ISBLANK(D206),"",IF(C206=103,(VLOOKUP(D206,$BC$3:$BD$14,2,1))/1000,IF(C206=106,(VLOOKUP(D206,$BF$3:$BG$12,2,1))/1000,IF(C206=104,(VLOOKUP(D206,$AZ$3:$BA$8,2,1))/1000,IF(ISERROR(VLOOKUP(C206,'機器ｺｰﾄﾞ（非表示）'!$A$2:$H$80,5,FALSE)),"",ROUND(VLOOKUP(C206,'機器ｺｰﾄﾞ（非表示）'!$A$2:$H$80,5,FALSE)*D206*VLOOKUP(C206,'機器ｺｰﾄﾞ（非表示）'!$A$2:$H$80,6,FALSE),3))))))</f>
        <v/>
      </c>
      <c r="H206" s="742">
        <f t="shared" si="59"/>
        <v>0</v>
      </c>
      <c r="I206" s="743" t="str">
        <f t="shared" si="56"/>
        <v/>
      </c>
      <c r="L206" s="782"/>
      <c r="M206" s="752" t="str">
        <f>'【指定様式①ーｂ】契約設備内訳表（２）（負荷）'!AG210</f>
        <v/>
      </c>
      <c r="N206" s="742">
        <f>'【指定様式①ーｂ】契約設備内訳表（２）（負荷）'!AY210</f>
        <v>0</v>
      </c>
      <c r="O206" s="753">
        <f>'【指定様式①ーｂ】契約設備内訳表（２）（負荷）'!BA210</f>
        <v>0</v>
      </c>
      <c r="P206" s="754" t="str">
        <f>IF(M206="","",IF(ISERROR(VLOOKUP(M206,'機器ｺｰﾄﾞ（非表示）'!$A$2:$H$80,3,FALSE)),"",VLOOKUP(M206,'機器ｺｰﾄﾞ（非表示）'!$A$2:$H$80,3,FALSE)))</f>
        <v/>
      </c>
      <c r="Q206" s="747" t="str">
        <f>IF(N206=0,"",ROUND(IF(ISERROR(VLOOKUP(M206,'機器ｺｰﾄﾞ（非表示）'!$A$2:$H$80,5,FALSE)),"",VLOOKUP(M206,'機器ｺｰﾄﾞ（非表示）'!$A$2:$H$80,5,FALSE))*N206*VLOOKUP(M206,'機器ｺｰﾄﾞ（非表示）'!$A$2:$H$80,6,FALSE),3))</f>
        <v/>
      </c>
      <c r="R206" s="742">
        <f t="shared" si="60"/>
        <v>0</v>
      </c>
      <c r="S206" s="743" t="str">
        <f t="shared" si="57"/>
        <v/>
      </c>
      <c r="U206" s="723">
        <f t="shared" si="84"/>
        <v>0</v>
      </c>
      <c r="V206" s="723">
        <f t="shared" si="85"/>
        <v>0</v>
      </c>
      <c r="W206" s="723">
        <f t="shared" si="86"/>
        <v>0</v>
      </c>
      <c r="X206" s="723" t="str">
        <f t="shared" si="83"/>
        <v/>
      </c>
      <c r="Y206" s="723">
        <f t="shared" si="61"/>
        <v>0</v>
      </c>
      <c r="Z206" s="723">
        <f t="shared" si="62"/>
        <v>0</v>
      </c>
      <c r="AA206" s="723">
        <f t="shared" si="63"/>
        <v>0</v>
      </c>
      <c r="AB206" s="723">
        <f t="shared" si="64"/>
        <v>0</v>
      </c>
      <c r="AC206" s="723">
        <f t="shared" si="65"/>
        <v>0</v>
      </c>
      <c r="AD206" s="723">
        <f t="shared" si="66"/>
        <v>0</v>
      </c>
      <c r="AE206" s="723">
        <f t="shared" si="67"/>
        <v>0</v>
      </c>
      <c r="AF206" s="723">
        <f t="shared" si="68"/>
        <v>0</v>
      </c>
      <c r="AG206" s="723">
        <f t="shared" si="69"/>
        <v>0</v>
      </c>
      <c r="AH206" s="723">
        <f t="shared" si="70"/>
        <v>0</v>
      </c>
      <c r="AI206" s="723">
        <f t="shared" si="71"/>
        <v>0</v>
      </c>
      <c r="AJ206" s="723">
        <f t="shared" si="72"/>
        <v>0</v>
      </c>
      <c r="AK206" s="723">
        <f t="shared" si="73"/>
        <v>0</v>
      </c>
      <c r="AL206" s="723">
        <f t="shared" si="74"/>
        <v>0</v>
      </c>
      <c r="AM206" s="723">
        <f t="shared" si="75"/>
        <v>0</v>
      </c>
      <c r="AN206" s="723">
        <f t="shared" si="76"/>
        <v>0</v>
      </c>
      <c r="AO206" s="723">
        <f t="shared" si="77"/>
        <v>0</v>
      </c>
      <c r="AP206" s="723">
        <f t="shared" si="78"/>
        <v>0</v>
      </c>
      <c r="AQ206" s="723">
        <f t="shared" si="79"/>
        <v>0</v>
      </c>
    </row>
    <row r="207" spans="2:43">
      <c r="B207" s="782"/>
      <c r="C207" s="752" t="str">
        <f>'【指定様式①ーｂ】契約設備内訳表（２）（負荷）'!D211</f>
        <v/>
      </c>
      <c r="D207" s="742">
        <f>'【指定様式①ーｂ】契約設備内訳表（２）（負荷）'!V211</f>
        <v>0</v>
      </c>
      <c r="E207" s="753">
        <f>'【指定様式①ーｂ】契約設備内訳表（２）（負荷）'!X211</f>
        <v>0</v>
      </c>
      <c r="F207" s="754" t="str">
        <f>IF(C207="","",IF(ISERROR(VLOOKUP(C207,'機器ｺｰﾄﾞ（非表示）'!$A$2:$H$80,3,FALSE)),"",VLOOKUP(C207,'機器ｺｰﾄﾞ（非表示）'!$A$2:$H$80,3,FALSE)))</f>
        <v/>
      </c>
      <c r="G207" s="747" t="str">
        <f>IF(ISBLANK(D207),"",IF(C207=103,(VLOOKUP(D207,$BC$3:$BD$14,2,1))/1000,IF(C207=106,(VLOOKUP(D207,$BF$3:$BG$12,2,1))/1000,IF(C207=104,(VLOOKUP(D207,$AZ$3:$BA$8,2,1))/1000,IF(ISERROR(VLOOKUP(C207,'機器ｺｰﾄﾞ（非表示）'!$A$2:$H$80,5,FALSE)),"",ROUND(VLOOKUP(C207,'機器ｺｰﾄﾞ（非表示）'!$A$2:$H$80,5,FALSE)*D207*VLOOKUP(C207,'機器ｺｰﾄﾞ（非表示）'!$A$2:$H$80,6,FALSE),3))))))</f>
        <v/>
      </c>
      <c r="H207" s="742">
        <f t="shared" si="59"/>
        <v>0</v>
      </c>
      <c r="I207" s="743" t="str">
        <f t="shared" si="56"/>
        <v/>
      </c>
      <c r="L207" s="782"/>
      <c r="M207" s="752" t="str">
        <f>'【指定様式①ーｂ】契約設備内訳表（２）（負荷）'!AG211</f>
        <v/>
      </c>
      <c r="N207" s="742">
        <f>'【指定様式①ーｂ】契約設備内訳表（２）（負荷）'!AY211</f>
        <v>0</v>
      </c>
      <c r="O207" s="753">
        <f>'【指定様式①ーｂ】契約設備内訳表（２）（負荷）'!BA211</f>
        <v>0</v>
      </c>
      <c r="P207" s="754" t="str">
        <f>IF(M207="","",IF(ISERROR(VLOOKUP(M207,'機器ｺｰﾄﾞ（非表示）'!$A$2:$H$80,3,FALSE)),"",VLOOKUP(M207,'機器ｺｰﾄﾞ（非表示）'!$A$2:$H$80,3,FALSE)))</f>
        <v/>
      </c>
      <c r="Q207" s="747" t="str">
        <f>IF(N207=0,"",ROUND(IF(ISERROR(VLOOKUP(M207,'機器ｺｰﾄﾞ（非表示）'!$A$2:$H$80,5,FALSE)),"",VLOOKUP(M207,'機器ｺｰﾄﾞ（非表示）'!$A$2:$H$80,5,FALSE))*N207*VLOOKUP(M207,'機器ｺｰﾄﾞ（非表示）'!$A$2:$H$80,6,FALSE),3))</f>
        <v/>
      </c>
      <c r="R207" s="742">
        <f t="shared" si="60"/>
        <v>0</v>
      </c>
      <c r="S207" s="743" t="str">
        <f t="shared" si="57"/>
        <v/>
      </c>
      <c r="U207" s="723">
        <f t="shared" si="84"/>
        <v>0</v>
      </c>
      <c r="V207" s="723">
        <f t="shared" si="85"/>
        <v>0</v>
      </c>
      <c r="W207" s="723">
        <f t="shared" si="86"/>
        <v>0</v>
      </c>
      <c r="X207" s="723" t="str">
        <f t="shared" si="83"/>
        <v/>
      </c>
      <c r="Y207" s="723">
        <f t="shared" si="61"/>
        <v>0</v>
      </c>
      <c r="Z207" s="723">
        <f t="shared" si="62"/>
        <v>0</v>
      </c>
      <c r="AA207" s="723">
        <f t="shared" si="63"/>
        <v>0</v>
      </c>
      <c r="AB207" s="723">
        <f t="shared" si="64"/>
        <v>0</v>
      </c>
      <c r="AC207" s="723">
        <f t="shared" si="65"/>
        <v>0</v>
      </c>
      <c r="AD207" s="723">
        <f t="shared" si="66"/>
        <v>0</v>
      </c>
      <c r="AE207" s="723">
        <f t="shared" si="67"/>
        <v>0</v>
      </c>
      <c r="AF207" s="723">
        <f t="shared" si="68"/>
        <v>0</v>
      </c>
      <c r="AG207" s="723">
        <f t="shared" si="69"/>
        <v>0</v>
      </c>
      <c r="AH207" s="723">
        <f t="shared" si="70"/>
        <v>0</v>
      </c>
      <c r="AI207" s="723">
        <f t="shared" si="71"/>
        <v>0</v>
      </c>
      <c r="AJ207" s="723">
        <f t="shared" si="72"/>
        <v>0</v>
      </c>
      <c r="AK207" s="723">
        <f t="shared" si="73"/>
        <v>0</v>
      </c>
      <c r="AL207" s="723">
        <f t="shared" si="74"/>
        <v>0</v>
      </c>
      <c r="AM207" s="723">
        <f t="shared" si="75"/>
        <v>0</v>
      </c>
      <c r="AN207" s="723">
        <f t="shared" si="76"/>
        <v>0</v>
      </c>
      <c r="AO207" s="723">
        <f t="shared" si="77"/>
        <v>0</v>
      </c>
      <c r="AP207" s="723">
        <f t="shared" si="78"/>
        <v>0</v>
      </c>
      <c r="AQ207" s="723">
        <f t="shared" si="79"/>
        <v>0</v>
      </c>
    </row>
    <row r="208" spans="2:43">
      <c r="B208" s="782"/>
      <c r="C208" s="752" t="str">
        <f>'【指定様式①ーｂ】契約設備内訳表（２）（負荷）'!D212</f>
        <v/>
      </c>
      <c r="D208" s="742">
        <f>'【指定様式①ーｂ】契約設備内訳表（２）（負荷）'!V212</f>
        <v>0</v>
      </c>
      <c r="E208" s="753">
        <f>'【指定様式①ーｂ】契約設備内訳表（２）（負荷）'!X212</f>
        <v>0</v>
      </c>
      <c r="F208" s="754" t="str">
        <f>IF(C208="","",IF(ISERROR(VLOOKUP(C208,'機器ｺｰﾄﾞ（非表示）'!$A$2:$H$80,3,FALSE)),"",VLOOKUP(C208,'機器ｺｰﾄﾞ（非表示）'!$A$2:$H$80,3,FALSE)))</f>
        <v/>
      </c>
      <c r="G208" s="747" t="str">
        <f>IF(ISBLANK(D208),"",IF(C208=103,(VLOOKUP(D208,$BC$3:$BD$14,2,1))/1000,IF(C208=106,(VLOOKUP(D208,$BF$3:$BG$12,2,1))/1000,IF(C208=104,(VLOOKUP(D208,$AZ$3:$BA$8,2,1))/1000,IF(ISERROR(VLOOKUP(C208,'機器ｺｰﾄﾞ（非表示）'!$A$2:$H$80,5,FALSE)),"",ROUND(VLOOKUP(C208,'機器ｺｰﾄﾞ（非表示）'!$A$2:$H$80,5,FALSE)*D208*VLOOKUP(C208,'機器ｺｰﾄﾞ（非表示）'!$A$2:$H$80,6,FALSE),3))))))</f>
        <v/>
      </c>
      <c r="H208" s="742">
        <f t="shared" si="59"/>
        <v>0</v>
      </c>
      <c r="I208" s="743" t="str">
        <f t="shared" si="56"/>
        <v/>
      </c>
      <c r="L208" s="782"/>
      <c r="M208" s="752" t="str">
        <f>'【指定様式①ーｂ】契約設備内訳表（２）（負荷）'!AG212</f>
        <v/>
      </c>
      <c r="N208" s="742">
        <f>'【指定様式①ーｂ】契約設備内訳表（２）（負荷）'!AY212</f>
        <v>0</v>
      </c>
      <c r="O208" s="753">
        <f>'【指定様式①ーｂ】契約設備内訳表（２）（負荷）'!BA212</f>
        <v>0</v>
      </c>
      <c r="P208" s="754" t="str">
        <f>IF(M208="","",IF(ISERROR(VLOOKUP(M208,'機器ｺｰﾄﾞ（非表示）'!$A$2:$H$80,3,FALSE)),"",VLOOKUP(M208,'機器ｺｰﾄﾞ（非表示）'!$A$2:$H$80,3,FALSE)))</f>
        <v/>
      </c>
      <c r="Q208" s="747" t="str">
        <f>IF(N208=0,"",ROUND(IF(ISERROR(VLOOKUP(M208,'機器ｺｰﾄﾞ（非表示）'!$A$2:$H$80,5,FALSE)),"",VLOOKUP(M208,'機器ｺｰﾄﾞ（非表示）'!$A$2:$H$80,5,FALSE))*N208*VLOOKUP(M208,'機器ｺｰﾄﾞ（非表示）'!$A$2:$H$80,6,FALSE),3))</f>
        <v/>
      </c>
      <c r="R208" s="742">
        <f t="shared" si="60"/>
        <v>0</v>
      </c>
      <c r="S208" s="743" t="str">
        <f t="shared" si="57"/>
        <v/>
      </c>
      <c r="U208" s="723">
        <f t="shared" si="84"/>
        <v>0</v>
      </c>
      <c r="V208" s="723">
        <f t="shared" si="85"/>
        <v>0</v>
      </c>
      <c r="W208" s="723">
        <f t="shared" si="86"/>
        <v>0</v>
      </c>
      <c r="X208" s="723" t="str">
        <f t="shared" si="83"/>
        <v/>
      </c>
      <c r="Y208" s="723">
        <f t="shared" si="61"/>
        <v>0</v>
      </c>
      <c r="Z208" s="723">
        <f t="shared" si="62"/>
        <v>0</v>
      </c>
      <c r="AA208" s="723">
        <f t="shared" si="63"/>
        <v>0</v>
      </c>
      <c r="AB208" s="723">
        <f t="shared" si="64"/>
        <v>0</v>
      </c>
      <c r="AC208" s="723">
        <f t="shared" si="65"/>
        <v>0</v>
      </c>
      <c r="AD208" s="723">
        <f t="shared" si="66"/>
        <v>0</v>
      </c>
      <c r="AE208" s="723">
        <f t="shared" si="67"/>
        <v>0</v>
      </c>
      <c r="AF208" s="723">
        <f t="shared" si="68"/>
        <v>0</v>
      </c>
      <c r="AG208" s="723">
        <f t="shared" si="69"/>
        <v>0</v>
      </c>
      <c r="AH208" s="723">
        <f t="shared" si="70"/>
        <v>0</v>
      </c>
      <c r="AI208" s="723">
        <f t="shared" si="71"/>
        <v>0</v>
      </c>
      <c r="AJ208" s="723">
        <f t="shared" si="72"/>
        <v>0</v>
      </c>
      <c r="AK208" s="723">
        <f t="shared" si="73"/>
        <v>0</v>
      </c>
      <c r="AL208" s="723">
        <f t="shared" si="74"/>
        <v>0</v>
      </c>
      <c r="AM208" s="723">
        <f t="shared" si="75"/>
        <v>0</v>
      </c>
      <c r="AN208" s="723">
        <f t="shared" si="76"/>
        <v>0</v>
      </c>
      <c r="AO208" s="723">
        <f t="shared" si="77"/>
        <v>0</v>
      </c>
      <c r="AP208" s="723">
        <f t="shared" si="78"/>
        <v>0</v>
      </c>
      <c r="AQ208" s="723">
        <f t="shared" si="79"/>
        <v>0</v>
      </c>
    </row>
    <row r="209" spans="2:43">
      <c r="B209" s="782"/>
      <c r="C209" s="752" t="str">
        <f>'【指定様式①ーｂ】契約設備内訳表（２）（負荷）'!D213</f>
        <v/>
      </c>
      <c r="D209" s="742">
        <f>'【指定様式①ーｂ】契約設備内訳表（２）（負荷）'!V213</f>
        <v>0</v>
      </c>
      <c r="E209" s="753">
        <f>'【指定様式①ーｂ】契約設備内訳表（２）（負荷）'!X213</f>
        <v>0</v>
      </c>
      <c r="F209" s="754" t="str">
        <f>IF(C209="","",IF(ISERROR(VLOOKUP(C209,'機器ｺｰﾄﾞ（非表示）'!$A$2:$H$80,3,FALSE)),"",VLOOKUP(C209,'機器ｺｰﾄﾞ（非表示）'!$A$2:$H$80,3,FALSE)))</f>
        <v/>
      </c>
      <c r="G209" s="747" t="str">
        <f>IF(ISBLANK(D209),"",IF(C209=103,(VLOOKUP(D209,$BC$3:$BD$14,2,1))/1000,IF(C209=106,(VLOOKUP(D209,$BF$3:$BG$12,2,1))/1000,IF(C209=104,(VLOOKUP(D209,$AZ$3:$BA$8,2,1))/1000,IF(ISERROR(VLOOKUP(C209,'機器ｺｰﾄﾞ（非表示）'!$A$2:$H$80,5,FALSE)),"",ROUND(VLOOKUP(C209,'機器ｺｰﾄﾞ（非表示）'!$A$2:$H$80,5,FALSE)*D209*VLOOKUP(C209,'機器ｺｰﾄﾞ（非表示）'!$A$2:$H$80,6,FALSE),3))))))</f>
        <v/>
      </c>
      <c r="H209" s="742">
        <f t="shared" si="59"/>
        <v>0</v>
      </c>
      <c r="I209" s="743" t="str">
        <f t="shared" si="56"/>
        <v/>
      </c>
      <c r="L209" s="782"/>
      <c r="M209" s="752" t="str">
        <f>'【指定様式①ーｂ】契約設備内訳表（２）（負荷）'!AG213</f>
        <v/>
      </c>
      <c r="N209" s="742">
        <f>'【指定様式①ーｂ】契約設備内訳表（２）（負荷）'!AY213</f>
        <v>0</v>
      </c>
      <c r="O209" s="753">
        <f>'【指定様式①ーｂ】契約設備内訳表（２）（負荷）'!BA213</f>
        <v>0</v>
      </c>
      <c r="P209" s="754" t="str">
        <f>IF(M209="","",IF(ISERROR(VLOOKUP(M209,'機器ｺｰﾄﾞ（非表示）'!$A$2:$H$80,3,FALSE)),"",VLOOKUP(M209,'機器ｺｰﾄﾞ（非表示）'!$A$2:$H$80,3,FALSE)))</f>
        <v/>
      </c>
      <c r="Q209" s="747" t="str">
        <f>IF(N209=0,"",ROUND(IF(ISERROR(VLOOKUP(M209,'機器ｺｰﾄﾞ（非表示）'!$A$2:$H$80,5,FALSE)),"",VLOOKUP(M209,'機器ｺｰﾄﾞ（非表示）'!$A$2:$H$80,5,FALSE))*N209*VLOOKUP(M209,'機器ｺｰﾄﾞ（非表示）'!$A$2:$H$80,6,FALSE),3))</f>
        <v/>
      </c>
      <c r="R209" s="742">
        <f t="shared" si="60"/>
        <v>0</v>
      </c>
      <c r="S209" s="743" t="str">
        <f t="shared" si="57"/>
        <v/>
      </c>
      <c r="U209" s="723">
        <f t="shared" si="84"/>
        <v>0</v>
      </c>
      <c r="V209" s="723">
        <f t="shared" si="85"/>
        <v>0</v>
      </c>
      <c r="W209" s="723">
        <f t="shared" si="86"/>
        <v>0</v>
      </c>
      <c r="X209" s="723" t="str">
        <f t="shared" si="83"/>
        <v/>
      </c>
      <c r="Y209" s="723">
        <f t="shared" si="61"/>
        <v>0</v>
      </c>
      <c r="Z209" s="723">
        <f t="shared" si="62"/>
        <v>0</v>
      </c>
      <c r="AA209" s="723">
        <f t="shared" si="63"/>
        <v>0</v>
      </c>
      <c r="AB209" s="723">
        <f t="shared" si="64"/>
        <v>0</v>
      </c>
      <c r="AC209" s="723">
        <f t="shared" si="65"/>
        <v>0</v>
      </c>
      <c r="AD209" s="723">
        <f t="shared" si="66"/>
        <v>0</v>
      </c>
      <c r="AE209" s="723">
        <f t="shared" si="67"/>
        <v>0</v>
      </c>
      <c r="AF209" s="723">
        <f t="shared" si="68"/>
        <v>0</v>
      </c>
      <c r="AG209" s="723">
        <f t="shared" si="69"/>
        <v>0</v>
      </c>
      <c r="AH209" s="723">
        <f t="shared" si="70"/>
        <v>0</v>
      </c>
      <c r="AI209" s="723">
        <f t="shared" si="71"/>
        <v>0</v>
      </c>
      <c r="AJ209" s="723">
        <f t="shared" si="72"/>
        <v>0</v>
      </c>
      <c r="AK209" s="723">
        <f t="shared" si="73"/>
        <v>0</v>
      </c>
      <c r="AL209" s="723">
        <f t="shared" si="74"/>
        <v>0</v>
      </c>
      <c r="AM209" s="723">
        <f t="shared" si="75"/>
        <v>0</v>
      </c>
      <c r="AN209" s="723">
        <f t="shared" si="76"/>
        <v>0</v>
      </c>
      <c r="AO209" s="723">
        <f t="shared" si="77"/>
        <v>0</v>
      </c>
      <c r="AP209" s="723">
        <f t="shared" si="78"/>
        <v>0</v>
      </c>
      <c r="AQ209" s="723">
        <f t="shared" si="79"/>
        <v>0</v>
      </c>
    </row>
    <row r="210" spans="2:43">
      <c r="B210" s="782"/>
      <c r="C210" s="752" t="str">
        <f>'【指定様式①ーｂ】契約設備内訳表（２）（負荷）'!D214</f>
        <v/>
      </c>
      <c r="D210" s="742">
        <f>'【指定様式①ーｂ】契約設備内訳表（２）（負荷）'!V214</f>
        <v>0</v>
      </c>
      <c r="E210" s="753">
        <f>'【指定様式①ーｂ】契約設備内訳表（２）（負荷）'!X214</f>
        <v>0</v>
      </c>
      <c r="F210" s="754" t="str">
        <f>IF(C210="","",IF(ISERROR(VLOOKUP(C210,'機器ｺｰﾄﾞ（非表示）'!$A$2:$H$80,3,FALSE)),"",VLOOKUP(C210,'機器ｺｰﾄﾞ（非表示）'!$A$2:$H$80,3,FALSE)))</f>
        <v/>
      </c>
      <c r="G210" s="747" t="str">
        <f>IF(ISBLANK(D210),"",IF(C210=103,(VLOOKUP(D210,$BC$3:$BD$14,2,1))/1000,IF(C210=106,(VLOOKUP(D210,$BF$3:$BG$12,2,1))/1000,IF(C210=104,(VLOOKUP(D210,$AZ$3:$BA$8,2,1))/1000,IF(ISERROR(VLOOKUP(C210,'機器ｺｰﾄﾞ（非表示）'!$A$2:$H$80,5,FALSE)),"",ROUND(VLOOKUP(C210,'機器ｺｰﾄﾞ（非表示）'!$A$2:$H$80,5,FALSE)*D210*VLOOKUP(C210,'機器ｺｰﾄﾞ（非表示）'!$A$2:$H$80,6,FALSE),3))))))</f>
        <v/>
      </c>
      <c r="H210" s="742">
        <f t="shared" si="59"/>
        <v>0</v>
      </c>
      <c r="I210" s="743" t="str">
        <f t="shared" si="56"/>
        <v/>
      </c>
      <c r="L210" s="782"/>
      <c r="M210" s="752" t="str">
        <f>'【指定様式①ーｂ】契約設備内訳表（２）（負荷）'!AG214</f>
        <v/>
      </c>
      <c r="N210" s="742">
        <f>'【指定様式①ーｂ】契約設備内訳表（２）（負荷）'!AY214</f>
        <v>0</v>
      </c>
      <c r="O210" s="753">
        <f>'【指定様式①ーｂ】契約設備内訳表（２）（負荷）'!BA214</f>
        <v>0</v>
      </c>
      <c r="P210" s="754" t="str">
        <f>IF(M210="","",IF(ISERROR(VLOOKUP(M210,'機器ｺｰﾄﾞ（非表示）'!$A$2:$H$80,3,FALSE)),"",VLOOKUP(M210,'機器ｺｰﾄﾞ（非表示）'!$A$2:$H$80,3,FALSE)))</f>
        <v/>
      </c>
      <c r="Q210" s="747" t="str">
        <f>IF(N210=0,"",ROUND(IF(ISERROR(VLOOKUP(M210,'機器ｺｰﾄﾞ（非表示）'!$A$2:$H$80,5,FALSE)),"",VLOOKUP(M210,'機器ｺｰﾄﾞ（非表示）'!$A$2:$H$80,5,FALSE))*N210*VLOOKUP(M210,'機器ｺｰﾄﾞ（非表示）'!$A$2:$H$80,6,FALSE),3))</f>
        <v/>
      </c>
      <c r="R210" s="742">
        <f t="shared" si="60"/>
        <v>0</v>
      </c>
      <c r="S210" s="743" t="str">
        <f t="shared" si="57"/>
        <v/>
      </c>
      <c r="U210" s="723">
        <f t="shared" si="84"/>
        <v>0</v>
      </c>
      <c r="V210" s="723">
        <f t="shared" si="85"/>
        <v>0</v>
      </c>
      <c r="W210" s="723">
        <f t="shared" si="86"/>
        <v>0</v>
      </c>
      <c r="X210" s="723" t="str">
        <f t="shared" si="83"/>
        <v/>
      </c>
      <c r="Y210" s="723">
        <f t="shared" si="61"/>
        <v>0</v>
      </c>
      <c r="Z210" s="723">
        <f t="shared" si="62"/>
        <v>0</v>
      </c>
      <c r="AA210" s="723">
        <f t="shared" si="63"/>
        <v>0</v>
      </c>
      <c r="AB210" s="723">
        <f t="shared" si="64"/>
        <v>0</v>
      </c>
      <c r="AC210" s="723">
        <f t="shared" si="65"/>
        <v>0</v>
      </c>
      <c r="AD210" s="723">
        <f t="shared" si="66"/>
        <v>0</v>
      </c>
      <c r="AE210" s="723">
        <f t="shared" si="67"/>
        <v>0</v>
      </c>
      <c r="AF210" s="723">
        <f t="shared" si="68"/>
        <v>0</v>
      </c>
      <c r="AG210" s="723">
        <f t="shared" si="69"/>
        <v>0</v>
      </c>
      <c r="AH210" s="723">
        <f t="shared" si="70"/>
        <v>0</v>
      </c>
      <c r="AI210" s="723">
        <f t="shared" si="71"/>
        <v>0</v>
      </c>
      <c r="AJ210" s="723">
        <f t="shared" si="72"/>
        <v>0</v>
      </c>
      <c r="AK210" s="723">
        <f t="shared" si="73"/>
        <v>0</v>
      </c>
      <c r="AL210" s="723">
        <f t="shared" si="74"/>
        <v>0</v>
      </c>
      <c r="AM210" s="723">
        <f t="shared" si="75"/>
        <v>0</v>
      </c>
      <c r="AN210" s="723">
        <f t="shared" si="76"/>
        <v>0</v>
      </c>
      <c r="AO210" s="723">
        <f t="shared" si="77"/>
        <v>0</v>
      </c>
      <c r="AP210" s="723">
        <f t="shared" si="78"/>
        <v>0</v>
      </c>
      <c r="AQ210" s="723">
        <f t="shared" si="79"/>
        <v>0</v>
      </c>
    </row>
    <row r="211" spans="2:43">
      <c r="B211" s="782"/>
      <c r="C211" s="752" t="str">
        <f>'【指定様式①ーｂ】契約設備内訳表（２）（負荷）'!D215</f>
        <v/>
      </c>
      <c r="D211" s="742">
        <f>'【指定様式①ーｂ】契約設備内訳表（２）（負荷）'!V215</f>
        <v>0</v>
      </c>
      <c r="E211" s="753">
        <f>'【指定様式①ーｂ】契約設備内訳表（２）（負荷）'!X215</f>
        <v>0</v>
      </c>
      <c r="F211" s="754" t="str">
        <f>IF(C211="","",IF(ISERROR(VLOOKUP(C211,'機器ｺｰﾄﾞ（非表示）'!$A$2:$H$80,3,FALSE)),"",VLOOKUP(C211,'機器ｺｰﾄﾞ（非表示）'!$A$2:$H$80,3,FALSE)))</f>
        <v/>
      </c>
      <c r="G211" s="747" t="str">
        <f>IF(ISBLANK(D211),"",IF(C211=103,(VLOOKUP(D211,$BC$3:$BD$14,2,1))/1000,IF(C211=106,(VLOOKUP(D211,$BF$3:$BG$12,2,1))/1000,IF(C211=104,(VLOOKUP(D211,$AZ$3:$BA$8,2,1))/1000,IF(ISERROR(VLOOKUP(C211,'機器ｺｰﾄﾞ（非表示）'!$A$2:$H$80,5,FALSE)),"",ROUND(VLOOKUP(C211,'機器ｺｰﾄﾞ（非表示）'!$A$2:$H$80,5,FALSE)*D211*VLOOKUP(C211,'機器ｺｰﾄﾞ（非表示）'!$A$2:$H$80,6,FALSE),3))))))</f>
        <v/>
      </c>
      <c r="H211" s="742">
        <f t="shared" si="59"/>
        <v>0</v>
      </c>
      <c r="I211" s="743" t="str">
        <f t="shared" si="56"/>
        <v/>
      </c>
      <c r="L211" s="782"/>
      <c r="M211" s="752" t="str">
        <f>'【指定様式①ーｂ】契約設備内訳表（２）（負荷）'!AG215</f>
        <v/>
      </c>
      <c r="N211" s="742">
        <f>'【指定様式①ーｂ】契約設備内訳表（２）（負荷）'!AY215</f>
        <v>0</v>
      </c>
      <c r="O211" s="753">
        <f>'【指定様式①ーｂ】契約設備内訳表（２）（負荷）'!BA215</f>
        <v>0</v>
      </c>
      <c r="P211" s="754" t="str">
        <f>IF(M211="","",IF(ISERROR(VLOOKUP(M211,'機器ｺｰﾄﾞ（非表示）'!$A$2:$H$80,3,FALSE)),"",VLOOKUP(M211,'機器ｺｰﾄﾞ（非表示）'!$A$2:$H$80,3,FALSE)))</f>
        <v/>
      </c>
      <c r="Q211" s="747" t="str">
        <f>IF(N211=0,"",ROUND(IF(ISERROR(VLOOKUP(M211,'機器ｺｰﾄﾞ（非表示）'!$A$2:$H$80,5,FALSE)),"",VLOOKUP(M211,'機器ｺｰﾄﾞ（非表示）'!$A$2:$H$80,5,FALSE))*N211*VLOOKUP(M211,'機器ｺｰﾄﾞ（非表示）'!$A$2:$H$80,6,FALSE),3))</f>
        <v/>
      </c>
      <c r="R211" s="742">
        <f t="shared" si="60"/>
        <v>0</v>
      </c>
      <c r="S211" s="743" t="str">
        <f t="shared" si="57"/>
        <v/>
      </c>
      <c r="U211" s="723">
        <f t="shared" si="84"/>
        <v>0</v>
      </c>
      <c r="V211" s="723">
        <f t="shared" si="85"/>
        <v>0</v>
      </c>
      <c r="W211" s="723">
        <f t="shared" si="86"/>
        <v>0</v>
      </c>
      <c r="X211" s="723" t="str">
        <f t="shared" si="83"/>
        <v/>
      </c>
      <c r="Y211" s="723">
        <f t="shared" si="61"/>
        <v>0</v>
      </c>
      <c r="Z211" s="723">
        <f t="shared" si="62"/>
        <v>0</v>
      </c>
      <c r="AA211" s="723">
        <f t="shared" si="63"/>
        <v>0</v>
      </c>
      <c r="AB211" s="723">
        <f t="shared" si="64"/>
        <v>0</v>
      </c>
      <c r="AC211" s="723">
        <f t="shared" si="65"/>
        <v>0</v>
      </c>
      <c r="AD211" s="723">
        <f t="shared" si="66"/>
        <v>0</v>
      </c>
      <c r="AE211" s="723">
        <f t="shared" si="67"/>
        <v>0</v>
      </c>
      <c r="AF211" s="723">
        <f t="shared" si="68"/>
        <v>0</v>
      </c>
      <c r="AG211" s="723">
        <f t="shared" si="69"/>
        <v>0</v>
      </c>
      <c r="AH211" s="723">
        <f t="shared" si="70"/>
        <v>0</v>
      </c>
      <c r="AI211" s="723">
        <f t="shared" si="71"/>
        <v>0</v>
      </c>
      <c r="AJ211" s="723">
        <f t="shared" si="72"/>
        <v>0</v>
      </c>
      <c r="AK211" s="723">
        <f t="shared" si="73"/>
        <v>0</v>
      </c>
      <c r="AL211" s="723">
        <f t="shared" si="74"/>
        <v>0</v>
      </c>
      <c r="AM211" s="723">
        <f t="shared" si="75"/>
        <v>0</v>
      </c>
      <c r="AN211" s="723">
        <f t="shared" si="76"/>
        <v>0</v>
      </c>
      <c r="AO211" s="723">
        <f t="shared" si="77"/>
        <v>0</v>
      </c>
      <c r="AP211" s="723">
        <f t="shared" si="78"/>
        <v>0</v>
      </c>
      <c r="AQ211" s="723">
        <f t="shared" si="79"/>
        <v>0</v>
      </c>
    </row>
    <row r="212" spans="2:43">
      <c r="B212" s="782"/>
      <c r="C212" s="752" t="str">
        <f>'【指定様式①ーｂ】契約設備内訳表（２）（負荷）'!D216</f>
        <v/>
      </c>
      <c r="D212" s="742">
        <f>'【指定様式①ーｂ】契約設備内訳表（２）（負荷）'!V216</f>
        <v>0</v>
      </c>
      <c r="E212" s="753">
        <f>'【指定様式①ーｂ】契約設備内訳表（２）（負荷）'!X216</f>
        <v>0</v>
      </c>
      <c r="F212" s="754" t="str">
        <f>IF(C212="","",IF(ISERROR(VLOOKUP(C212,'機器ｺｰﾄﾞ（非表示）'!$A$2:$H$80,3,FALSE)),"",VLOOKUP(C212,'機器ｺｰﾄﾞ（非表示）'!$A$2:$H$80,3,FALSE)))</f>
        <v/>
      </c>
      <c r="G212" s="747" t="str">
        <f>IF(ISBLANK(D212),"",IF(C212=103,(VLOOKUP(D212,$BC$3:$BD$14,2,1))/1000,IF(C212=106,(VLOOKUP(D212,$BF$3:$BG$12,2,1))/1000,IF(C212=104,(VLOOKUP(D212,$AZ$3:$BA$8,2,1))/1000,IF(ISERROR(VLOOKUP(C212,'機器ｺｰﾄﾞ（非表示）'!$A$2:$H$80,5,FALSE)),"",ROUND(VLOOKUP(C212,'機器ｺｰﾄﾞ（非表示）'!$A$2:$H$80,5,FALSE)*D212*VLOOKUP(C212,'機器ｺｰﾄﾞ（非表示）'!$A$2:$H$80,6,FALSE),3))))))</f>
        <v/>
      </c>
      <c r="H212" s="742">
        <f t="shared" si="59"/>
        <v>0</v>
      </c>
      <c r="I212" s="743" t="str">
        <f t="shared" si="56"/>
        <v/>
      </c>
      <c r="L212" s="782"/>
      <c r="M212" s="752" t="str">
        <f>'【指定様式①ーｂ】契約設備内訳表（２）（負荷）'!AG216</f>
        <v/>
      </c>
      <c r="N212" s="742">
        <f>'【指定様式①ーｂ】契約設備内訳表（２）（負荷）'!AY216</f>
        <v>0</v>
      </c>
      <c r="O212" s="753">
        <f>'【指定様式①ーｂ】契約設備内訳表（２）（負荷）'!BA216</f>
        <v>0</v>
      </c>
      <c r="P212" s="754" t="str">
        <f>IF(M212="","",IF(ISERROR(VLOOKUP(M212,'機器ｺｰﾄﾞ（非表示）'!$A$2:$H$80,3,FALSE)),"",VLOOKUP(M212,'機器ｺｰﾄﾞ（非表示）'!$A$2:$H$80,3,FALSE)))</f>
        <v/>
      </c>
      <c r="Q212" s="747" t="str">
        <f>IF(N212=0,"",ROUND(IF(ISERROR(VLOOKUP(M212,'機器ｺｰﾄﾞ（非表示）'!$A$2:$H$80,5,FALSE)),"",VLOOKUP(M212,'機器ｺｰﾄﾞ（非表示）'!$A$2:$H$80,5,FALSE))*N212*VLOOKUP(M212,'機器ｺｰﾄﾞ（非表示）'!$A$2:$H$80,6,FALSE),3))</f>
        <v/>
      </c>
      <c r="R212" s="742">
        <f t="shared" si="60"/>
        <v>0</v>
      </c>
      <c r="S212" s="743" t="str">
        <f t="shared" si="57"/>
        <v/>
      </c>
      <c r="U212" s="723">
        <f t="shared" si="84"/>
        <v>0</v>
      </c>
      <c r="V212" s="723">
        <f t="shared" si="85"/>
        <v>0</v>
      </c>
      <c r="W212" s="723">
        <f t="shared" si="86"/>
        <v>0</v>
      </c>
      <c r="X212" s="723" t="str">
        <f t="shared" si="83"/>
        <v/>
      </c>
      <c r="Y212" s="723">
        <f t="shared" si="61"/>
        <v>0</v>
      </c>
      <c r="Z212" s="723">
        <f t="shared" si="62"/>
        <v>0</v>
      </c>
      <c r="AA212" s="723">
        <f t="shared" si="63"/>
        <v>0</v>
      </c>
      <c r="AB212" s="723">
        <f t="shared" si="64"/>
        <v>0</v>
      </c>
      <c r="AC212" s="723">
        <f t="shared" si="65"/>
        <v>0</v>
      </c>
      <c r="AD212" s="723">
        <f t="shared" si="66"/>
        <v>0</v>
      </c>
      <c r="AE212" s="723">
        <f t="shared" si="67"/>
        <v>0</v>
      </c>
      <c r="AF212" s="723">
        <f t="shared" si="68"/>
        <v>0</v>
      </c>
      <c r="AG212" s="723">
        <f t="shared" si="69"/>
        <v>0</v>
      </c>
      <c r="AH212" s="723">
        <f t="shared" si="70"/>
        <v>0</v>
      </c>
      <c r="AI212" s="723">
        <f t="shared" si="71"/>
        <v>0</v>
      </c>
      <c r="AJ212" s="723">
        <f t="shared" si="72"/>
        <v>0</v>
      </c>
      <c r="AK212" s="723">
        <f t="shared" si="73"/>
        <v>0</v>
      </c>
      <c r="AL212" s="723">
        <f t="shared" si="74"/>
        <v>0</v>
      </c>
      <c r="AM212" s="723">
        <f t="shared" si="75"/>
        <v>0</v>
      </c>
      <c r="AN212" s="723">
        <f t="shared" si="76"/>
        <v>0</v>
      </c>
      <c r="AO212" s="723">
        <f t="shared" si="77"/>
        <v>0</v>
      </c>
      <c r="AP212" s="723">
        <f t="shared" si="78"/>
        <v>0</v>
      </c>
      <c r="AQ212" s="723">
        <f t="shared" si="79"/>
        <v>0</v>
      </c>
    </row>
    <row r="213" spans="2:43">
      <c r="B213" s="782"/>
      <c r="C213" s="752" t="str">
        <f>'【指定様式①ーｂ】契約設備内訳表（２）（負荷）'!D217</f>
        <v/>
      </c>
      <c r="D213" s="742">
        <f>'【指定様式①ーｂ】契約設備内訳表（２）（負荷）'!V217</f>
        <v>0</v>
      </c>
      <c r="E213" s="753">
        <f>'【指定様式①ーｂ】契約設備内訳表（２）（負荷）'!X217</f>
        <v>0</v>
      </c>
      <c r="F213" s="754" t="str">
        <f>IF(C213="","",IF(ISERROR(VLOOKUP(C213,'機器ｺｰﾄﾞ（非表示）'!$A$2:$H$80,3,FALSE)),"",VLOOKUP(C213,'機器ｺｰﾄﾞ（非表示）'!$A$2:$H$80,3,FALSE)))</f>
        <v/>
      </c>
      <c r="G213" s="747" t="str">
        <f>IF(ISBLANK(D213),"",IF(C213=103,(VLOOKUP(D213,$BC$3:$BD$14,2,1))/1000,IF(C213=106,(VLOOKUP(D213,$BF$3:$BG$12,2,1))/1000,IF(C213=104,(VLOOKUP(D213,$AZ$3:$BA$8,2,1))/1000,IF(ISERROR(VLOOKUP(C213,'機器ｺｰﾄﾞ（非表示）'!$A$2:$H$80,5,FALSE)),"",ROUND(VLOOKUP(C213,'機器ｺｰﾄﾞ（非表示）'!$A$2:$H$80,5,FALSE)*D213*VLOOKUP(C213,'機器ｺｰﾄﾞ（非表示）'!$A$2:$H$80,6,FALSE),3))))))</f>
        <v/>
      </c>
      <c r="H213" s="742">
        <f t="shared" si="59"/>
        <v>0</v>
      </c>
      <c r="I213" s="743" t="str">
        <f t="shared" si="56"/>
        <v/>
      </c>
      <c r="L213" s="782"/>
      <c r="M213" s="752" t="str">
        <f>'【指定様式①ーｂ】契約設備内訳表（２）（負荷）'!AG217</f>
        <v/>
      </c>
      <c r="N213" s="742">
        <f>'【指定様式①ーｂ】契約設備内訳表（２）（負荷）'!AY217</f>
        <v>0</v>
      </c>
      <c r="O213" s="753">
        <f>'【指定様式①ーｂ】契約設備内訳表（２）（負荷）'!BA217</f>
        <v>0</v>
      </c>
      <c r="P213" s="754" t="str">
        <f>IF(M213="","",IF(ISERROR(VLOOKUP(M213,'機器ｺｰﾄﾞ（非表示）'!$A$2:$H$80,3,FALSE)),"",VLOOKUP(M213,'機器ｺｰﾄﾞ（非表示）'!$A$2:$H$80,3,FALSE)))</f>
        <v/>
      </c>
      <c r="Q213" s="747" t="str">
        <f>IF(N213=0,"",ROUND(IF(ISERROR(VLOOKUP(M213,'機器ｺｰﾄﾞ（非表示）'!$A$2:$H$80,5,FALSE)),"",VLOOKUP(M213,'機器ｺｰﾄﾞ（非表示）'!$A$2:$H$80,5,FALSE))*N213*VLOOKUP(M213,'機器ｺｰﾄﾞ（非表示）'!$A$2:$H$80,6,FALSE),3))</f>
        <v/>
      </c>
      <c r="R213" s="742">
        <f t="shared" si="60"/>
        <v>0</v>
      </c>
      <c r="S213" s="743" t="str">
        <f t="shared" si="57"/>
        <v/>
      </c>
      <c r="U213" s="723">
        <f t="shared" si="84"/>
        <v>0</v>
      </c>
      <c r="V213" s="723">
        <f t="shared" si="85"/>
        <v>0</v>
      </c>
      <c r="W213" s="723">
        <f t="shared" si="86"/>
        <v>0</v>
      </c>
      <c r="X213" s="723" t="str">
        <f t="shared" si="83"/>
        <v/>
      </c>
      <c r="Y213" s="723">
        <f t="shared" si="61"/>
        <v>0</v>
      </c>
      <c r="Z213" s="723">
        <f t="shared" si="62"/>
        <v>0</v>
      </c>
      <c r="AA213" s="723">
        <f t="shared" si="63"/>
        <v>0</v>
      </c>
      <c r="AB213" s="723">
        <f t="shared" si="64"/>
        <v>0</v>
      </c>
      <c r="AC213" s="723">
        <f t="shared" si="65"/>
        <v>0</v>
      </c>
      <c r="AD213" s="723">
        <f t="shared" si="66"/>
        <v>0</v>
      </c>
      <c r="AE213" s="723">
        <f t="shared" si="67"/>
        <v>0</v>
      </c>
      <c r="AF213" s="723">
        <f t="shared" si="68"/>
        <v>0</v>
      </c>
      <c r="AG213" s="723">
        <f t="shared" si="69"/>
        <v>0</v>
      </c>
      <c r="AH213" s="723">
        <f t="shared" si="70"/>
        <v>0</v>
      </c>
      <c r="AI213" s="723">
        <f t="shared" si="71"/>
        <v>0</v>
      </c>
      <c r="AJ213" s="723">
        <f t="shared" si="72"/>
        <v>0</v>
      </c>
      <c r="AK213" s="723">
        <f t="shared" si="73"/>
        <v>0</v>
      </c>
      <c r="AL213" s="723">
        <f t="shared" si="74"/>
        <v>0</v>
      </c>
      <c r="AM213" s="723">
        <f t="shared" si="75"/>
        <v>0</v>
      </c>
      <c r="AN213" s="723">
        <f t="shared" si="76"/>
        <v>0</v>
      </c>
      <c r="AO213" s="723">
        <f t="shared" si="77"/>
        <v>0</v>
      </c>
      <c r="AP213" s="723">
        <f t="shared" si="78"/>
        <v>0</v>
      </c>
      <c r="AQ213" s="723">
        <f t="shared" si="79"/>
        <v>0</v>
      </c>
    </row>
    <row r="214" spans="2:43">
      <c r="B214" s="782"/>
      <c r="C214" s="752" t="str">
        <f>'【指定様式①ーｂ】契約設備内訳表（２）（負荷）'!D218</f>
        <v/>
      </c>
      <c r="D214" s="742">
        <f>'【指定様式①ーｂ】契約設備内訳表（２）（負荷）'!V218</f>
        <v>0</v>
      </c>
      <c r="E214" s="753">
        <f>'【指定様式①ーｂ】契約設備内訳表（２）（負荷）'!X218</f>
        <v>0</v>
      </c>
      <c r="F214" s="754" t="str">
        <f>IF(C214="","",IF(ISERROR(VLOOKUP(C214,'機器ｺｰﾄﾞ（非表示）'!$A$2:$H$80,3,FALSE)),"",VLOOKUP(C214,'機器ｺｰﾄﾞ（非表示）'!$A$2:$H$80,3,FALSE)))</f>
        <v/>
      </c>
      <c r="G214" s="747" t="str">
        <f>IF(ISBLANK(D214),"",IF(C214=103,(VLOOKUP(D214,$BC$3:$BD$14,2,1))/1000,IF(C214=106,(VLOOKUP(D214,$BF$3:$BG$12,2,1))/1000,IF(C214=104,(VLOOKUP(D214,$AZ$3:$BA$8,2,1))/1000,IF(ISERROR(VLOOKUP(C214,'機器ｺｰﾄﾞ（非表示）'!$A$2:$H$80,5,FALSE)),"",ROUND(VLOOKUP(C214,'機器ｺｰﾄﾞ（非表示）'!$A$2:$H$80,5,FALSE)*D214*VLOOKUP(C214,'機器ｺｰﾄﾞ（非表示）'!$A$2:$H$80,6,FALSE),3))))))</f>
        <v/>
      </c>
      <c r="H214" s="742">
        <f t="shared" si="59"/>
        <v>0</v>
      </c>
      <c r="I214" s="743" t="str">
        <f t="shared" si="56"/>
        <v/>
      </c>
      <c r="L214" s="782"/>
      <c r="M214" s="752" t="str">
        <f>'【指定様式①ーｂ】契約設備内訳表（２）（負荷）'!AG218</f>
        <v/>
      </c>
      <c r="N214" s="742">
        <f>'【指定様式①ーｂ】契約設備内訳表（２）（負荷）'!AY218</f>
        <v>0</v>
      </c>
      <c r="O214" s="753">
        <f>'【指定様式①ーｂ】契約設備内訳表（２）（負荷）'!BA218</f>
        <v>0</v>
      </c>
      <c r="P214" s="754" t="str">
        <f>IF(M214="","",IF(ISERROR(VLOOKUP(M214,'機器ｺｰﾄﾞ（非表示）'!$A$2:$H$80,3,FALSE)),"",VLOOKUP(M214,'機器ｺｰﾄﾞ（非表示）'!$A$2:$H$80,3,FALSE)))</f>
        <v/>
      </c>
      <c r="Q214" s="747" t="str">
        <f>IF(N214=0,"",ROUND(IF(ISERROR(VLOOKUP(M214,'機器ｺｰﾄﾞ（非表示）'!$A$2:$H$80,5,FALSE)),"",VLOOKUP(M214,'機器ｺｰﾄﾞ（非表示）'!$A$2:$H$80,5,FALSE))*N214*VLOOKUP(M214,'機器ｺｰﾄﾞ（非表示）'!$A$2:$H$80,6,FALSE),3))</f>
        <v/>
      </c>
      <c r="R214" s="742">
        <f t="shared" si="60"/>
        <v>0</v>
      </c>
      <c r="S214" s="743" t="str">
        <f t="shared" si="57"/>
        <v/>
      </c>
      <c r="U214" s="723">
        <f t="shared" si="84"/>
        <v>0</v>
      </c>
      <c r="V214" s="723">
        <f t="shared" si="85"/>
        <v>0</v>
      </c>
      <c r="W214" s="723">
        <f t="shared" si="86"/>
        <v>0</v>
      </c>
      <c r="X214" s="723" t="str">
        <f t="shared" si="83"/>
        <v/>
      </c>
      <c r="Y214" s="723">
        <f t="shared" si="61"/>
        <v>0</v>
      </c>
      <c r="Z214" s="723">
        <f t="shared" si="62"/>
        <v>0</v>
      </c>
      <c r="AA214" s="723">
        <f t="shared" si="63"/>
        <v>0</v>
      </c>
      <c r="AB214" s="723">
        <f t="shared" si="64"/>
        <v>0</v>
      </c>
      <c r="AC214" s="723">
        <f t="shared" si="65"/>
        <v>0</v>
      </c>
      <c r="AD214" s="723">
        <f t="shared" si="66"/>
        <v>0</v>
      </c>
      <c r="AE214" s="723">
        <f t="shared" si="67"/>
        <v>0</v>
      </c>
      <c r="AF214" s="723">
        <f t="shared" si="68"/>
        <v>0</v>
      </c>
      <c r="AG214" s="723">
        <f t="shared" si="69"/>
        <v>0</v>
      </c>
      <c r="AH214" s="723">
        <f t="shared" si="70"/>
        <v>0</v>
      </c>
      <c r="AI214" s="723">
        <f t="shared" si="71"/>
        <v>0</v>
      </c>
      <c r="AJ214" s="723">
        <f t="shared" si="72"/>
        <v>0</v>
      </c>
      <c r="AK214" s="723">
        <f t="shared" si="73"/>
        <v>0</v>
      </c>
      <c r="AL214" s="723">
        <f t="shared" si="74"/>
        <v>0</v>
      </c>
      <c r="AM214" s="723">
        <f t="shared" si="75"/>
        <v>0</v>
      </c>
      <c r="AN214" s="723">
        <f t="shared" si="76"/>
        <v>0</v>
      </c>
      <c r="AO214" s="723">
        <f t="shared" si="77"/>
        <v>0</v>
      </c>
      <c r="AP214" s="723">
        <f t="shared" si="78"/>
        <v>0</v>
      </c>
      <c r="AQ214" s="723">
        <f t="shared" si="79"/>
        <v>0</v>
      </c>
    </row>
    <row r="215" spans="2:43">
      <c r="B215" s="782"/>
      <c r="C215" s="752" t="str">
        <f>'【指定様式①ーｂ】契約設備内訳表（２）（負荷）'!D219</f>
        <v/>
      </c>
      <c r="D215" s="742">
        <f>'【指定様式①ーｂ】契約設備内訳表（２）（負荷）'!V219</f>
        <v>0</v>
      </c>
      <c r="E215" s="753">
        <f>'【指定様式①ーｂ】契約設備内訳表（２）（負荷）'!X219</f>
        <v>0</v>
      </c>
      <c r="F215" s="754" t="str">
        <f>IF(C215="","",IF(ISERROR(VLOOKUP(C215,'機器ｺｰﾄﾞ（非表示）'!$A$2:$H$80,3,FALSE)),"",VLOOKUP(C215,'機器ｺｰﾄﾞ（非表示）'!$A$2:$H$80,3,FALSE)))</f>
        <v/>
      </c>
      <c r="G215" s="747" t="str">
        <f>IF(ISBLANK(D215),"",IF(C215=103,(VLOOKUP(D215,$BC$3:$BD$14,2,1))/1000,IF(C215=106,(VLOOKUP(D215,$BF$3:$BG$12,2,1))/1000,IF(C215=104,(VLOOKUP(D215,$AZ$3:$BA$8,2,1))/1000,IF(ISERROR(VLOOKUP(C215,'機器ｺｰﾄﾞ（非表示）'!$A$2:$H$80,5,FALSE)),"",ROUND(VLOOKUP(C215,'機器ｺｰﾄﾞ（非表示）'!$A$2:$H$80,5,FALSE)*D215*VLOOKUP(C215,'機器ｺｰﾄﾞ（非表示）'!$A$2:$H$80,6,FALSE),3))))))</f>
        <v/>
      </c>
      <c r="H215" s="742">
        <f t="shared" si="59"/>
        <v>0</v>
      </c>
      <c r="I215" s="743" t="str">
        <f t="shared" si="56"/>
        <v/>
      </c>
      <c r="L215" s="782"/>
      <c r="M215" s="752" t="str">
        <f>'【指定様式①ーｂ】契約設備内訳表（２）（負荷）'!AG219</f>
        <v/>
      </c>
      <c r="N215" s="742">
        <f>'【指定様式①ーｂ】契約設備内訳表（２）（負荷）'!AY219</f>
        <v>0</v>
      </c>
      <c r="O215" s="753">
        <f>'【指定様式①ーｂ】契約設備内訳表（２）（負荷）'!BA219</f>
        <v>0</v>
      </c>
      <c r="P215" s="754" t="str">
        <f>IF(M215="","",IF(ISERROR(VLOOKUP(M215,'機器ｺｰﾄﾞ（非表示）'!$A$2:$H$80,3,FALSE)),"",VLOOKUP(M215,'機器ｺｰﾄﾞ（非表示）'!$A$2:$H$80,3,FALSE)))</f>
        <v/>
      </c>
      <c r="Q215" s="747" t="str">
        <f>IF(N215=0,"",ROUND(IF(ISERROR(VLOOKUP(M215,'機器ｺｰﾄﾞ（非表示）'!$A$2:$H$80,5,FALSE)),"",VLOOKUP(M215,'機器ｺｰﾄﾞ（非表示）'!$A$2:$H$80,5,FALSE))*N215*VLOOKUP(M215,'機器ｺｰﾄﾞ（非表示）'!$A$2:$H$80,6,FALSE),3))</f>
        <v/>
      </c>
      <c r="R215" s="742">
        <f t="shared" si="60"/>
        <v>0</v>
      </c>
      <c r="S215" s="743" t="str">
        <f t="shared" si="57"/>
        <v/>
      </c>
      <c r="U215" s="723">
        <f t="shared" si="84"/>
        <v>0</v>
      </c>
      <c r="V215" s="723">
        <f t="shared" si="85"/>
        <v>0</v>
      </c>
      <c r="W215" s="723">
        <f t="shared" si="86"/>
        <v>0</v>
      </c>
      <c r="X215" s="723" t="str">
        <f t="shared" si="83"/>
        <v/>
      </c>
      <c r="Y215" s="723">
        <f t="shared" si="61"/>
        <v>0</v>
      </c>
      <c r="Z215" s="723">
        <f t="shared" si="62"/>
        <v>0</v>
      </c>
      <c r="AA215" s="723">
        <f t="shared" si="63"/>
        <v>0</v>
      </c>
      <c r="AB215" s="723">
        <f t="shared" si="64"/>
        <v>0</v>
      </c>
      <c r="AC215" s="723">
        <f t="shared" si="65"/>
        <v>0</v>
      </c>
      <c r="AD215" s="723">
        <f t="shared" si="66"/>
        <v>0</v>
      </c>
      <c r="AE215" s="723">
        <f t="shared" si="67"/>
        <v>0</v>
      </c>
      <c r="AF215" s="723">
        <f t="shared" si="68"/>
        <v>0</v>
      </c>
      <c r="AG215" s="723">
        <f t="shared" si="69"/>
        <v>0</v>
      </c>
      <c r="AH215" s="723">
        <f t="shared" si="70"/>
        <v>0</v>
      </c>
      <c r="AI215" s="723">
        <f t="shared" si="71"/>
        <v>0</v>
      </c>
      <c r="AJ215" s="723">
        <f t="shared" si="72"/>
        <v>0</v>
      </c>
      <c r="AK215" s="723">
        <f t="shared" si="73"/>
        <v>0</v>
      </c>
      <c r="AL215" s="723">
        <f t="shared" si="74"/>
        <v>0</v>
      </c>
      <c r="AM215" s="723">
        <f t="shared" si="75"/>
        <v>0</v>
      </c>
      <c r="AN215" s="723">
        <f t="shared" si="76"/>
        <v>0</v>
      </c>
      <c r="AO215" s="723">
        <f t="shared" si="77"/>
        <v>0</v>
      </c>
      <c r="AP215" s="723">
        <f t="shared" si="78"/>
        <v>0</v>
      </c>
      <c r="AQ215" s="723">
        <f t="shared" si="79"/>
        <v>0</v>
      </c>
    </row>
    <row r="216" spans="2:43">
      <c r="B216" s="782"/>
      <c r="C216" s="752" t="str">
        <f>'【指定様式①ーｂ】契約設備内訳表（２）（負荷）'!D220</f>
        <v/>
      </c>
      <c r="D216" s="742">
        <f>'【指定様式①ーｂ】契約設備内訳表（２）（負荷）'!V220</f>
        <v>0</v>
      </c>
      <c r="E216" s="753">
        <f>'【指定様式①ーｂ】契約設備内訳表（２）（負荷）'!X220</f>
        <v>0</v>
      </c>
      <c r="F216" s="754" t="str">
        <f>IF(C216="","",IF(ISERROR(VLOOKUP(C216,'機器ｺｰﾄﾞ（非表示）'!$A$2:$H$80,3,FALSE)),"",VLOOKUP(C216,'機器ｺｰﾄﾞ（非表示）'!$A$2:$H$80,3,FALSE)))</f>
        <v/>
      </c>
      <c r="G216" s="747" t="str">
        <f>IF(ISBLANK(D216),"",IF(C216=103,(VLOOKUP(D216,$BC$3:$BD$14,2,1))/1000,IF(C216=106,(VLOOKUP(D216,$BF$3:$BG$12,2,1))/1000,IF(C216=104,(VLOOKUP(D216,$AZ$3:$BA$8,2,1))/1000,IF(ISERROR(VLOOKUP(C216,'機器ｺｰﾄﾞ（非表示）'!$A$2:$H$80,5,FALSE)),"",ROUND(VLOOKUP(C216,'機器ｺｰﾄﾞ（非表示）'!$A$2:$H$80,5,FALSE)*D216*VLOOKUP(C216,'機器ｺｰﾄﾞ（非表示）'!$A$2:$H$80,6,FALSE),3))))))</f>
        <v/>
      </c>
      <c r="H216" s="742">
        <f t="shared" si="59"/>
        <v>0</v>
      </c>
      <c r="I216" s="743" t="str">
        <f t="shared" si="56"/>
        <v/>
      </c>
      <c r="L216" s="782"/>
      <c r="M216" s="752" t="str">
        <f>'【指定様式①ーｂ】契約設備内訳表（２）（負荷）'!AG220</f>
        <v/>
      </c>
      <c r="N216" s="742">
        <f>'【指定様式①ーｂ】契約設備内訳表（２）（負荷）'!AY220</f>
        <v>0</v>
      </c>
      <c r="O216" s="753">
        <f>'【指定様式①ーｂ】契約設備内訳表（２）（負荷）'!BA220</f>
        <v>0</v>
      </c>
      <c r="P216" s="754" t="str">
        <f>IF(M216="","",IF(ISERROR(VLOOKUP(M216,'機器ｺｰﾄﾞ（非表示）'!$A$2:$H$80,3,FALSE)),"",VLOOKUP(M216,'機器ｺｰﾄﾞ（非表示）'!$A$2:$H$80,3,FALSE)))</f>
        <v/>
      </c>
      <c r="Q216" s="747" t="str">
        <f>IF(N216=0,"",ROUND(IF(ISERROR(VLOOKUP(M216,'機器ｺｰﾄﾞ（非表示）'!$A$2:$H$80,5,FALSE)),"",VLOOKUP(M216,'機器ｺｰﾄﾞ（非表示）'!$A$2:$H$80,5,FALSE))*N216*VLOOKUP(M216,'機器ｺｰﾄﾞ（非表示）'!$A$2:$H$80,6,FALSE),3))</f>
        <v/>
      </c>
      <c r="R216" s="742">
        <f t="shared" si="60"/>
        <v>0</v>
      </c>
      <c r="S216" s="743" t="str">
        <f t="shared" si="57"/>
        <v/>
      </c>
      <c r="U216" s="723">
        <f t="shared" si="84"/>
        <v>0</v>
      </c>
      <c r="V216" s="723">
        <f t="shared" si="85"/>
        <v>0</v>
      </c>
      <c r="W216" s="723">
        <f t="shared" si="86"/>
        <v>0</v>
      </c>
      <c r="X216" s="723" t="str">
        <f t="shared" si="83"/>
        <v/>
      </c>
      <c r="Y216" s="723">
        <f t="shared" si="61"/>
        <v>0</v>
      </c>
      <c r="Z216" s="723">
        <f t="shared" si="62"/>
        <v>0</v>
      </c>
      <c r="AA216" s="723">
        <f t="shared" si="63"/>
        <v>0</v>
      </c>
      <c r="AB216" s="723">
        <f t="shared" si="64"/>
        <v>0</v>
      </c>
      <c r="AC216" s="723">
        <f t="shared" si="65"/>
        <v>0</v>
      </c>
      <c r="AD216" s="723">
        <f t="shared" si="66"/>
        <v>0</v>
      </c>
      <c r="AE216" s="723">
        <f t="shared" si="67"/>
        <v>0</v>
      </c>
      <c r="AF216" s="723">
        <f t="shared" si="68"/>
        <v>0</v>
      </c>
      <c r="AG216" s="723">
        <f t="shared" si="69"/>
        <v>0</v>
      </c>
      <c r="AH216" s="723">
        <f t="shared" si="70"/>
        <v>0</v>
      </c>
      <c r="AI216" s="723">
        <f t="shared" si="71"/>
        <v>0</v>
      </c>
      <c r="AJ216" s="723">
        <f t="shared" si="72"/>
        <v>0</v>
      </c>
      <c r="AK216" s="723">
        <f t="shared" si="73"/>
        <v>0</v>
      </c>
      <c r="AL216" s="723">
        <f t="shared" si="74"/>
        <v>0</v>
      </c>
      <c r="AM216" s="723">
        <f t="shared" si="75"/>
        <v>0</v>
      </c>
      <c r="AN216" s="723">
        <f t="shared" si="76"/>
        <v>0</v>
      </c>
      <c r="AO216" s="723">
        <f t="shared" si="77"/>
        <v>0</v>
      </c>
      <c r="AP216" s="723">
        <f t="shared" si="78"/>
        <v>0</v>
      </c>
      <c r="AQ216" s="723">
        <f t="shared" si="79"/>
        <v>0</v>
      </c>
    </row>
    <row r="217" spans="2:43">
      <c r="B217" s="782"/>
      <c r="C217" s="752" t="str">
        <f>'【指定様式①ーｂ】契約設備内訳表（２）（負荷）'!D221</f>
        <v/>
      </c>
      <c r="D217" s="742">
        <f>'【指定様式①ーｂ】契約設備内訳表（２）（負荷）'!V221</f>
        <v>0</v>
      </c>
      <c r="E217" s="753">
        <f>'【指定様式①ーｂ】契約設備内訳表（２）（負荷）'!X221</f>
        <v>0</v>
      </c>
      <c r="F217" s="754" t="str">
        <f>IF(C217="","",IF(ISERROR(VLOOKUP(C217,'機器ｺｰﾄﾞ（非表示）'!$A$2:$H$80,3,FALSE)),"",VLOOKUP(C217,'機器ｺｰﾄﾞ（非表示）'!$A$2:$H$80,3,FALSE)))</f>
        <v/>
      </c>
      <c r="G217" s="747" t="str">
        <f>IF(ISBLANK(D217),"",IF(C217=103,(VLOOKUP(D217,$BC$3:$BD$14,2,1))/1000,IF(C217=106,(VLOOKUP(D217,$BF$3:$BG$12,2,1))/1000,IF(C217=104,(VLOOKUP(D217,$AZ$3:$BA$8,2,1))/1000,IF(ISERROR(VLOOKUP(C217,'機器ｺｰﾄﾞ（非表示）'!$A$2:$H$80,5,FALSE)),"",ROUND(VLOOKUP(C217,'機器ｺｰﾄﾞ（非表示）'!$A$2:$H$80,5,FALSE)*D217*VLOOKUP(C217,'機器ｺｰﾄﾞ（非表示）'!$A$2:$H$80,6,FALSE),3))))))</f>
        <v/>
      </c>
      <c r="H217" s="742">
        <f t="shared" si="59"/>
        <v>0</v>
      </c>
      <c r="I217" s="743" t="str">
        <f t="shared" si="56"/>
        <v/>
      </c>
      <c r="L217" s="782"/>
      <c r="M217" s="752" t="str">
        <f>'【指定様式①ーｂ】契約設備内訳表（２）（負荷）'!AG221</f>
        <v/>
      </c>
      <c r="N217" s="742">
        <f>'【指定様式①ーｂ】契約設備内訳表（２）（負荷）'!AY221</f>
        <v>0</v>
      </c>
      <c r="O217" s="753">
        <f>'【指定様式①ーｂ】契約設備内訳表（２）（負荷）'!BA221</f>
        <v>0</v>
      </c>
      <c r="P217" s="754" t="str">
        <f>IF(M217="","",IF(ISERROR(VLOOKUP(M217,'機器ｺｰﾄﾞ（非表示）'!$A$2:$H$80,3,FALSE)),"",VLOOKUP(M217,'機器ｺｰﾄﾞ（非表示）'!$A$2:$H$80,3,FALSE)))</f>
        <v/>
      </c>
      <c r="Q217" s="747" t="str">
        <f>IF(N217=0,"",ROUND(IF(ISERROR(VLOOKUP(M217,'機器ｺｰﾄﾞ（非表示）'!$A$2:$H$80,5,FALSE)),"",VLOOKUP(M217,'機器ｺｰﾄﾞ（非表示）'!$A$2:$H$80,5,FALSE))*N217*VLOOKUP(M217,'機器ｺｰﾄﾞ（非表示）'!$A$2:$H$80,6,FALSE),3))</f>
        <v/>
      </c>
      <c r="R217" s="742">
        <f t="shared" si="60"/>
        <v>0</v>
      </c>
      <c r="S217" s="743" t="str">
        <f t="shared" si="57"/>
        <v/>
      </c>
      <c r="U217" s="723">
        <f t="shared" si="84"/>
        <v>0</v>
      </c>
      <c r="V217" s="723">
        <f t="shared" si="85"/>
        <v>0</v>
      </c>
      <c r="W217" s="723">
        <f t="shared" si="86"/>
        <v>0</v>
      </c>
      <c r="X217" s="723" t="str">
        <f t="shared" si="83"/>
        <v/>
      </c>
      <c r="Y217" s="723">
        <f t="shared" si="61"/>
        <v>0</v>
      </c>
      <c r="Z217" s="723">
        <f t="shared" si="62"/>
        <v>0</v>
      </c>
      <c r="AA217" s="723">
        <f t="shared" si="63"/>
        <v>0</v>
      </c>
      <c r="AB217" s="723">
        <f t="shared" si="64"/>
        <v>0</v>
      </c>
      <c r="AC217" s="723">
        <f t="shared" si="65"/>
        <v>0</v>
      </c>
      <c r="AD217" s="723">
        <f t="shared" si="66"/>
        <v>0</v>
      </c>
      <c r="AE217" s="723">
        <f t="shared" si="67"/>
        <v>0</v>
      </c>
      <c r="AF217" s="723">
        <f t="shared" si="68"/>
        <v>0</v>
      </c>
      <c r="AG217" s="723">
        <f t="shared" si="69"/>
        <v>0</v>
      </c>
      <c r="AH217" s="723">
        <f t="shared" si="70"/>
        <v>0</v>
      </c>
      <c r="AI217" s="723">
        <f t="shared" si="71"/>
        <v>0</v>
      </c>
      <c r="AJ217" s="723">
        <f t="shared" si="72"/>
        <v>0</v>
      </c>
      <c r="AK217" s="723">
        <f t="shared" si="73"/>
        <v>0</v>
      </c>
      <c r="AL217" s="723">
        <f t="shared" si="74"/>
        <v>0</v>
      </c>
      <c r="AM217" s="723">
        <f t="shared" si="75"/>
        <v>0</v>
      </c>
      <c r="AN217" s="723">
        <f t="shared" si="76"/>
        <v>0</v>
      </c>
      <c r="AO217" s="723">
        <f t="shared" si="77"/>
        <v>0</v>
      </c>
      <c r="AP217" s="723">
        <f t="shared" si="78"/>
        <v>0</v>
      </c>
      <c r="AQ217" s="723">
        <f t="shared" si="79"/>
        <v>0</v>
      </c>
    </row>
    <row r="218" spans="2:43">
      <c r="B218" s="782"/>
      <c r="C218" s="752" t="str">
        <f>'【指定様式①ーｂ】契約設備内訳表（２）（負荷）'!D222</f>
        <v/>
      </c>
      <c r="D218" s="742">
        <f>'【指定様式①ーｂ】契約設備内訳表（２）（負荷）'!V222</f>
        <v>0</v>
      </c>
      <c r="E218" s="753">
        <f>'【指定様式①ーｂ】契約設備内訳表（２）（負荷）'!X222</f>
        <v>0</v>
      </c>
      <c r="F218" s="754" t="str">
        <f>IF(C218="","",IF(ISERROR(VLOOKUP(C218,'機器ｺｰﾄﾞ（非表示）'!$A$2:$H$80,3,FALSE)),"",VLOOKUP(C218,'機器ｺｰﾄﾞ（非表示）'!$A$2:$H$80,3,FALSE)))</f>
        <v/>
      </c>
      <c r="G218" s="747" t="str">
        <f>IF(ISBLANK(D218),"",IF(C218=103,(VLOOKUP(D218,$BC$3:$BD$14,2,1))/1000,IF(C218=106,(VLOOKUP(D218,$BF$3:$BG$12,2,1))/1000,IF(C218=104,(VLOOKUP(D218,$AZ$3:$BA$8,2,1))/1000,IF(ISERROR(VLOOKUP(C218,'機器ｺｰﾄﾞ（非表示）'!$A$2:$H$80,5,FALSE)),"",ROUND(VLOOKUP(C218,'機器ｺｰﾄﾞ（非表示）'!$A$2:$H$80,5,FALSE)*D218*VLOOKUP(C218,'機器ｺｰﾄﾞ（非表示）'!$A$2:$H$80,6,FALSE),3))))))</f>
        <v/>
      </c>
      <c r="H218" s="742">
        <f t="shared" si="59"/>
        <v>0</v>
      </c>
      <c r="I218" s="743" t="str">
        <f t="shared" si="56"/>
        <v/>
      </c>
      <c r="L218" s="782"/>
      <c r="M218" s="752" t="str">
        <f>'【指定様式①ーｂ】契約設備内訳表（２）（負荷）'!AG222</f>
        <v/>
      </c>
      <c r="N218" s="742">
        <f>'【指定様式①ーｂ】契約設備内訳表（２）（負荷）'!AY222</f>
        <v>0</v>
      </c>
      <c r="O218" s="753">
        <f>'【指定様式①ーｂ】契約設備内訳表（２）（負荷）'!BA222</f>
        <v>0</v>
      </c>
      <c r="P218" s="754" t="str">
        <f>IF(M218="","",IF(ISERROR(VLOOKUP(M218,'機器ｺｰﾄﾞ（非表示）'!$A$2:$H$80,3,FALSE)),"",VLOOKUP(M218,'機器ｺｰﾄﾞ（非表示）'!$A$2:$H$80,3,FALSE)))</f>
        <v/>
      </c>
      <c r="Q218" s="747" t="str">
        <f>IF(N218=0,"",ROUND(IF(ISERROR(VLOOKUP(M218,'機器ｺｰﾄﾞ（非表示）'!$A$2:$H$80,5,FALSE)),"",VLOOKUP(M218,'機器ｺｰﾄﾞ（非表示）'!$A$2:$H$80,5,FALSE))*N218*VLOOKUP(M218,'機器ｺｰﾄﾞ（非表示）'!$A$2:$H$80,6,FALSE),3))</f>
        <v/>
      </c>
      <c r="R218" s="742">
        <f t="shared" si="60"/>
        <v>0</v>
      </c>
      <c r="S218" s="743" t="str">
        <f t="shared" si="57"/>
        <v/>
      </c>
      <c r="U218" s="723">
        <f t="shared" si="84"/>
        <v>0</v>
      </c>
      <c r="V218" s="723">
        <f t="shared" si="85"/>
        <v>0</v>
      </c>
      <c r="W218" s="723">
        <f t="shared" si="86"/>
        <v>0</v>
      </c>
      <c r="X218" s="723" t="str">
        <f t="shared" si="83"/>
        <v/>
      </c>
      <c r="Y218" s="723">
        <f t="shared" si="61"/>
        <v>0</v>
      </c>
      <c r="Z218" s="723">
        <f t="shared" si="62"/>
        <v>0</v>
      </c>
      <c r="AA218" s="723">
        <f t="shared" si="63"/>
        <v>0</v>
      </c>
      <c r="AB218" s="723">
        <f t="shared" si="64"/>
        <v>0</v>
      </c>
      <c r="AC218" s="723">
        <f t="shared" si="65"/>
        <v>0</v>
      </c>
      <c r="AD218" s="723">
        <f t="shared" si="66"/>
        <v>0</v>
      </c>
      <c r="AE218" s="723">
        <f t="shared" si="67"/>
        <v>0</v>
      </c>
      <c r="AF218" s="723">
        <f t="shared" si="68"/>
        <v>0</v>
      </c>
      <c r="AG218" s="723">
        <f t="shared" si="69"/>
        <v>0</v>
      </c>
      <c r="AH218" s="723">
        <f t="shared" si="70"/>
        <v>0</v>
      </c>
      <c r="AI218" s="723">
        <f t="shared" si="71"/>
        <v>0</v>
      </c>
      <c r="AJ218" s="723">
        <f t="shared" si="72"/>
        <v>0</v>
      </c>
      <c r="AK218" s="723">
        <f t="shared" si="73"/>
        <v>0</v>
      </c>
      <c r="AL218" s="723">
        <f t="shared" si="74"/>
        <v>0</v>
      </c>
      <c r="AM218" s="723">
        <f t="shared" si="75"/>
        <v>0</v>
      </c>
      <c r="AN218" s="723">
        <f t="shared" si="76"/>
        <v>0</v>
      </c>
      <c r="AO218" s="723">
        <f t="shared" si="77"/>
        <v>0</v>
      </c>
      <c r="AP218" s="723">
        <f t="shared" si="78"/>
        <v>0</v>
      </c>
      <c r="AQ218" s="723">
        <f t="shared" si="79"/>
        <v>0</v>
      </c>
    </row>
    <row r="219" spans="2:43">
      <c r="B219" s="782"/>
      <c r="C219" s="752" t="str">
        <f>'【指定様式①ーｂ】契約設備内訳表（２）（負荷）'!D223</f>
        <v/>
      </c>
      <c r="D219" s="742">
        <f>'【指定様式①ーｂ】契約設備内訳表（２）（負荷）'!V223</f>
        <v>0</v>
      </c>
      <c r="E219" s="753">
        <f>'【指定様式①ーｂ】契約設備内訳表（２）（負荷）'!X223</f>
        <v>0</v>
      </c>
      <c r="F219" s="754" t="str">
        <f>IF(C219="","",IF(ISERROR(VLOOKUP(C219,'機器ｺｰﾄﾞ（非表示）'!$A$2:$H$80,3,FALSE)),"",VLOOKUP(C219,'機器ｺｰﾄﾞ（非表示）'!$A$2:$H$80,3,FALSE)))</f>
        <v/>
      </c>
      <c r="G219" s="747" t="str">
        <f>IF(ISBLANK(D219),"",IF(C219=103,(VLOOKUP(D219,$BC$3:$BD$14,2,1))/1000,IF(C219=106,(VLOOKUP(D219,$BF$3:$BG$12,2,1))/1000,IF(C219=104,(VLOOKUP(D219,$AZ$3:$BA$8,2,1))/1000,IF(ISERROR(VLOOKUP(C219,'機器ｺｰﾄﾞ（非表示）'!$A$2:$H$80,5,FALSE)),"",ROUND(VLOOKUP(C219,'機器ｺｰﾄﾞ（非表示）'!$A$2:$H$80,5,FALSE)*D219*VLOOKUP(C219,'機器ｺｰﾄﾞ（非表示）'!$A$2:$H$80,6,FALSE),3))))))</f>
        <v/>
      </c>
      <c r="H219" s="742">
        <f t="shared" si="59"/>
        <v>0</v>
      </c>
      <c r="I219" s="743" t="str">
        <f t="shared" si="56"/>
        <v/>
      </c>
      <c r="L219" s="782"/>
      <c r="M219" s="752" t="str">
        <f>'【指定様式①ーｂ】契約設備内訳表（２）（負荷）'!AG223</f>
        <v/>
      </c>
      <c r="N219" s="742">
        <f>'【指定様式①ーｂ】契約設備内訳表（２）（負荷）'!AY223</f>
        <v>0</v>
      </c>
      <c r="O219" s="753">
        <f>'【指定様式①ーｂ】契約設備内訳表（２）（負荷）'!BA223</f>
        <v>0</v>
      </c>
      <c r="P219" s="754" t="str">
        <f>IF(M219="","",IF(ISERROR(VLOOKUP(M219,'機器ｺｰﾄﾞ（非表示）'!$A$2:$H$80,3,FALSE)),"",VLOOKUP(M219,'機器ｺｰﾄﾞ（非表示）'!$A$2:$H$80,3,FALSE)))</f>
        <v/>
      </c>
      <c r="Q219" s="747" t="str">
        <f>IF(N219=0,"",ROUND(IF(ISERROR(VLOOKUP(M219,'機器ｺｰﾄﾞ（非表示）'!$A$2:$H$80,5,FALSE)),"",VLOOKUP(M219,'機器ｺｰﾄﾞ（非表示）'!$A$2:$H$80,5,FALSE))*N219*VLOOKUP(M219,'機器ｺｰﾄﾞ（非表示）'!$A$2:$H$80,6,FALSE),3))</f>
        <v/>
      </c>
      <c r="R219" s="742">
        <f t="shared" si="60"/>
        <v>0</v>
      </c>
      <c r="S219" s="743" t="str">
        <f t="shared" si="57"/>
        <v/>
      </c>
      <c r="U219" s="723">
        <f t="shared" si="84"/>
        <v>0</v>
      </c>
      <c r="V219" s="723">
        <f t="shared" si="85"/>
        <v>0</v>
      </c>
      <c r="W219" s="723">
        <f t="shared" si="86"/>
        <v>0</v>
      </c>
      <c r="X219" s="723" t="str">
        <f t="shared" si="83"/>
        <v/>
      </c>
      <c r="Y219" s="723">
        <f t="shared" si="61"/>
        <v>0</v>
      </c>
      <c r="Z219" s="723">
        <f t="shared" si="62"/>
        <v>0</v>
      </c>
      <c r="AA219" s="723">
        <f t="shared" si="63"/>
        <v>0</v>
      </c>
      <c r="AB219" s="723">
        <f t="shared" si="64"/>
        <v>0</v>
      </c>
      <c r="AC219" s="723">
        <f t="shared" si="65"/>
        <v>0</v>
      </c>
      <c r="AD219" s="723">
        <f t="shared" si="66"/>
        <v>0</v>
      </c>
      <c r="AE219" s="723">
        <f t="shared" si="67"/>
        <v>0</v>
      </c>
      <c r="AF219" s="723">
        <f t="shared" si="68"/>
        <v>0</v>
      </c>
      <c r="AG219" s="723">
        <f t="shared" si="69"/>
        <v>0</v>
      </c>
      <c r="AH219" s="723">
        <f t="shared" si="70"/>
        <v>0</v>
      </c>
      <c r="AI219" s="723">
        <f t="shared" si="71"/>
        <v>0</v>
      </c>
      <c r="AJ219" s="723">
        <f t="shared" si="72"/>
        <v>0</v>
      </c>
      <c r="AK219" s="723">
        <f t="shared" si="73"/>
        <v>0</v>
      </c>
      <c r="AL219" s="723">
        <f t="shared" si="74"/>
        <v>0</v>
      </c>
      <c r="AM219" s="723">
        <f t="shared" si="75"/>
        <v>0</v>
      </c>
      <c r="AN219" s="723">
        <f t="shared" si="76"/>
        <v>0</v>
      </c>
      <c r="AO219" s="723">
        <f t="shared" si="77"/>
        <v>0</v>
      </c>
      <c r="AP219" s="723">
        <f t="shared" si="78"/>
        <v>0</v>
      </c>
      <c r="AQ219" s="723">
        <f t="shared" si="79"/>
        <v>0</v>
      </c>
    </row>
    <row r="220" spans="2:43">
      <c r="B220" s="782"/>
      <c r="C220" s="752" t="str">
        <f>'【指定様式①ーｂ】契約設備内訳表（２）（負荷）'!D224</f>
        <v/>
      </c>
      <c r="D220" s="742">
        <f>'【指定様式①ーｂ】契約設備内訳表（２）（負荷）'!V224</f>
        <v>0</v>
      </c>
      <c r="E220" s="753">
        <f>'【指定様式①ーｂ】契約設備内訳表（２）（負荷）'!X224</f>
        <v>0</v>
      </c>
      <c r="F220" s="754" t="str">
        <f>IF(C220="","",IF(ISERROR(VLOOKUP(C220,'機器ｺｰﾄﾞ（非表示）'!$A$2:$H$80,3,FALSE)),"",VLOOKUP(C220,'機器ｺｰﾄﾞ（非表示）'!$A$2:$H$80,3,FALSE)))</f>
        <v/>
      </c>
      <c r="G220" s="747" t="str">
        <f>IF(ISBLANK(D220),"",IF(C220=103,(VLOOKUP(D220,$BC$3:$BD$14,2,1))/1000,IF(C220=106,(VLOOKUP(D220,$BF$3:$BG$12,2,1))/1000,IF(C220=104,(VLOOKUP(D220,$AZ$3:$BA$8,2,1))/1000,IF(ISERROR(VLOOKUP(C220,'機器ｺｰﾄﾞ（非表示）'!$A$2:$H$80,5,FALSE)),"",ROUND(VLOOKUP(C220,'機器ｺｰﾄﾞ（非表示）'!$A$2:$H$80,5,FALSE)*D220*VLOOKUP(C220,'機器ｺｰﾄﾞ（非表示）'!$A$2:$H$80,6,FALSE),3))))))</f>
        <v/>
      </c>
      <c r="H220" s="742">
        <f t="shared" si="59"/>
        <v>0</v>
      </c>
      <c r="I220" s="743" t="str">
        <f t="shared" si="56"/>
        <v/>
      </c>
      <c r="L220" s="782"/>
      <c r="M220" s="752" t="str">
        <f>'【指定様式①ーｂ】契約設備内訳表（２）（負荷）'!AG224</f>
        <v/>
      </c>
      <c r="N220" s="742">
        <f>'【指定様式①ーｂ】契約設備内訳表（２）（負荷）'!AY224</f>
        <v>0</v>
      </c>
      <c r="O220" s="753">
        <f>'【指定様式①ーｂ】契約設備内訳表（２）（負荷）'!BA224</f>
        <v>0</v>
      </c>
      <c r="P220" s="754" t="str">
        <f>IF(M220="","",IF(ISERROR(VLOOKUP(M220,'機器ｺｰﾄﾞ（非表示）'!$A$2:$H$80,3,FALSE)),"",VLOOKUP(M220,'機器ｺｰﾄﾞ（非表示）'!$A$2:$H$80,3,FALSE)))</f>
        <v/>
      </c>
      <c r="Q220" s="747" t="str">
        <f>IF(N220=0,"",ROUND(IF(ISERROR(VLOOKUP(M220,'機器ｺｰﾄﾞ（非表示）'!$A$2:$H$80,5,FALSE)),"",VLOOKUP(M220,'機器ｺｰﾄﾞ（非表示）'!$A$2:$H$80,5,FALSE))*N220*VLOOKUP(M220,'機器ｺｰﾄﾞ（非表示）'!$A$2:$H$80,6,FALSE),3))</f>
        <v/>
      </c>
      <c r="R220" s="742">
        <f t="shared" si="60"/>
        <v>0</v>
      </c>
      <c r="S220" s="743" t="str">
        <f t="shared" si="57"/>
        <v/>
      </c>
      <c r="U220" s="723">
        <f t="shared" si="84"/>
        <v>0</v>
      </c>
      <c r="V220" s="723">
        <f t="shared" si="85"/>
        <v>0</v>
      </c>
      <c r="W220" s="723">
        <f t="shared" si="86"/>
        <v>0</v>
      </c>
      <c r="X220" s="723" t="str">
        <f t="shared" si="83"/>
        <v/>
      </c>
      <c r="Y220" s="723">
        <f t="shared" si="61"/>
        <v>0</v>
      </c>
      <c r="Z220" s="723">
        <f t="shared" si="62"/>
        <v>0</v>
      </c>
      <c r="AA220" s="723">
        <f t="shared" si="63"/>
        <v>0</v>
      </c>
      <c r="AB220" s="723">
        <f t="shared" si="64"/>
        <v>0</v>
      </c>
      <c r="AC220" s="723">
        <f t="shared" si="65"/>
        <v>0</v>
      </c>
      <c r="AD220" s="723">
        <f t="shared" si="66"/>
        <v>0</v>
      </c>
      <c r="AE220" s="723">
        <f t="shared" si="67"/>
        <v>0</v>
      </c>
      <c r="AF220" s="723">
        <f t="shared" si="68"/>
        <v>0</v>
      </c>
      <c r="AG220" s="723">
        <f t="shared" si="69"/>
        <v>0</v>
      </c>
      <c r="AH220" s="723">
        <f t="shared" si="70"/>
        <v>0</v>
      </c>
      <c r="AI220" s="723">
        <f t="shared" si="71"/>
        <v>0</v>
      </c>
      <c r="AJ220" s="723">
        <f t="shared" si="72"/>
        <v>0</v>
      </c>
      <c r="AK220" s="723">
        <f t="shared" si="73"/>
        <v>0</v>
      </c>
      <c r="AL220" s="723">
        <f t="shared" si="74"/>
        <v>0</v>
      </c>
      <c r="AM220" s="723">
        <f t="shared" si="75"/>
        <v>0</v>
      </c>
      <c r="AN220" s="723">
        <f t="shared" si="76"/>
        <v>0</v>
      </c>
      <c r="AO220" s="723">
        <f t="shared" si="77"/>
        <v>0</v>
      </c>
      <c r="AP220" s="723">
        <f t="shared" si="78"/>
        <v>0</v>
      </c>
      <c r="AQ220" s="723">
        <f t="shared" si="79"/>
        <v>0</v>
      </c>
    </row>
    <row r="221" spans="2:43">
      <c r="B221" s="782"/>
      <c r="C221" s="752" t="str">
        <f>'【指定様式①ーｂ】契約設備内訳表（２）（負荷）'!D225</f>
        <v/>
      </c>
      <c r="D221" s="742">
        <f>'【指定様式①ーｂ】契約設備内訳表（２）（負荷）'!V225</f>
        <v>0</v>
      </c>
      <c r="E221" s="753">
        <f>'【指定様式①ーｂ】契約設備内訳表（２）（負荷）'!X225</f>
        <v>0</v>
      </c>
      <c r="F221" s="754" t="str">
        <f>IF(C221="","",IF(ISERROR(VLOOKUP(C221,'機器ｺｰﾄﾞ（非表示）'!$A$2:$H$80,3,FALSE)),"",VLOOKUP(C221,'機器ｺｰﾄﾞ（非表示）'!$A$2:$H$80,3,FALSE)))</f>
        <v/>
      </c>
      <c r="G221" s="747" t="str">
        <f>IF(ISBLANK(D221),"",IF(C221=103,(VLOOKUP(D221,$BC$3:$BD$14,2,1))/1000,IF(C221=106,(VLOOKUP(D221,$BF$3:$BG$12,2,1))/1000,IF(C221=104,(VLOOKUP(D221,$AZ$3:$BA$8,2,1))/1000,IF(ISERROR(VLOOKUP(C221,'機器ｺｰﾄﾞ（非表示）'!$A$2:$H$80,5,FALSE)),"",ROUND(VLOOKUP(C221,'機器ｺｰﾄﾞ（非表示）'!$A$2:$H$80,5,FALSE)*D221*VLOOKUP(C221,'機器ｺｰﾄﾞ（非表示）'!$A$2:$H$80,6,FALSE),3))))))</f>
        <v/>
      </c>
      <c r="H221" s="742">
        <f t="shared" si="59"/>
        <v>0</v>
      </c>
      <c r="I221" s="743" t="str">
        <f t="shared" si="56"/>
        <v/>
      </c>
      <c r="L221" s="782"/>
      <c r="M221" s="752" t="str">
        <f>'【指定様式①ーｂ】契約設備内訳表（２）（負荷）'!AG225</f>
        <v/>
      </c>
      <c r="N221" s="742">
        <f>'【指定様式①ーｂ】契約設備内訳表（２）（負荷）'!AY225</f>
        <v>0</v>
      </c>
      <c r="O221" s="753">
        <f>'【指定様式①ーｂ】契約設備内訳表（２）（負荷）'!BA225</f>
        <v>0</v>
      </c>
      <c r="P221" s="754" t="str">
        <f>IF(M221="","",IF(ISERROR(VLOOKUP(M221,'機器ｺｰﾄﾞ（非表示）'!$A$2:$H$80,3,FALSE)),"",VLOOKUP(M221,'機器ｺｰﾄﾞ（非表示）'!$A$2:$H$80,3,FALSE)))</f>
        <v/>
      </c>
      <c r="Q221" s="747" t="str">
        <f>IF(N221=0,"",ROUND(IF(ISERROR(VLOOKUP(M221,'機器ｺｰﾄﾞ（非表示）'!$A$2:$H$80,5,FALSE)),"",VLOOKUP(M221,'機器ｺｰﾄﾞ（非表示）'!$A$2:$H$80,5,FALSE))*N221*VLOOKUP(M221,'機器ｺｰﾄﾞ（非表示）'!$A$2:$H$80,6,FALSE),3))</f>
        <v/>
      </c>
      <c r="R221" s="742">
        <f t="shared" si="60"/>
        <v>0</v>
      </c>
      <c r="S221" s="743" t="str">
        <f t="shared" si="57"/>
        <v/>
      </c>
      <c r="U221" s="723">
        <f t="shared" si="84"/>
        <v>0</v>
      </c>
      <c r="V221" s="723">
        <f t="shared" si="85"/>
        <v>0</v>
      </c>
      <c r="W221" s="723">
        <f t="shared" si="86"/>
        <v>0</v>
      </c>
      <c r="X221" s="723" t="str">
        <f t="shared" si="83"/>
        <v/>
      </c>
      <c r="Y221" s="723">
        <f t="shared" si="61"/>
        <v>0</v>
      </c>
      <c r="Z221" s="723">
        <f t="shared" si="62"/>
        <v>0</v>
      </c>
      <c r="AA221" s="723">
        <f t="shared" si="63"/>
        <v>0</v>
      </c>
      <c r="AB221" s="723">
        <f t="shared" si="64"/>
        <v>0</v>
      </c>
      <c r="AC221" s="723">
        <f t="shared" si="65"/>
        <v>0</v>
      </c>
      <c r="AD221" s="723">
        <f t="shared" si="66"/>
        <v>0</v>
      </c>
      <c r="AE221" s="723">
        <f t="shared" si="67"/>
        <v>0</v>
      </c>
      <c r="AF221" s="723">
        <f t="shared" si="68"/>
        <v>0</v>
      </c>
      <c r="AG221" s="723">
        <f t="shared" si="69"/>
        <v>0</v>
      </c>
      <c r="AH221" s="723">
        <f t="shared" si="70"/>
        <v>0</v>
      </c>
      <c r="AI221" s="723">
        <f t="shared" si="71"/>
        <v>0</v>
      </c>
      <c r="AJ221" s="723">
        <f t="shared" si="72"/>
        <v>0</v>
      </c>
      <c r="AK221" s="723">
        <f t="shared" si="73"/>
        <v>0</v>
      </c>
      <c r="AL221" s="723">
        <f t="shared" si="74"/>
        <v>0</v>
      </c>
      <c r="AM221" s="723">
        <f t="shared" si="75"/>
        <v>0</v>
      </c>
      <c r="AN221" s="723">
        <f t="shared" si="76"/>
        <v>0</v>
      </c>
      <c r="AO221" s="723">
        <f t="shared" si="77"/>
        <v>0</v>
      </c>
      <c r="AP221" s="723">
        <f t="shared" si="78"/>
        <v>0</v>
      </c>
      <c r="AQ221" s="723">
        <f t="shared" si="79"/>
        <v>0</v>
      </c>
    </row>
    <row r="222" spans="2:43">
      <c r="B222" s="782"/>
      <c r="C222" s="752" t="str">
        <f>'【指定様式①ーｂ】契約設備内訳表（２）（負荷）'!D226</f>
        <v/>
      </c>
      <c r="D222" s="742">
        <f>'【指定様式①ーｂ】契約設備内訳表（２）（負荷）'!V226</f>
        <v>0</v>
      </c>
      <c r="E222" s="753">
        <f>'【指定様式①ーｂ】契約設備内訳表（２）（負荷）'!X226</f>
        <v>0</v>
      </c>
      <c r="F222" s="754" t="str">
        <f>IF(C222="","",IF(ISERROR(VLOOKUP(C222,'機器ｺｰﾄﾞ（非表示）'!$A$2:$H$80,3,FALSE)),"",VLOOKUP(C222,'機器ｺｰﾄﾞ（非表示）'!$A$2:$H$80,3,FALSE)))</f>
        <v/>
      </c>
      <c r="G222" s="747" t="str">
        <f>IF(ISBLANK(D222),"",IF(C222=103,(VLOOKUP(D222,$BC$3:$BD$14,2,1))/1000,IF(C222=106,(VLOOKUP(D222,$BF$3:$BG$12,2,1))/1000,IF(C222=104,(VLOOKUP(D222,$AZ$3:$BA$8,2,1))/1000,IF(ISERROR(VLOOKUP(C222,'機器ｺｰﾄﾞ（非表示）'!$A$2:$H$80,5,FALSE)),"",ROUND(VLOOKUP(C222,'機器ｺｰﾄﾞ（非表示）'!$A$2:$H$80,5,FALSE)*D222*VLOOKUP(C222,'機器ｺｰﾄﾞ（非表示）'!$A$2:$H$80,6,FALSE),3))))))</f>
        <v/>
      </c>
      <c r="H222" s="742">
        <f t="shared" si="59"/>
        <v>0</v>
      </c>
      <c r="I222" s="743" t="str">
        <f t="shared" si="56"/>
        <v/>
      </c>
      <c r="L222" s="782"/>
      <c r="M222" s="752" t="str">
        <f>'【指定様式①ーｂ】契約設備内訳表（２）（負荷）'!AG226</f>
        <v/>
      </c>
      <c r="N222" s="742">
        <f>'【指定様式①ーｂ】契約設備内訳表（２）（負荷）'!AY226</f>
        <v>0</v>
      </c>
      <c r="O222" s="753">
        <f>'【指定様式①ーｂ】契約設備内訳表（２）（負荷）'!BA226</f>
        <v>0</v>
      </c>
      <c r="P222" s="754" t="str">
        <f>IF(M222="","",IF(ISERROR(VLOOKUP(M222,'機器ｺｰﾄﾞ（非表示）'!$A$2:$H$80,3,FALSE)),"",VLOOKUP(M222,'機器ｺｰﾄﾞ（非表示）'!$A$2:$H$80,3,FALSE)))</f>
        <v/>
      </c>
      <c r="Q222" s="747" t="str">
        <f>IF(N222=0,"",ROUND(IF(ISERROR(VLOOKUP(M222,'機器ｺｰﾄﾞ（非表示）'!$A$2:$H$80,5,FALSE)),"",VLOOKUP(M222,'機器ｺｰﾄﾞ（非表示）'!$A$2:$H$80,5,FALSE))*N222*VLOOKUP(M222,'機器ｺｰﾄﾞ（非表示）'!$A$2:$H$80,6,FALSE),3))</f>
        <v/>
      </c>
      <c r="R222" s="742">
        <f t="shared" si="60"/>
        <v>0</v>
      </c>
      <c r="S222" s="743" t="str">
        <f t="shared" si="57"/>
        <v/>
      </c>
      <c r="U222" s="723">
        <f t="shared" si="84"/>
        <v>0</v>
      </c>
      <c r="V222" s="723">
        <f t="shared" si="85"/>
        <v>0</v>
      </c>
      <c r="W222" s="723">
        <f t="shared" si="86"/>
        <v>0</v>
      </c>
      <c r="X222" s="723" t="str">
        <f t="shared" si="83"/>
        <v/>
      </c>
      <c r="Y222" s="723">
        <f t="shared" si="61"/>
        <v>0</v>
      </c>
      <c r="Z222" s="723">
        <f t="shared" si="62"/>
        <v>0</v>
      </c>
      <c r="AA222" s="723">
        <f t="shared" si="63"/>
        <v>0</v>
      </c>
      <c r="AB222" s="723">
        <f t="shared" si="64"/>
        <v>0</v>
      </c>
      <c r="AC222" s="723">
        <f t="shared" si="65"/>
        <v>0</v>
      </c>
      <c r="AD222" s="723">
        <f t="shared" si="66"/>
        <v>0</v>
      </c>
      <c r="AE222" s="723">
        <f t="shared" si="67"/>
        <v>0</v>
      </c>
      <c r="AF222" s="723">
        <f t="shared" si="68"/>
        <v>0</v>
      </c>
      <c r="AG222" s="723">
        <f t="shared" si="69"/>
        <v>0</v>
      </c>
      <c r="AH222" s="723">
        <f t="shared" si="70"/>
        <v>0</v>
      </c>
      <c r="AI222" s="723">
        <f t="shared" si="71"/>
        <v>0</v>
      </c>
      <c r="AJ222" s="723">
        <f t="shared" si="72"/>
        <v>0</v>
      </c>
      <c r="AK222" s="723">
        <f t="shared" si="73"/>
        <v>0</v>
      </c>
      <c r="AL222" s="723">
        <f t="shared" si="74"/>
        <v>0</v>
      </c>
      <c r="AM222" s="723">
        <f t="shared" si="75"/>
        <v>0</v>
      </c>
      <c r="AN222" s="723">
        <f t="shared" si="76"/>
        <v>0</v>
      </c>
      <c r="AO222" s="723">
        <f t="shared" si="77"/>
        <v>0</v>
      </c>
      <c r="AP222" s="723">
        <f t="shared" si="78"/>
        <v>0</v>
      </c>
      <c r="AQ222" s="723">
        <f t="shared" si="79"/>
        <v>0</v>
      </c>
    </row>
    <row r="223" spans="2:43">
      <c r="B223" s="782"/>
      <c r="C223" s="752" t="str">
        <f>'【指定様式①ーｂ】契約設備内訳表（２）（負荷）'!D227</f>
        <v/>
      </c>
      <c r="D223" s="742">
        <f>'【指定様式①ーｂ】契約設備内訳表（２）（負荷）'!V227</f>
        <v>0</v>
      </c>
      <c r="E223" s="753">
        <f>'【指定様式①ーｂ】契約設備内訳表（２）（負荷）'!X227</f>
        <v>0</v>
      </c>
      <c r="F223" s="754" t="str">
        <f>IF(C223="","",IF(ISERROR(VLOOKUP(C223,'機器ｺｰﾄﾞ（非表示）'!$A$2:$H$80,3,FALSE)),"",VLOOKUP(C223,'機器ｺｰﾄﾞ（非表示）'!$A$2:$H$80,3,FALSE)))</f>
        <v/>
      </c>
      <c r="G223" s="747" t="str">
        <f>IF(ISBLANK(D223),"",IF(C223=103,(VLOOKUP(D223,$BC$3:$BD$14,2,1))/1000,IF(C223=106,(VLOOKUP(D223,$BF$3:$BG$12,2,1))/1000,IF(C223=104,(VLOOKUP(D223,$AZ$3:$BA$8,2,1))/1000,IF(ISERROR(VLOOKUP(C223,'機器ｺｰﾄﾞ（非表示）'!$A$2:$H$80,5,FALSE)),"",ROUND(VLOOKUP(C223,'機器ｺｰﾄﾞ（非表示）'!$A$2:$H$80,5,FALSE)*D223*VLOOKUP(C223,'機器ｺｰﾄﾞ（非表示）'!$A$2:$H$80,6,FALSE),3))))))</f>
        <v/>
      </c>
      <c r="H223" s="742">
        <f t="shared" si="59"/>
        <v>0</v>
      </c>
      <c r="I223" s="743" t="str">
        <f t="shared" si="56"/>
        <v/>
      </c>
      <c r="L223" s="782"/>
      <c r="M223" s="752" t="str">
        <f>'【指定様式①ーｂ】契約設備内訳表（２）（負荷）'!AG227</f>
        <v/>
      </c>
      <c r="N223" s="742">
        <f>'【指定様式①ーｂ】契約設備内訳表（２）（負荷）'!AY227</f>
        <v>0</v>
      </c>
      <c r="O223" s="753">
        <f>'【指定様式①ーｂ】契約設備内訳表（２）（負荷）'!BA227</f>
        <v>0</v>
      </c>
      <c r="P223" s="754" t="str">
        <f>IF(M223="","",IF(ISERROR(VLOOKUP(M223,'機器ｺｰﾄﾞ（非表示）'!$A$2:$H$80,3,FALSE)),"",VLOOKUP(M223,'機器ｺｰﾄﾞ（非表示）'!$A$2:$H$80,3,FALSE)))</f>
        <v/>
      </c>
      <c r="Q223" s="747" t="str">
        <f>IF(N223=0,"",ROUND(IF(ISERROR(VLOOKUP(M223,'機器ｺｰﾄﾞ（非表示）'!$A$2:$H$80,5,FALSE)),"",VLOOKUP(M223,'機器ｺｰﾄﾞ（非表示）'!$A$2:$H$80,5,FALSE))*N223*VLOOKUP(M223,'機器ｺｰﾄﾞ（非表示）'!$A$2:$H$80,6,FALSE),3))</f>
        <v/>
      </c>
      <c r="R223" s="742">
        <f t="shared" si="60"/>
        <v>0</v>
      </c>
      <c r="S223" s="743" t="str">
        <f t="shared" si="57"/>
        <v/>
      </c>
      <c r="U223" s="723">
        <f t="shared" si="84"/>
        <v>0</v>
      </c>
      <c r="V223" s="723">
        <f t="shared" si="85"/>
        <v>0</v>
      </c>
      <c r="W223" s="723">
        <f t="shared" si="86"/>
        <v>0</v>
      </c>
      <c r="X223" s="723" t="str">
        <f t="shared" si="83"/>
        <v/>
      </c>
      <c r="Y223" s="723">
        <f t="shared" si="61"/>
        <v>0</v>
      </c>
      <c r="Z223" s="723">
        <f t="shared" si="62"/>
        <v>0</v>
      </c>
      <c r="AA223" s="723">
        <f t="shared" si="63"/>
        <v>0</v>
      </c>
      <c r="AB223" s="723">
        <f t="shared" si="64"/>
        <v>0</v>
      </c>
      <c r="AC223" s="723">
        <f t="shared" si="65"/>
        <v>0</v>
      </c>
      <c r="AD223" s="723">
        <f t="shared" si="66"/>
        <v>0</v>
      </c>
      <c r="AE223" s="723">
        <f t="shared" si="67"/>
        <v>0</v>
      </c>
      <c r="AF223" s="723">
        <f t="shared" si="68"/>
        <v>0</v>
      </c>
      <c r="AG223" s="723">
        <f t="shared" si="69"/>
        <v>0</v>
      </c>
      <c r="AH223" s="723">
        <f t="shared" si="70"/>
        <v>0</v>
      </c>
      <c r="AI223" s="723">
        <f t="shared" si="71"/>
        <v>0</v>
      </c>
      <c r="AJ223" s="723">
        <f t="shared" si="72"/>
        <v>0</v>
      </c>
      <c r="AK223" s="723">
        <f t="shared" si="73"/>
        <v>0</v>
      </c>
      <c r="AL223" s="723">
        <f t="shared" si="74"/>
        <v>0</v>
      </c>
      <c r="AM223" s="723">
        <f t="shared" si="75"/>
        <v>0</v>
      </c>
      <c r="AN223" s="723">
        <f t="shared" si="76"/>
        <v>0</v>
      </c>
      <c r="AO223" s="723">
        <f t="shared" si="77"/>
        <v>0</v>
      </c>
      <c r="AP223" s="723">
        <f t="shared" si="78"/>
        <v>0</v>
      </c>
      <c r="AQ223" s="723">
        <f t="shared" si="79"/>
        <v>0</v>
      </c>
    </row>
    <row r="224" spans="2:43">
      <c r="B224" s="782"/>
      <c r="C224" s="752" t="str">
        <f>'【指定様式①ーｂ】契約設備内訳表（２）（負荷）'!D228</f>
        <v/>
      </c>
      <c r="D224" s="742">
        <f>'【指定様式①ーｂ】契約設備内訳表（２）（負荷）'!V228</f>
        <v>0</v>
      </c>
      <c r="E224" s="753">
        <f>'【指定様式①ーｂ】契約設備内訳表（２）（負荷）'!X228</f>
        <v>0</v>
      </c>
      <c r="F224" s="754" t="str">
        <f>IF(C224="","",IF(ISERROR(VLOOKUP(C224,'機器ｺｰﾄﾞ（非表示）'!$A$2:$H$80,3,FALSE)),"",VLOOKUP(C224,'機器ｺｰﾄﾞ（非表示）'!$A$2:$H$80,3,FALSE)))</f>
        <v/>
      </c>
      <c r="G224" s="747" t="str">
        <f>IF(ISBLANK(D224),"",IF(C224=103,(VLOOKUP(D224,$BC$3:$BD$14,2,1))/1000,IF(C224=106,(VLOOKUP(D224,$BF$3:$BG$12,2,1))/1000,IF(C224=104,(VLOOKUP(D224,$AZ$3:$BA$8,2,1))/1000,IF(ISERROR(VLOOKUP(C224,'機器ｺｰﾄﾞ（非表示）'!$A$2:$H$80,5,FALSE)),"",ROUND(VLOOKUP(C224,'機器ｺｰﾄﾞ（非表示）'!$A$2:$H$80,5,FALSE)*D224*VLOOKUP(C224,'機器ｺｰﾄﾞ（非表示）'!$A$2:$H$80,6,FALSE),3))))))</f>
        <v/>
      </c>
      <c r="H224" s="742">
        <f t="shared" si="59"/>
        <v>0</v>
      </c>
      <c r="I224" s="743" t="str">
        <f t="shared" si="56"/>
        <v/>
      </c>
      <c r="L224" s="782"/>
      <c r="M224" s="752" t="str">
        <f>'【指定様式①ーｂ】契約設備内訳表（２）（負荷）'!AG228</f>
        <v/>
      </c>
      <c r="N224" s="742">
        <f>'【指定様式①ーｂ】契約設備内訳表（２）（負荷）'!AY228</f>
        <v>0</v>
      </c>
      <c r="O224" s="753">
        <f>'【指定様式①ーｂ】契約設備内訳表（２）（負荷）'!BA228</f>
        <v>0</v>
      </c>
      <c r="P224" s="754" t="str">
        <f>IF(M224="","",IF(ISERROR(VLOOKUP(M224,'機器ｺｰﾄﾞ（非表示）'!$A$2:$H$80,3,FALSE)),"",VLOOKUP(M224,'機器ｺｰﾄﾞ（非表示）'!$A$2:$H$80,3,FALSE)))</f>
        <v/>
      </c>
      <c r="Q224" s="747" t="str">
        <f>IF(N224=0,"",ROUND(IF(ISERROR(VLOOKUP(M224,'機器ｺｰﾄﾞ（非表示）'!$A$2:$H$80,5,FALSE)),"",VLOOKUP(M224,'機器ｺｰﾄﾞ（非表示）'!$A$2:$H$80,5,FALSE))*N224*VLOOKUP(M224,'機器ｺｰﾄﾞ（非表示）'!$A$2:$H$80,6,FALSE),3))</f>
        <v/>
      </c>
      <c r="R224" s="742">
        <f t="shared" si="60"/>
        <v>0</v>
      </c>
      <c r="S224" s="743" t="str">
        <f t="shared" si="57"/>
        <v/>
      </c>
      <c r="U224" s="723">
        <f t="shared" si="84"/>
        <v>0</v>
      </c>
      <c r="V224" s="723">
        <f t="shared" si="85"/>
        <v>0</v>
      </c>
      <c r="W224" s="723">
        <f t="shared" si="86"/>
        <v>0</v>
      </c>
      <c r="X224" s="723" t="str">
        <f t="shared" si="83"/>
        <v/>
      </c>
      <c r="Y224" s="723">
        <f t="shared" si="61"/>
        <v>0</v>
      </c>
      <c r="Z224" s="723">
        <f t="shared" si="62"/>
        <v>0</v>
      </c>
      <c r="AA224" s="723">
        <f t="shared" si="63"/>
        <v>0</v>
      </c>
      <c r="AB224" s="723">
        <f t="shared" si="64"/>
        <v>0</v>
      </c>
      <c r="AC224" s="723">
        <f t="shared" si="65"/>
        <v>0</v>
      </c>
      <c r="AD224" s="723">
        <f t="shared" si="66"/>
        <v>0</v>
      </c>
      <c r="AE224" s="723">
        <f t="shared" si="67"/>
        <v>0</v>
      </c>
      <c r="AF224" s="723">
        <f t="shared" si="68"/>
        <v>0</v>
      </c>
      <c r="AG224" s="723">
        <f t="shared" si="69"/>
        <v>0</v>
      </c>
      <c r="AH224" s="723">
        <f t="shared" si="70"/>
        <v>0</v>
      </c>
      <c r="AI224" s="723">
        <f t="shared" si="71"/>
        <v>0</v>
      </c>
      <c r="AJ224" s="723">
        <f t="shared" si="72"/>
        <v>0</v>
      </c>
      <c r="AK224" s="723">
        <f t="shared" si="73"/>
        <v>0</v>
      </c>
      <c r="AL224" s="723">
        <f t="shared" si="74"/>
        <v>0</v>
      </c>
      <c r="AM224" s="723">
        <f t="shared" si="75"/>
        <v>0</v>
      </c>
      <c r="AN224" s="723">
        <f t="shared" si="76"/>
        <v>0</v>
      </c>
      <c r="AO224" s="723">
        <f t="shared" si="77"/>
        <v>0</v>
      </c>
      <c r="AP224" s="723">
        <f t="shared" si="78"/>
        <v>0</v>
      </c>
      <c r="AQ224" s="723">
        <f t="shared" si="79"/>
        <v>0</v>
      </c>
    </row>
    <row r="225" spans="2:43">
      <c r="B225" s="782"/>
      <c r="C225" s="752" t="str">
        <f>'【指定様式①ーｂ】契約設備内訳表（２）（負荷）'!D229</f>
        <v/>
      </c>
      <c r="D225" s="742">
        <f>'【指定様式①ーｂ】契約設備内訳表（２）（負荷）'!V229</f>
        <v>0</v>
      </c>
      <c r="E225" s="753">
        <f>'【指定様式①ーｂ】契約設備内訳表（２）（負荷）'!X229</f>
        <v>0</v>
      </c>
      <c r="F225" s="754" t="str">
        <f>IF(C225="","",IF(ISERROR(VLOOKUP(C225,'機器ｺｰﾄﾞ（非表示）'!$A$2:$H$80,3,FALSE)),"",VLOOKUP(C225,'機器ｺｰﾄﾞ（非表示）'!$A$2:$H$80,3,FALSE)))</f>
        <v/>
      </c>
      <c r="G225" s="747" t="str">
        <f>IF(ISBLANK(D225),"",IF(C225=103,(VLOOKUP(D225,$BC$3:$BD$14,2,1))/1000,IF(C225=106,(VLOOKUP(D225,$BF$3:$BG$12,2,1))/1000,IF(C225=104,(VLOOKUP(D225,$AZ$3:$BA$8,2,1))/1000,IF(ISERROR(VLOOKUP(C225,'機器ｺｰﾄﾞ（非表示）'!$A$2:$H$80,5,FALSE)),"",ROUND(VLOOKUP(C225,'機器ｺｰﾄﾞ（非表示）'!$A$2:$H$80,5,FALSE)*D225*VLOOKUP(C225,'機器ｺｰﾄﾞ（非表示）'!$A$2:$H$80,6,FALSE),3))))))</f>
        <v/>
      </c>
      <c r="H225" s="742">
        <f t="shared" si="59"/>
        <v>0</v>
      </c>
      <c r="I225" s="743" t="str">
        <f t="shared" si="56"/>
        <v/>
      </c>
      <c r="L225" s="782"/>
      <c r="M225" s="752" t="str">
        <f>'【指定様式①ーｂ】契約設備内訳表（２）（負荷）'!AG229</f>
        <v/>
      </c>
      <c r="N225" s="742">
        <f>'【指定様式①ーｂ】契約設備内訳表（２）（負荷）'!AY229</f>
        <v>0</v>
      </c>
      <c r="O225" s="753">
        <f>'【指定様式①ーｂ】契約設備内訳表（２）（負荷）'!BA229</f>
        <v>0</v>
      </c>
      <c r="P225" s="754" t="str">
        <f>IF(M225="","",IF(ISERROR(VLOOKUP(M225,'機器ｺｰﾄﾞ（非表示）'!$A$2:$H$80,3,FALSE)),"",VLOOKUP(M225,'機器ｺｰﾄﾞ（非表示）'!$A$2:$H$80,3,FALSE)))</f>
        <v/>
      </c>
      <c r="Q225" s="747" t="str">
        <f>IF(N225=0,"",ROUND(IF(ISERROR(VLOOKUP(M225,'機器ｺｰﾄﾞ（非表示）'!$A$2:$H$80,5,FALSE)),"",VLOOKUP(M225,'機器ｺｰﾄﾞ（非表示）'!$A$2:$H$80,5,FALSE))*N225*VLOOKUP(M225,'機器ｺｰﾄﾞ（非表示）'!$A$2:$H$80,6,FALSE),3))</f>
        <v/>
      </c>
      <c r="R225" s="742">
        <f t="shared" si="60"/>
        <v>0</v>
      </c>
      <c r="S225" s="743" t="str">
        <f t="shared" si="57"/>
        <v/>
      </c>
      <c r="U225" s="723">
        <f t="shared" si="84"/>
        <v>0</v>
      </c>
      <c r="V225" s="723">
        <f t="shared" si="85"/>
        <v>0</v>
      </c>
      <c r="W225" s="723">
        <f t="shared" si="86"/>
        <v>0</v>
      </c>
      <c r="X225" s="723" t="str">
        <f t="shared" si="83"/>
        <v/>
      </c>
      <c r="Y225" s="723">
        <f t="shared" si="61"/>
        <v>0</v>
      </c>
      <c r="Z225" s="723">
        <f t="shared" si="62"/>
        <v>0</v>
      </c>
      <c r="AA225" s="723">
        <f t="shared" si="63"/>
        <v>0</v>
      </c>
      <c r="AB225" s="723">
        <f t="shared" si="64"/>
        <v>0</v>
      </c>
      <c r="AC225" s="723">
        <f t="shared" si="65"/>
        <v>0</v>
      </c>
      <c r="AD225" s="723">
        <f t="shared" si="66"/>
        <v>0</v>
      </c>
      <c r="AE225" s="723">
        <f t="shared" si="67"/>
        <v>0</v>
      </c>
      <c r="AF225" s="723">
        <f t="shared" si="68"/>
        <v>0</v>
      </c>
      <c r="AG225" s="723">
        <f t="shared" si="69"/>
        <v>0</v>
      </c>
      <c r="AH225" s="723">
        <f t="shared" si="70"/>
        <v>0</v>
      </c>
      <c r="AI225" s="723">
        <f t="shared" si="71"/>
        <v>0</v>
      </c>
      <c r="AJ225" s="723">
        <f t="shared" si="72"/>
        <v>0</v>
      </c>
      <c r="AK225" s="723">
        <f t="shared" si="73"/>
        <v>0</v>
      </c>
      <c r="AL225" s="723">
        <f t="shared" si="74"/>
        <v>0</v>
      </c>
      <c r="AM225" s="723">
        <f t="shared" si="75"/>
        <v>0</v>
      </c>
      <c r="AN225" s="723">
        <f t="shared" si="76"/>
        <v>0</v>
      </c>
      <c r="AO225" s="723">
        <f t="shared" si="77"/>
        <v>0</v>
      </c>
      <c r="AP225" s="723">
        <f t="shared" si="78"/>
        <v>0</v>
      </c>
      <c r="AQ225" s="723">
        <f t="shared" si="79"/>
        <v>0</v>
      </c>
    </row>
    <row r="226" spans="2:43">
      <c r="B226" s="782"/>
      <c r="C226" s="752" t="str">
        <f>'【指定様式①ーｂ】契約設備内訳表（２）（負荷）'!D230</f>
        <v/>
      </c>
      <c r="D226" s="742">
        <f>'【指定様式①ーｂ】契約設備内訳表（２）（負荷）'!V230</f>
        <v>0</v>
      </c>
      <c r="E226" s="753">
        <f>'【指定様式①ーｂ】契約設備内訳表（２）（負荷）'!X230</f>
        <v>0</v>
      </c>
      <c r="F226" s="754" t="str">
        <f>IF(C226="","",IF(ISERROR(VLOOKUP(C226,'機器ｺｰﾄﾞ（非表示）'!$A$2:$H$80,3,FALSE)),"",VLOOKUP(C226,'機器ｺｰﾄﾞ（非表示）'!$A$2:$H$80,3,FALSE)))</f>
        <v/>
      </c>
      <c r="G226" s="747" t="str">
        <f>IF(ISBLANK(D226),"",IF(C226=103,(VLOOKUP(D226,$BC$3:$BD$14,2,1))/1000,IF(C226=106,(VLOOKUP(D226,$BF$3:$BG$12,2,1))/1000,IF(C226=104,(VLOOKUP(D226,$AZ$3:$BA$8,2,1))/1000,IF(ISERROR(VLOOKUP(C226,'機器ｺｰﾄﾞ（非表示）'!$A$2:$H$80,5,FALSE)),"",ROUND(VLOOKUP(C226,'機器ｺｰﾄﾞ（非表示）'!$A$2:$H$80,5,FALSE)*D226*VLOOKUP(C226,'機器ｺｰﾄﾞ（非表示）'!$A$2:$H$80,6,FALSE),3))))))</f>
        <v/>
      </c>
      <c r="H226" s="742">
        <f t="shared" si="59"/>
        <v>0</v>
      </c>
      <c r="I226" s="743" t="str">
        <f t="shared" si="56"/>
        <v/>
      </c>
      <c r="L226" s="782"/>
      <c r="M226" s="752" t="str">
        <f>'【指定様式①ーｂ】契約設備内訳表（２）（負荷）'!AG230</f>
        <v/>
      </c>
      <c r="N226" s="742">
        <f>'【指定様式①ーｂ】契約設備内訳表（２）（負荷）'!AY230</f>
        <v>0</v>
      </c>
      <c r="O226" s="753">
        <f>'【指定様式①ーｂ】契約設備内訳表（２）（負荷）'!BA230</f>
        <v>0</v>
      </c>
      <c r="P226" s="754" t="str">
        <f>IF(M226="","",IF(ISERROR(VLOOKUP(M226,'機器ｺｰﾄﾞ（非表示）'!$A$2:$H$80,3,FALSE)),"",VLOOKUP(M226,'機器ｺｰﾄﾞ（非表示）'!$A$2:$H$80,3,FALSE)))</f>
        <v/>
      </c>
      <c r="Q226" s="747" t="str">
        <f>IF(N226=0,"",ROUND(IF(ISERROR(VLOOKUP(M226,'機器ｺｰﾄﾞ（非表示）'!$A$2:$H$80,5,FALSE)),"",VLOOKUP(M226,'機器ｺｰﾄﾞ（非表示）'!$A$2:$H$80,5,FALSE))*N226*VLOOKUP(M226,'機器ｺｰﾄﾞ（非表示）'!$A$2:$H$80,6,FALSE),3))</f>
        <v/>
      </c>
      <c r="R226" s="742">
        <f t="shared" si="60"/>
        <v>0</v>
      </c>
      <c r="S226" s="743" t="str">
        <f t="shared" si="57"/>
        <v/>
      </c>
      <c r="U226" s="723">
        <f t="shared" si="84"/>
        <v>0</v>
      </c>
      <c r="V226" s="723">
        <f t="shared" si="85"/>
        <v>0</v>
      </c>
      <c r="W226" s="723">
        <f t="shared" si="86"/>
        <v>0</v>
      </c>
      <c r="X226" s="723" t="str">
        <f t="shared" si="83"/>
        <v/>
      </c>
      <c r="Y226" s="723">
        <f t="shared" si="61"/>
        <v>0</v>
      </c>
      <c r="Z226" s="723">
        <f t="shared" si="62"/>
        <v>0</v>
      </c>
      <c r="AA226" s="723">
        <f t="shared" si="63"/>
        <v>0</v>
      </c>
      <c r="AB226" s="723">
        <f t="shared" si="64"/>
        <v>0</v>
      </c>
      <c r="AC226" s="723">
        <f t="shared" si="65"/>
        <v>0</v>
      </c>
      <c r="AD226" s="723">
        <f t="shared" si="66"/>
        <v>0</v>
      </c>
      <c r="AE226" s="723">
        <f t="shared" si="67"/>
        <v>0</v>
      </c>
      <c r="AF226" s="723">
        <f t="shared" si="68"/>
        <v>0</v>
      </c>
      <c r="AG226" s="723">
        <f t="shared" si="69"/>
        <v>0</v>
      </c>
      <c r="AH226" s="723">
        <f t="shared" si="70"/>
        <v>0</v>
      </c>
      <c r="AI226" s="723">
        <f t="shared" si="71"/>
        <v>0</v>
      </c>
      <c r="AJ226" s="723">
        <f t="shared" si="72"/>
        <v>0</v>
      </c>
      <c r="AK226" s="723">
        <f t="shared" si="73"/>
        <v>0</v>
      </c>
      <c r="AL226" s="723">
        <f t="shared" si="74"/>
        <v>0</v>
      </c>
      <c r="AM226" s="723">
        <f t="shared" si="75"/>
        <v>0</v>
      </c>
      <c r="AN226" s="723">
        <f t="shared" si="76"/>
        <v>0</v>
      </c>
      <c r="AO226" s="723">
        <f t="shared" si="77"/>
        <v>0</v>
      </c>
      <c r="AP226" s="723">
        <f t="shared" si="78"/>
        <v>0</v>
      </c>
      <c r="AQ226" s="723">
        <f t="shared" si="79"/>
        <v>0</v>
      </c>
    </row>
    <row r="227" spans="2:43">
      <c r="B227" s="782"/>
      <c r="C227" s="752" t="str">
        <f>'【指定様式①ーｂ】契約設備内訳表（２）（負荷）'!D231</f>
        <v/>
      </c>
      <c r="D227" s="742">
        <f>'【指定様式①ーｂ】契約設備内訳表（２）（負荷）'!V231</f>
        <v>0</v>
      </c>
      <c r="E227" s="753">
        <f>'【指定様式①ーｂ】契約設備内訳表（２）（負荷）'!X231</f>
        <v>0</v>
      </c>
      <c r="F227" s="754" t="str">
        <f>IF(C227="","",IF(ISERROR(VLOOKUP(C227,'機器ｺｰﾄﾞ（非表示）'!$A$2:$H$80,3,FALSE)),"",VLOOKUP(C227,'機器ｺｰﾄﾞ（非表示）'!$A$2:$H$80,3,FALSE)))</f>
        <v/>
      </c>
      <c r="G227" s="747" t="str">
        <f>IF(ISBLANK(D227),"",IF(C227=103,(VLOOKUP(D227,$BC$3:$BD$14,2,1))/1000,IF(C227=106,(VLOOKUP(D227,$BF$3:$BG$12,2,1))/1000,IF(C227=104,(VLOOKUP(D227,$AZ$3:$BA$8,2,1))/1000,IF(ISERROR(VLOOKUP(C227,'機器ｺｰﾄﾞ（非表示）'!$A$2:$H$80,5,FALSE)),"",ROUND(VLOOKUP(C227,'機器ｺｰﾄﾞ（非表示）'!$A$2:$H$80,5,FALSE)*D227*VLOOKUP(C227,'機器ｺｰﾄﾞ（非表示）'!$A$2:$H$80,6,FALSE),3))))))</f>
        <v/>
      </c>
      <c r="H227" s="742">
        <f t="shared" si="59"/>
        <v>0</v>
      </c>
      <c r="I227" s="743" t="str">
        <f t="shared" si="56"/>
        <v/>
      </c>
      <c r="L227" s="782"/>
      <c r="M227" s="752" t="str">
        <f>'【指定様式①ーｂ】契約設備内訳表（２）（負荷）'!AG231</f>
        <v/>
      </c>
      <c r="N227" s="742">
        <f>'【指定様式①ーｂ】契約設備内訳表（２）（負荷）'!AY231</f>
        <v>0</v>
      </c>
      <c r="O227" s="753">
        <f>'【指定様式①ーｂ】契約設備内訳表（２）（負荷）'!BA231</f>
        <v>0</v>
      </c>
      <c r="P227" s="754" t="str">
        <f>IF(M227="","",IF(ISERROR(VLOOKUP(M227,'機器ｺｰﾄﾞ（非表示）'!$A$2:$H$80,3,FALSE)),"",VLOOKUP(M227,'機器ｺｰﾄﾞ（非表示）'!$A$2:$H$80,3,FALSE)))</f>
        <v/>
      </c>
      <c r="Q227" s="747" t="str">
        <f>IF(N227=0,"",ROUND(IF(ISERROR(VLOOKUP(M227,'機器ｺｰﾄﾞ（非表示）'!$A$2:$H$80,5,FALSE)),"",VLOOKUP(M227,'機器ｺｰﾄﾞ（非表示）'!$A$2:$H$80,5,FALSE))*N227*VLOOKUP(M227,'機器ｺｰﾄﾞ（非表示）'!$A$2:$H$80,6,FALSE),3))</f>
        <v/>
      </c>
      <c r="R227" s="742">
        <f t="shared" si="60"/>
        <v>0</v>
      </c>
      <c r="S227" s="743" t="str">
        <f t="shared" si="57"/>
        <v/>
      </c>
      <c r="U227" s="723">
        <f t="shared" si="84"/>
        <v>0</v>
      </c>
      <c r="V227" s="723">
        <f t="shared" si="85"/>
        <v>0</v>
      </c>
      <c r="W227" s="723">
        <f t="shared" si="86"/>
        <v>0</v>
      </c>
      <c r="X227" s="723" t="str">
        <f t="shared" si="83"/>
        <v/>
      </c>
      <c r="Y227" s="723">
        <f t="shared" si="61"/>
        <v>0</v>
      </c>
      <c r="Z227" s="723">
        <f t="shared" si="62"/>
        <v>0</v>
      </c>
      <c r="AA227" s="723">
        <f t="shared" si="63"/>
        <v>0</v>
      </c>
      <c r="AB227" s="723">
        <f t="shared" si="64"/>
        <v>0</v>
      </c>
      <c r="AC227" s="723">
        <f t="shared" si="65"/>
        <v>0</v>
      </c>
      <c r="AD227" s="723">
        <f t="shared" si="66"/>
        <v>0</v>
      </c>
      <c r="AE227" s="723">
        <f t="shared" si="67"/>
        <v>0</v>
      </c>
      <c r="AF227" s="723">
        <f t="shared" si="68"/>
        <v>0</v>
      </c>
      <c r="AG227" s="723">
        <f t="shared" si="69"/>
        <v>0</v>
      </c>
      <c r="AH227" s="723">
        <f t="shared" si="70"/>
        <v>0</v>
      </c>
      <c r="AI227" s="723">
        <f t="shared" si="71"/>
        <v>0</v>
      </c>
      <c r="AJ227" s="723">
        <f t="shared" si="72"/>
        <v>0</v>
      </c>
      <c r="AK227" s="723">
        <f t="shared" si="73"/>
        <v>0</v>
      </c>
      <c r="AL227" s="723">
        <f t="shared" si="74"/>
        <v>0</v>
      </c>
      <c r="AM227" s="723">
        <f t="shared" si="75"/>
        <v>0</v>
      </c>
      <c r="AN227" s="723">
        <f t="shared" si="76"/>
        <v>0</v>
      </c>
      <c r="AO227" s="723">
        <f t="shared" si="77"/>
        <v>0</v>
      </c>
      <c r="AP227" s="723">
        <f t="shared" si="78"/>
        <v>0</v>
      </c>
      <c r="AQ227" s="723">
        <f t="shared" si="79"/>
        <v>0</v>
      </c>
    </row>
    <row r="228" spans="2:43">
      <c r="B228" s="782"/>
      <c r="C228" s="752" t="str">
        <f>'【指定様式①ーｂ】契約設備内訳表（２）（負荷）'!D232</f>
        <v/>
      </c>
      <c r="D228" s="742">
        <f>'【指定様式①ーｂ】契約設備内訳表（２）（負荷）'!V232</f>
        <v>0</v>
      </c>
      <c r="E228" s="753">
        <f>'【指定様式①ーｂ】契約設備内訳表（２）（負荷）'!X232</f>
        <v>0</v>
      </c>
      <c r="F228" s="754" t="str">
        <f>IF(C228="","",IF(ISERROR(VLOOKUP(C228,'機器ｺｰﾄﾞ（非表示）'!$A$2:$H$80,3,FALSE)),"",VLOOKUP(C228,'機器ｺｰﾄﾞ（非表示）'!$A$2:$H$80,3,FALSE)))</f>
        <v/>
      </c>
      <c r="G228" s="747" t="str">
        <f>IF(ISBLANK(D228),"",IF(C228=103,(VLOOKUP(D228,$BC$3:$BD$14,2,1))/1000,IF(C228=106,(VLOOKUP(D228,$BF$3:$BG$12,2,1))/1000,IF(C228=104,(VLOOKUP(D228,$AZ$3:$BA$8,2,1))/1000,IF(ISERROR(VLOOKUP(C228,'機器ｺｰﾄﾞ（非表示）'!$A$2:$H$80,5,FALSE)),"",ROUND(VLOOKUP(C228,'機器ｺｰﾄﾞ（非表示）'!$A$2:$H$80,5,FALSE)*D228*VLOOKUP(C228,'機器ｺｰﾄﾞ（非表示）'!$A$2:$H$80,6,FALSE),3))))))</f>
        <v/>
      </c>
      <c r="H228" s="742">
        <f t="shared" si="59"/>
        <v>0</v>
      </c>
      <c r="I228" s="743" t="str">
        <f t="shared" si="56"/>
        <v/>
      </c>
      <c r="L228" s="782"/>
      <c r="M228" s="752" t="str">
        <f>'【指定様式①ーｂ】契約設備内訳表（２）（負荷）'!AG232</f>
        <v/>
      </c>
      <c r="N228" s="742">
        <f>'【指定様式①ーｂ】契約設備内訳表（２）（負荷）'!AY232</f>
        <v>0</v>
      </c>
      <c r="O228" s="753">
        <f>'【指定様式①ーｂ】契約設備内訳表（２）（負荷）'!BA232</f>
        <v>0</v>
      </c>
      <c r="P228" s="754" t="str">
        <f>IF(M228="","",IF(ISERROR(VLOOKUP(M228,'機器ｺｰﾄﾞ（非表示）'!$A$2:$H$80,3,FALSE)),"",VLOOKUP(M228,'機器ｺｰﾄﾞ（非表示）'!$A$2:$H$80,3,FALSE)))</f>
        <v/>
      </c>
      <c r="Q228" s="747" t="str">
        <f>IF(N228=0,"",ROUND(IF(ISERROR(VLOOKUP(M228,'機器ｺｰﾄﾞ（非表示）'!$A$2:$H$80,5,FALSE)),"",VLOOKUP(M228,'機器ｺｰﾄﾞ（非表示）'!$A$2:$H$80,5,FALSE))*N228*VLOOKUP(M228,'機器ｺｰﾄﾞ（非表示）'!$A$2:$H$80,6,FALSE),3))</f>
        <v/>
      </c>
      <c r="R228" s="742">
        <f t="shared" si="60"/>
        <v>0</v>
      </c>
      <c r="S228" s="743" t="str">
        <f t="shared" si="57"/>
        <v/>
      </c>
      <c r="U228" s="723">
        <f t="shared" si="84"/>
        <v>0</v>
      </c>
      <c r="V228" s="723">
        <f t="shared" si="85"/>
        <v>0</v>
      </c>
      <c r="W228" s="723">
        <f t="shared" si="86"/>
        <v>0</v>
      </c>
      <c r="X228" s="723" t="str">
        <f t="shared" si="83"/>
        <v/>
      </c>
      <c r="Y228" s="723">
        <f t="shared" si="61"/>
        <v>0</v>
      </c>
      <c r="Z228" s="723">
        <f t="shared" si="62"/>
        <v>0</v>
      </c>
      <c r="AA228" s="723">
        <f t="shared" si="63"/>
        <v>0</v>
      </c>
      <c r="AB228" s="723">
        <f t="shared" si="64"/>
        <v>0</v>
      </c>
      <c r="AC228" s="723">
        <f t="shared" si="65"/>
        <v>0</v>
      </c>
      <c r="AD228" s="723">
        <f t="shared" si="66"/>
        <v>0</v>
      </c>
      <c r="AE228" s="723">
        <f t="shared" si="67"/>
        <v>0</v>
      </c>
      <c r="AF228" s="723">
        <f t="shared" si="68"/>
        <v>0</v>
      </c>
      <c r="AG228" s="723">
        <f t="shared" si="69"/>
        <v>0</v>
      </c>
      <c r="AH228" s="723">
        <f t="shared" si="70"/>
        <v>0</v>
      </c>
      <c r="AI228" s="723">
        <f t="shared" si="71"/>
        <v>0</v>
      </c>
      <c r="AJ228" s="723">
        <f t="shared" si="72"/>
        <v>0</v>
      </c>
      <c r="AK228" s="723">
        <f t="shared" si="73"/>
        <v>0</v>
      </c>
      <c r="AL228" s="723">
        <f t="shared" si="74"/>
        <v>0</v>
      </c>
      <c r="AM228" s="723">
        <f t="shared" si="75"/>
        <v>0</v>
      </c>
      <c r="AN228" s="723">
        <f t="shared" si="76"/>
        <v>0</v>
      </c>
      <c r="AO228" s="723">
        <f t="shared" si="77"/>
        <v>0</v>
      </c>
      <c r="AP228" s="723">
        <f t="shared" si="78"/>
        <v>0</v>
      </c>
      <c r="AQ228" s="723">
        <f t="shared" si="79"/>
        <v>0</v>
      </c>
    </row>
    <row r="229" spans="2:43">
      <c r="B229" s="782"/>
      <c r="C229" s="752" t="str">
        <f>'【指定様式①ーｂ】契約設備内訳表（２）（負荷）'!D233</f>
        <v/>
      </c>
      <c r="D229" s="742">
        <f>'【指定様式①ーｂ】契約設備内訳表（２）（負荷）'!V233</f>
        <v>0</v>
      </c>
      <c r="E229" s="753">
        <f>'【指定様式①ーｂ】契約設備内訳表（２）（負荷）'!X233</f>
        <v>0</v>
      </c>
      <c r="F229" s="754" t="str">
        <f>IF(C229="","",IF(ISERROR(VLOOKUP(C229,'機器ｺｰﾄﾞ（非表示）'!$A$2:$H$80,3,FALSE)),"",VLOOKUP(C229,'機器ｺｰﾄﾞ（非表示）'!$A$2:$H$80,3,FALSE)))</f>
        <v/>
      </c>
      <c r="G229" s="747" t="str">
        <f>IF(ISBLANK(D229),"",IF(C229=103,(VLOOKUP(D229,$BC$3:$BD$14,2,1))/1000,IF(C229=106,(VLOOKUP(D229,$BF$3:$BG$12,2,1))/1000,IF(C229=104,(VLOOKUP(D229,$AZ$3:$BA$8,2,1))/1000,IF(ISERROR(VLOOKUP(C229,'機器ｺｰﾄﾞ（非表示）'!$A$2:$H$80,5,FALSE)),"",ROUND(VLOOKUP(C229,'機器ｺｰﾄﾞ（非表示）'!$A$2:$H$80,5,FALSE)*D229*VLOOKUP(C229,'機器ｺｰﾄﾞ（非表示）'!$A$2:$H$80,6,FALSE),3))))))</f>
        <v/>
      </c>
      <c r="H229" s="742">
        <f t="shared" si="59"/>
        <v>0</v>
      </c>
      <c r="I229" s="743" t="str">
        <f t="shared" si="56"/>
        <v/>
      </c>
      <c r="L229" s="782"/>
      <c r="M229" s="752" t="str">
        <f>'【指定様式①ーｂ】契約設備内訳表（２）（負荷）'!AG233</f>
        <v/>
      </c>
      <c r="N229" s="742">
        <f>'【指定様式①ーｂ】契約設備内訳表（２）（負荷）'!AY233</f>
        <v>0</v>
      </c>
      <c r="O229" s="753">
        <f>'【指定様式①ーｂ】契約設備内訳表（２）（負荷）'!BA233</f>
        <v>0</v>
      </c>
      <c r="P229" s="754" t="str">
        <f>IF(M229="","",IF(ISERROR(VLOOKUP(M229,'機器ｺｰﾄﾞ（非表示）'!$A$2:$H$80,3,FALSE)),"",VLOOKUP(M229,'機器ｺｰﾄﾞ（非表示）'!$A$2:$H$80,3,FALSE)))</f>
        <v/>
      </c>
      <c r="Q229" s="747" t="str">
        <f>IF(N229=0,"",ROUND(IF(ISERROR(VLOOKUP(M229,'機器ｺｰﾄﾞ（非表示）'!$A$2:$H$80,5,FALSE)),"",VLOOKUP(M229,'機器ｺｰﾄﾞ（非表示）'!$A$2:$H$80,5,FALSE))*N229*VLOOKUP(M229,'機器ｺｰﾄﾞ（非表示）'!$A$2:$H$80,6,FALSE),3))</f>
        <v/>
      </c>
      <c r="R229" s="742">
        <f t="shared" si="60"/>
        <v>0</v>
      </c>
      <c r="S229" s="743" t="str">
        <f t="shared" si="57"/>
        <v/>
      </c>
      <c r="U229" s="723">
        <f t="shared" si="84"/>
        <v>0</v>
      </c>
      <c r="V229" s="723">
        <f t="shared" si="85"/>
        <v>0</v>
      </c>
      <c r="W229" s="723">
        <f t="shared" si="86"/>
        <v>0</v>
      </c>
      <c r="X229" s="723" t="str">
        <f t="shared" si="83"/>
        <v/>
      </c>
      <c r="Y229" s="723">
        <f t="shared" si="61"/>
        <v>0</v>
      </c>
      <c r="Z229" s="723">
        <f t="shared" si="62"/>
        <v>0</v>
      </c>
      <c r="AA229" s="723">
        <f t="shared" si="63"/>
        <v>0</v>
      </c>
      <c r="AB229" s="723">
        <f t="shared" si="64"/>
        <v>0</v>
      </c>
      <c r="AC229" s="723">
        <f t="shared" si="65"/>
        <v>0</v>
      </c>
      <c r="AD229" s="723">
        <f t="shared" si="66"/>
        <v>0</v>
      </c>
      <c r="AE229" s="723">
        <f t="shared" si="67"/>
        <v>0</v>
      </c>
      <c r="AF229" s="723">
        <f t="shared" si="68"/>
        <v>0</v>
      </c>
      <c r="AG229" s="723">
        <f t="shared" si="69"/>
        <v>0</v>
      </c>
      <c r="AH229" s="723">
        <f t="shared" si="70"/>
        <v>0</v>
      </c>
      <c r="AI229" s="723">
        <f t="shared" si="71"/>
        <v>0</v>
      </c>
      <c r="AJ229" s="723">
        <f t="shared" si="72"/>
        <v>0</v>
      </c>
      <c r="AK229" s="723">
        <f t="shared" si="73"/>
        <v>0</v>
      </c>
      <c r="AL229" s="723">
        <f t="shared" si="74"/>
        <v>0</v>
      </c>
      <c r="AM229" s="723">
        <f t="shared" si="75"/>
        <v>0</v>
      </c>
      <c r="AN229" s="723">
        <f t="shared" si="76"/>
        <v>0</v>
      </c>
      <c r="AO229" s="723">
        <f t="shared" si="77"/>
        <v>0</v>
      </c>
      <c r="AP229" s="723">
        <f t="shared" si="78"/>
        <v>0</v>
      </c>
      <c r="AQ229" s="723">
        <f t="shared" si="79"/>
        <v>0</v>
      </c>
    </row>
    <row r="230" spans="2:43">
      <c r="B230" s="782"/>
      <c r="C230" s="752" t="str">
        <f>'【指定様式①ーｂ】契約設備内訳表（２）（負荷）'!D234</f>
        <v/>
      </c>
      <c r="D230" s="742">
        <f>'【指定様式①ーｂ】契約設備内訳表（２）（負荷）'!V234</f>
        <v>0</v>
      </c>
      <c r="E230" s="753">
        <f>'【指定様式①ーｂ】契約設備内訳表（２）（負荷）'!X234</f>
        <v>0</v>
      </c>
      <c r="F230" s="754" t="str">
        <f>IF(C230="","",IF(ISERROR(VLOOKUP(C230,'機器ｺｰﾄﾞ（非表示）'!$A$2:$H$80,3,FALSE)),"",VLOOKUP(C230,'機器ｺｰﾄﾞ（非表示）'!$A$2:$H$80,3,FALSE)))</f>
        <v/>
      </c>
      <c r="G230" s="747" t="str">
        <f>IF(ISBLANK(D230),"",IF(C230=103,(VLOOKUP(D230,$BC$3:$BD$14,2,1))/1000,IF(C230=106,(VLOOKUP(D230,$BF$3:$BG$12,2,1))/1000,IF(C230=104,(VLOOKUP(D230,$AZ$3:$BA$8,2,1))/1000,IF(ISERROR(VLOOKUP(C230,'機器ｺｰﾄﾞ（非表示）'!$A$2:$H$80,5,FALSE)),"",ROUND(VLOOKUP(C230,'機器ｺｰﾄﾞ（非表示）'!$A$2:$H$80,5,FALSE)*D230*VLOOKUP(C230,'機器ｺｰﾄﾞ（非表示）'!$A$2:$H$80,6,FALSE),3))))))</f>
        <v/>
      </c>
      <c r="H230" s="742">
        <f t="shared" si="59"/>
        <v>0</v>
      </c>
      <c r="I230" s="743" t="str">
        <f t="shared" si="56"/>
        <v/>
      </c>
      <c r="L230" s="782"/>
      <c r="M230" s="752" t="str">
        <f>'【指定様式①ーｂ】契約設備内訳表（２）（負荷）'!AG234</f>
        <v/>
      </c>
      <c r="N230" s="742">
        <f>'【指定様式①ーｂ】契約設備内訳表（２）（負荷）'!AY234</f>
        <v>0</v>
      </c>
      <c r="O230" s="753">
        <f>'【指定様式①ーｂ】契約設備内訳表（２）（負荷）'!BA234</f>
        <v>0</v>
      </c>
      <c r="P230" s="754" t="str">
        <f>IF(M230="","",IF(ISERROR(VLOOKUP(M230,'機器ｺｰﾄﾞ（非表示）'!$A$2:$H$80,3,FALSE)),"",VLOOKUP(M230,'機器ｺｰﾄﾞ（非表示）'!$A$2:$H$80,3,FALSE)))</f>
        <v/>
      </c>
      <c r="Q230" s="747" t="str">
        <f>IF(N230=0,"",ROUND(IF(ISERROR(VLOOKUP(M230,'機器ｺｰﾄﾞ（非表示）'!$A$2:$H$80,5,FALSE)),"",VLOOKUP(M230,'機器ｺｰﾄﾞ（非表示）'!$A$2:$H$80,5,FALSE))*N230*VLOOKUP(M230,'機器ｺｰﾄﾞ（非表示）'!$A$2:$H$80,6,FALSE),3))</f>
        <v/>
      </c>
      <c r="R230" s="742">
        <f t="shared" si="60"/>
        <v>0</v>
      </c>
      <c r="S230" s="743" t="str">
        <f t="shared" si="57"/>
        <v/>
      </c>
      <c r="U230" s="723">
        <f t="shared" si="84"/>
        <v>0</v>
      </c>
      <c r="V230" s="723">
        <f t="shared" si="85"/>
        <v>0</v>
      </c>
      <c r="W230" s="723">
        <f t="shared" si="86"/>
        <v>0</v>
      </c>
      <c r="X230" s="723" t="str">
        <f t="shared" si="83"/>
        <v/>
      </c>
      <c r="Y230" s="723">
        <f t="shared" si="61"/>
        <v>0</v>
      </c>
      <c r="Z230" s="723">
        <f t="shared" si="62"/>
        <v>0</v>
      </c>
      <c r="AA230" s="723">
        <f t="shared" si="63"/>
        <v>0</v>
      </c>
      <c r="AB230" s="723">
        <f t="shared" si="64"/>
        <v>0</v>
      </c>
      <c r="AC230" s="723">
        <f t="shared" si="65"/>
        <v>0</v>
      </c>
      <c r="AD230" s="723">
        <f t="shared" si="66"/>
        <v>0</v>
      </c>
      <c r="AE230" s="723">
        <f t="shared" si="67"/>
        <v>0</v>
      </c>
      <c r="AF230" s="723">
        <f t="shared" si="68"/>
        <v>0</v>
      </c>
      <c r="AG230" s="723">
        <f t="shared" si="69"/>
        <v>0</v>
      </c>
      <c r="AH230" s="723">
        <f t="shared" si="70"/>
        <v>0</v>
      </c>
      <c r="AI230" s="723">
        <f t="shared" si="71"/>
        <v>0</v>
      </c>
      <c r="AJ230" s="723">
        <f t="shared" si="72"/>
        <v>0</v>
      </c>
      <c r="AK230" s="723">
        <f t="shared" si="73"/>
        <v>0</v>
      </c>
      <c r="AL230" s="723">
        <f t="shared" si="74"/>
        <v>0</v>
      </c>
      <c r="AM230" s="723">
        <f t="shared" si="75"/>
        <v>0</v>
      </c>
      <c r="AN230" s="723">
        <f t="shared" si="76"/>
        <v>0</v>
      </c>
      <c r="AO230" s="723">
        <f t="shared" si="77"/>
        <v>0</v>
      </c>
      <c r="AP230" s="723">
        <f t="shared" si="78"/>
        <v>0</v>
      </c>
      <c r="AQ230" s="723">
        <f t="shared" si="79"/>
        <v>0</v>
      </c>
    </row>
    <row r="231" spans="2:43">
      <c r="B231" s="782"/>
      <c r="C231" s="752" t="str">
        <f>'【指定様式①ーｂ】契約設備内訳表（２）（負荷）'!D235</f>
        <v/>
      </c>
      <c r="D231" s="742">
        <f>'【指定様式①ーｂ】契約設備内訳表（２）（負荷）'!V235</f>
        <v>0</v>
      </c>
      <c r="E231" s="753">
        <f>'【指定様式①ーｂ】契約設備内訳表（２）（負荷）'!X235</f>
        <v>0</v>
      </c>
      <c r="F231" s="754" t="str">
        <f>IF(C231="","",IF(ISERROR(VLOOKUP(C231,'機器ｺｰﾄﾞ（非表示）'!$A$2:$H$80,3,FALSE)),"",VLOOKUP(C231,'機器ｺｰﾄﾞ（非表示）'!$A$2:$H$80,3,FALSE)))</f>
        <v/>
      </c>
      <c r="G231" s="747" t="str">
        <f>IF(ISBLANK(D231),"",IF(C231=103,(VLOOKUP(D231,$BC$3:$BD$14,2,1))/1000,IF(C231=106,(VLOOKUP(D231,$BF$3:$BG$12,2,1))/1000,IF(C231=104,(VLOOKUP(D231,$AZ$3:$BA$8,2,1))/1000,IF(ISERROR(VLOOKUP(C231,'機器ｺｰﾄﾞ（非表示）'!$A$2:$H$80,5,FALSE)),"",ROUND(VLOOKUP(C231,'機器ｺｰﾄﾞ（非表示）'!$A$2:$H$80,5,FALSE)*D231*VLOOKUP(C231,'機器ｺｰﾄﾞ（非表示）'!$A$2:$H$80,6,FALSE),3))))))</f>
        <v/>
      </c>
      <c r="H231" s="742">
        <f t="shared" si="59"/>
        <v>0</v>
      </c>
      <c r="I231" s="743" t="str">
        <f t="shared" si="56"/>
        <v/>
      </c>
      <c r="L231" s="782"/>
      <c r="M231" s="752" t="str">
        <f>'【指定様式①ーｂ】契約設備内訳表（２）（負荷）'!AG235</f>
        <v/>
      </c>
      <c r="N231" s="742">
        <f>'【指定様式①ーｂ】契約設備内訳表（２）（負荷）'!AY235</f>
        <v>0</v>
      </c>
      <c r="O231" s="753">
        <f>'【指定様式①ーｂ】契約設備内訳表（２）（負荷）'!BA235</f>
        <v>0</v>
      </c>
      <c r="P231" s="754" t="str">
        <f>IF(M231="","",IF(ISERROR(VLOOKUP(M231,'機器ｺｰﾄﾞ（非表示）'!$A$2:$H$80,3,FALSE)),"",VLOOKUP(M231,'機器ｺｰﾄﾞ（非表示）'!$A$2:$H$80,3,FALSE)))</f>
        <v/>
      </c>
      <c r="Q231" s="747" t="str">
        <f>IF(N231=0,"",ROUND(IF(ISERROR(VLOOKUP(M231,'機器ｺｰﾄﾞ（非表示）'!$A$2:$H$80,5,FALSE)),"",VLOOKUP(M231,'機器ｺｰﾄﾞ（非表示）'!$A$2:$H$80,5,FALSE))*N231*VLOOKUP(M231,'機器ｺｰﾄﾞ（非表示）'!$A$2:$H$80,6,FALSE),3))</f>
        <v/>
      </c>
      <c r="R231" s="742">
        <f t="shared" si="60"/>
        <v>0</v>
      </c>
      <c r="S231" s="743" t="str">
        <f t="shared" si="57"/>
        <v/>
      </c>
      <c r="U231" s="723">
        <f t="shared" si="84"/>
        <v>0</v>
      </c>
      <c r="V231" s="723">
        <f t="shared" si="85"/>
        <v>0</v>
      </c>
      <c r="W231" s="723">
        <f t="shared" si="86"/>
        <v>0</v>
      </c>
      <c r="X231" s="723" t="str">
        <f t="shared" si="83"/>
        <v/>
      </c>
      <c r="Y231" s="723">
        <f t="shared" si="61"/>
        <v>0</v>
      </c>
      <c r="Z231" s="723">
        <f t="shared" si="62"/>
        <v>0</v>
      </c>
      <c r="AA231" s="723">
        <f t="shared" si="63"/>
        <v>0</v>
      </c>
      <c r="AB231" s="723">
        <f t="shared" si="64"/>
        <v>0</v>
      </c>
      <c r="AC231" s="723">
        <f t="shared" si="65"/>
        <v>0</v>
      </c>
      <c r="AD231" s="723">
        <f t="shared" si="66"/>
        <v>0</v>
      </c>
      <c r="AE231" s="723">
        <f t="shared" si="67"/>
        <v>0</v>
      </c>
      <c r="AF231" s="723">
        <f t="shared" si="68"/>
        <v>0</v>
      </c>
      <c r="AG231" s="723">
        <f t="shared" si="69"/>
        <v>0</v>
      </c>
      <c r="AH231" s="723">
        <f t="shared" si="70"/>
        <v>0</v>
      </c>
      <c r="AI231" s="723">
        <f t="shared" si="71"/>
        <v>0</v>
      </c>
      <c r="AJ231" s="723">
        <f t="shared" si="72"/>
        <v>0</v>
      </c>
      <c r="AK231" s="723">
        <f t="shared" si="73"/>
        <v>0</v>
      </c>
      <c r="AL231" s="723">
        <f t="shared" si="74"/>
        <v>0</v>
      </c>
      <c r="AM231" s="723">
        <f t="shared" si="75"/>
        <v>0</v>
      </c>
      <c r="AN231" s="723">
        <f t="shared" si="76"/>
        <v>0</v>
      </c>
      <c r="AO231" s="723">
        <f t="shared" si="77"/>
        <v>0</v>
      </c>
      <c r="AP231" s="723">
        <f t="shared" si="78"/>
        <v>0</v>
      </c>
      <c r="AQ231" s="723">
        <f t="shared" si="79"/>
        <v>0</v>
      </c>
    </row>
    <row r="232" spans="2:43">
      <c r="B232" s="782"/>
      <c r="C232" s="752" t="str">
        <f>'【指定様式①ーｂ】契約設備内訳表（２）（負荷）'!D236</f>
        <v/>
      </c>
      <c r="D232" s="742">
        <f>'【指定様式①ーｂ】契約設備内訳表（２）（負荷）'!V236</f>
        <v>0</v>
      </c>
      <c r="E232" s="753">
        <f>'【指定様式①ーｂ】契約設備内訳表（２）（負荷）'!X236</f>
        <v>0</v>
      </c>
      <c r="F232" s="754" t="str">
        <f>IF(C232="","",IF(ISERROR(VLOOKUP(C232,'機器ｺｰﾄﾞ（非表示）'!$A$2:$H$80,3,FALSE)),"",VLOOKUP(C232,'機器ｺｰﾄﾞ（非表示）'!$A$2:$H$80,3,FALSE)))</f>
        <v/>
      </c>
      <c r="G232" s="747" t="str">
        <f>IF(ISBLANK(D232),"",IF(C232=103,(VLOOKUP(D232,$BC$3:$BD$14,2,1))/1000,IF(C232=106,(VLOOKUP(D232,$BF$3:$BG$12,2,1))/1000,IF(C232=104,(VLOOKUP(D232,$AZ$3:$BA$8,2,1))/1000,IF(ISERROR(VLOOKUP(C232,'機器ｺｰﾄﾞ（非表示）'!$A$2:$H$80,5,FALSE)),"",ROUND(VLOOKUP(C232,'機器ｺｰﾄﾞ（非表示）'!$A$2:$H$80,5,FALSE)*D232*VLOOKUP(C232,'機器ｺｰﾄﾞ（非表示）'!$A$2:$H$80,6,FALSE),3))))))</f>
        <v/>
      </c>
      <c r="H232" s="742">
        <f t="shared" si="59"/>
        <v>0</v>
      </c>
      <c r="I232" s="743" t="str">
        <f t="shared" si="56"/>
        <v/>
      </c>
      <c r="L232" s="782"/>
      <c r="M232" s="752" t="str">
        <f>'【指定様式①ーｂ】契約設備内訳表（２）（負荷）'!AG236</f>
        <v/>
      </c>
      <c r="N232" s="742">
        <f>'【指定様式①ーｂ】契約設備内訳表（２）（負荷）'!AY236</f>
        <v>0</v>
      </c>
      <c r="O232" s="753">
        <f>'【指定様式①ーｂ】契約設備内訳表（２）（負荷）'!BA236</f>
        <v>0</v>
      </c>
      <c r="P232" s="754" t="str">
        <f>IF(M232="","",IF(ISERROR(VLOOKUP(M232,'機器ｺｰﾄﾞ（非表示）'!$A$2:$H$80,3,FALSE)),"",VLOOKUP(M232,'機器ｺｰﾄﾞ（非表示）'!$A$2:$H$80,3,FALSE)))</f>
        <v/>
      </c>
      <c r="Q232" s="747" t="str">
        <f>IF(N232=0,"",ROUND(IF(ISERROR(VLOOKUP(M232,'機器ｺｰﾄﾞ（非表示）'!$A$2:$H$80,5,FALSE)),"",VLOOKUP(M232,'機器ｺｰﾄﾞ（非表示）'!$A$2:$H$80,5,FALSE))*N232*VLOOKUP(M232,'機器ｺｰﾄﾞ（非表示）'!$A$2:$H$80,6,FALSE),3))</f>
        <v/>
      </c>
      <c r="R232" s="742">
        <f t="shared" si="60"/>
        <v>0</v>
      </c>
      <c r="S232" s="743" t="str">
        <f t="shared" si="57"/>
        <v/>
      </c>
      <c r="U232" s="723">
        <f t="shared" si="84"/>
        <v>0</v>
      </c>
      <c r="V232" s="723">
        <f t="shared" si="85"/>
        <v>0</v>
      </c>
      <c r="W232" s="723">
        <f t="shared" si="86"/>
        <v>0</v>
      </c>
      <c r="X232" s="723" t="str">
        <f t="shared" si="83"/>
        <v/>
      </c>
      <c r="Y232" s="723">
        <f t="shared" si="61"/>
        <v>0</v>
      </c>
      <c r="Z232" s="723">
        <f t="shared" si="62"/>
        <v>0</v>
      </c>
      <c r="AA232" s="723">
        <f t="shared" si="63"/>
        <v>0</v>
      </c>
      <c r="AB232" s="723">
        <f t="shared" si="64"/>
        <v>0</v>
      </c>
      <c r="AC232" s="723">
        <f t="shared" si="65"/>
        <v>0</v>
      </c>
      <c r="AD232" s="723">
        <f t="shared" si="66"/>
        <v>0</v>
      </c>
      <c r="AE232" s="723">
        <f t="shared" si="67"/>
        <v>0</v>
      </c>
      <c r="AF232" s="723">
        <f t="shared" si="68"/>
        <v>0</v>
      </c>
      <c r="AG232" s="723">
        <f t="shared" si="69"/>
        <v>0</v>
      </c>
      <c r="AH232" s="723">
        <f t="shared" si="70"/>
        <v>0</v>
      </c>
      <c r="AI232" s="723">
        <f t="shared" si="71"/>
        <v>0</v>
      </c>
      <c r="AJ232" s="723">
        <f t="shared" si="72"/>
        <v>0</v>
      </c>
      <c r="AK232" s="723">
        <f t="shared" si="73"/>
        <v>0</v>
      </c>
      <c r="AL232" s="723">
        <f t="shared" si="74"/>
        <v>0</v>
      </c>
      <c r="AM232" s="723">
        <f t="shared" si="75"/>
        <v>0</v>
      </c>
      <c r="AN232" s="723">
        <f t="shared" si="76"/>
        <v>0</v>
      </c>
      <c r="AO232" s="723">
        <f t="shared" si="77"/>
        <v>0</v>
      </c>
      <c r="AP232" s="723">
        <f t="shared" si="78"/>
        <v>0</v>
      </c>
      <c r="AQ232" s="723">
        <f t="shared" si="79"/>
        <v>0</v>
      </c>
    </row>
    <row r="233" spans="2:43">
      <c r="B233" s="782"/>
      <c r="C233" s="752" t="str">
        <f>'【指定様式①ーｂ】契約設備内訳表（２）（負荷）'!D237</f>
        <v/>
      </c>
      <c r="D233" s="742">
        <f>'【指定様式①ーｂ】契約設備内訳表（２）（負荷）'!V237</f>
        <v>0</v>
      </c>
      <c r="E233" s="753">
        <f>'【指定様式①ーｂ】契約設備内訳表（２）（負荷）'!X237</f>
        <v>0</v>
      </c>
      <c r="F233" s="754" t="str">
        <f>IF(C233="","",IF(ISERROR(VLOOKUP(C233,'機器ｺｰﾄﾞ（非表示）'!$A$2:$H$80,3,FALSE)),"",VLOOKUP(C233,'機器ｺｰﾄﾞ（非表示）'!$A$2:$H$80,3,FALSE)))</f>
        <v/>
      </c>
      <c r="G233" s="747" t="str">
        <f>IF(ISBLANK(D233),"",IF(C233=103,(VLOOKUP(D233,$BC$3:$BD$14,2,1))/1000,IF(C233=106,(VLOOKUP(D233,$BF$3:$BG$12,2,1))/1000,IF(C233=104,(VLOOKUP(D233,$AZ$3:$BA$8,2,1))/1000,IF(ISERROR(VLOOKUP(C233,'機器ｺｰﾄﾞ（非表示）'!$A$2:$H$80,5,FALSE)),"",ROUND(VLOOKUP(C233,'機器ｺｰﾄﾞ（非表示）'!$A$2:$H$80,5,FALSE)*D233*VLOOKUP(C233,'機器ｺｰﾄﾞ（非表示）'!$A$2:$H$80,6,FALSE),3))))))</f>
        <v/>
      </c>
      <c r="H233" s="742">
        <f t="shared" si="59"/>
        <v>0</v>
      </c>
      <c r="I233" s="743" t="str">
        <f t="shared" si="56"/>
        <v/>
      </c>
      <c r="L233" s="782"/>
      <c r="M233" s="752" t="str">
        <f>'【指定様式①ーｂ】契約設備内訳表（２）（負荷）'!AG237</f>
        <v/>
      </c>
      <c r="N233" s="742">
        <f>'【指定様式①ーｂ】契約設備内訳表（２）（負荷）'!AY237</f>
        <v>0</v>
      </c>
      <c r="O233" s="753">
        <f>'【指定様式①ーｂ】契約設備内訳表（２）（負荷）'!BA237</f>
        <v>0</v>
      </c>
      <c r="P233" s="754" t="str">
        <f>IF(M233="","",IF(ISERROR(VLOOKUP(M233,'機器ｺｰﾄﾞ（非表示）'!$A$2:$H$80,3,FALSE)),"",VLOOKUP(M233,'機器ｺｰﾄﾞ（非表示）'!$A$2:$H$80,3,FALSE)))</f>
        <v/>
      </c>
      <c r="Q233" s="747" t="str">
        <f>IF(N233=0,"",ROUND(IF(ISERROR(VLOOKUP(M233,'機器ｺｰﾄﾞ（非表示）'!$A$2:$H$80,5,FALSE)),"",VLOOKUP(M233,'機器ｺｰﾄﾞ（非表示）'!$A$2:$H$80,5,FALSE))*N233*VLOOKUP(M233,'機器ｺｰﾄﾞ（非表示）'!$A$2:$H$80,6,FALSE),3))</f>
        <v/>
      </c>
      <c r="R233" s="742">
        <f t="shared" si="60"/>
        <v>0</v>
      </c>
      <c r="S233" s="743" t="str">
        <f t="shared" si="57"/>
        <v/>
      </c>
      <c r="U233" s="723">
        <f t="shared" si="84"/>
        <v>0</v>
      </c>
      <c r="V233" s="723">
        <f t="shared" si="85"/>
        <v>0</v>
      </c>
      <c r="W233" s="723">
        <f t="shared" si="86"/>
        <v>0</v>
      </c>
      <c r="X233" s="723" t="str">
        <f t="shared" si="83"/>
        <v/>
      </c>
      <c r="Y233" s="723">
        <f t="shared" si="61"/>
        <v>0</v>
      </c>
      <c r="Z233" s="723">
        <f t="shared" si="62"/>
        <v>0</v>
      </c>
      <c r="AA233" s="723">
        <f t="shared" si="63"/>
        <v>0</v>
      </c>
      <c r="AB233" s="723">
        <f t="shared" si="64"/>
        <v>0</v>
      </c>
      <c r="AC233" s="723">
        <f t="shared" si="65"/>
        <v>0</v>
      </c>
      <c r="AD233" s="723">
        <f t="shared" si="66"/>
        <v>0</v>
      </c>
      <c r="AE233" s="723">
        <f t="shared" si="67"/>
        <v>0</v>
      </c>
      <c r="AF233" s="723">
        <f t="shared" si="68"/>
        <v>0</v>
      </c>
      <c r="AG233" s="723">
        <f t="shared" si="69"/>
        <v>0</v>
      </c>
      <c r="AH233" s="723">
        <f t="shared" si="70"/>
        <v>0</v>
      </c>
      <c r="AI233" s="723">
        <f t="shared" si="71"/>
        <v>0</v>
      </c>
      <c r="AJ233" s="723">
        <f t="shared" si="72"/>
        <v>0</v>
      </c>
      <c r="AK233" s="723">
        <f t="shared" si="73"/>
        <v>0</v>
      </c>
      <c r="AL233" s="723">
        <f t="shared" si="74"/>
        <v>0</v>
      </c>
      <c r="AM233" s="723">
        <f t="shared" si="75"/>
        <v>0</v>
      </c>
      <c r="AN233" s="723">
        <f t="shared" si="76"/>
        <v>0</v>
      </c>
      <c r="AO233" s="723">
        <f t="shared" si="77"/>
        <v>0</v>
      </c>
      <c r="AP233" s="723">
        <f t="shared" si="78"/>
        <v>0</v>
      </c>
      <c r="AQ233" s="723">
        <f t="shared" si="79"/>
        <v>0</v>
      </c>
    </row>
    <row r="234" spans="2:43">
      <c r="B234" s="782"/>
      <c r="C234" s="752" t="str">
        <f>'【指定様式①ーｂ】契約設備内訳表（２）（負荷）'!D238</f>
        <v/>
      </c>
      <c r="D234" s="742">
        <f>'【指定様式①ーｂ】契約設備内訳表（２）（負荷）'!V238</f>
        <v>0</v>
      </c>
      <c r="E234" s="753">
        <f>'【指定様式①ーｂ】契約設備内訳表（２）（負荷）'!X238</f>
        <v>0</v>
      </c>
      <c r="F234" s="754" t="str">
        <f>IF(C234="","",IF(ISERROR(VLOOKUP(C234,'機器ｺｰﾄﾞ（非表示）'!$A$2:$H$80,3,FALSE)),"",VLOOKUP(C234,'機器ｺｰﾄﾞ（非表示）'!$A$2:$H$80,3,FALSE)))</f>
        <v/>
      </c>
      <c r="G234" s="747" t="str">
        <f>IF(ISBLANK(D234),"",IF(C234=103,(VLOOKUP(D234,$BC$3:$BD$14,2,1))/1000,IF(C234=106,(VLOOKUP(D234,$BF$3:$BG$12,2,1))/1000,IF(C234=104,(VLOOKUP(D234,$AZ$3:$BA$8,2,1))/1000,IF(ISERROR(VLOOKUP(C234,'機器ｺｰﾄﾞ（非表示）'!$A$2:$H$80,5,FALSE)),"",ROUND(VLOOKUP(C234,'機器ｺｰﾄﾞ（非表示）'!$A$2:$H$80,5,FALSE)*D234*VLOOKUP(C234,'機器ｺｰﾄﾞ（非表示）'!$A$2:$H$80,6,FALSE),3))))))</f>
        <v/>
      </c>
      <c r="H234" s="742">
        <f t="shared" si="59"/>
        <v>0</v>
      </c>
      <c r="I234" s="743" t="str">
        <f t="shared" si="56"/>
        <v/>
      </c>
      <c r="L234" s="782"/>
      <c r="M234" s="752" t="str">
        <f>'【指定様式①ーｂ】契約設備内訳表（２）（負荷）'!AG238</f>
        <v/>
      </c>
      <c r="N234" s="742">
        <f>'【指定様式①ーｂ】契約設備内訳表（２）（負荷）'!AY238</f>
        <v>0</v>
      </c>
      <c r="O234" s="753">
        <f>'【指定様式①ーｂ】契約設備内訳表（２）（負荷）'!BA238</f>
        <v>0</v>
      </c>
      <c r="P234" s="754" t="str">
        <f>IF(M234="","",IF(ISERROR(VLOOKUP(M234,'機器ｺｰﾄﾞ（非表示）'!$A$2:$H$80,3,FALSE)),"",VLOOKUP(M234,'機器ｺｰﾄﾞ（非表示）'!$A$2:$H$80,3,FALSE)))</f>
        <v/>
      </c>
      <c r="Q234" s="747" t="str">
        <f>IF(N234=0,"",ROUND(IF(ISERROR(VLOOKUP(M234,'機器ｺｰﾄﾞ（非表示）'!$A$2:$H$80,5,FALSE)),"",VLOOKUP(M234,'機器ｺｰﾄﾞ（非表示）'!$A$2:$H$80,5,FALSE))*N234*VLOOKUP(M234,'機器ｺｰﾄﾞ（非表示）'!$A$2:$H$80,6,FALSE),3))</f>
        <v/>
      </c>
      <c r="R234" s="742">
        <f t="shared" si="60"/>
        <v>0</v>
      </c>
      <c r="S234" s="743" t="str">
        <f t="shared" si="57"/>
        <v/>
      </c>
      <c r="U234" s="723">
        <f t="shared" si="84"/>
        <v>0</v>
      </c>
      <c r="V234" s="723">
        <f t="shared" si="85"/>
        <v>0</v>
      </c>
      <c r="W234" s="723">
        <f t="shared" si="86"/>
        <v>0</v>
      </c>
      <c r="X234" s="723" t="str">
        <f t="shared" si="83"/>
        <v/>
      </c>
      <c r="Y234" s="723">
        <f t="shared" si="61"/>
        <v>0</v>
      </c>
      <c r="Z234" s="723">
        <f t="shared" si="62"/>
        <v>0</v>
      </c>
      <c r="AA234" s="723">
        <f t="shared" si="63"/>
        <v>0</v>
      </c>
      <c r="AB234" s="723">
        <f t="shared" si="64"/>
        <v>0</v>
      </c>
      <c r="AC234" s="723">
        <f t="shared" si="65"/>
        <v>0</v>
      </c>
      <c r="AD234" s="723">
        <f t="shared" si="66"/>
        <v>0</v>
      </c>
      <c r="AE234" s="723">
        <f t="shared" si="67"/>
        <v>0</v>
      </c>
      <c r="AF234" s="723">
        <f t="shared" si="68"/>
        <v>0</v>
      </c>
      <c r="AG234" s="723">
        <f t="shared" si="69"/>
        <v>0</v>
      </c>
      <c r="AH234" s="723">
        <f t="shared" si="70"/>
        <v>0</v>
      </c>
      <c r="AI234" s="723">
        <f t="shared" si="71"/>
        <v>0</v>
      </c>
      <c r="AJ234" s="723">
        <f t="shared" si="72"/>
        <v>0</v>
      </c>
      <c r="AK234" s="723">
        <f t="shared" si="73"/>
        <v>0</v>
      </c>
      <c r="AL234" s="723">
        <f t="shared" si="74"/>
        <v>0</v>
      </c>
      <c r="AM234" s="723">
        <f t="shared" si="75"/>
        <v>0</v>
      </c>
      <c r="AN234" s="723">
        <f t="shared" si="76"/>
        <v>0</v>
      </c>
      <c r="AO234" s="723">
        <f t="shared" si="77"/>
        <v>0</v>
      </c>
      <c r="AP234" s="723">
        <f t="shared" si="78"/>
        <v>0</v>
      </c>
      <c r="AQ234" s="723">
        <f t="shared" si="79"/>
        <v>0</v>
      </c>
    </row>
    <row r="235" spans="2:43">
      <c r="B235" s="782"/>
      <c r="C235" s="752" t="str">
        <f>'【指定様式①ーｂ】契約設備内訳表（２）（負荷）'!D239</f>
        <v/>
      </c>
      <c r="D235" s="742">
        <f>'【指定様式①ーｂ】契約設備内訳表（２）（負荷）'!V239</f>
        <v>0</v>
      </c>
      <c r="E235" s="753">
        <f>'【指定様式①ーｂ】契約設備内訳表（２）（負荷）'!X239</f>
        <v>0</v>
      </c>
      <c r="F235" s="754" t="str">
        <f>IF(C235="","",IF(ISERROR(VLOOKUP(C235,'機器ｺｰﾄﾞ（非表示）'!$A$2:$H$80,3,FALSE)),"",VLOOKUP(C235,'機器ｺｰﾄﾞ（非表示）'!$A$2:$H$80,3,FALSE)))</f>
        <v/>
      </c>
      <c r="G235" s="747" t="str">
        <f>IF(ISBLANK(D235),"",IF(C235=103,(VLOOKUP(D235,$BC$3:$BD$14,2,1))/1000,IF(C235=106,(VLOOKUP(D235,$BF$3:$BG$12,2,1))/1000,IF(C235=104,(VLOOKUP(D235,$AZ$3:$BA$8,2,1))/1000,IF(ISERROR(VLOOKUP(C235,'機器ｺｰﾄﾞ（非表示）'!$A$2:$H$80,5,FALSE)),"",ROUND(VLOOKUP(C235,'機器ｺｰﾄﾞ（非表示）'!$A$2:$H$80,5,FALSE)*D235*VLOOKUP(C235,'機器ｺｰﾄﾞ（非表示）'!$A$2:$H$80,6,FALSE),3))))))</f>
        <v/>
      </c>
      <c r="H235" s="742">
        <f t="shared" si="59"/>
        <v>0</v>
      </c>
      <c r="I235" s="743" t="str">
        <f t="shared" si="56"/>
        <v/>
      </c>
      <c r="L235" s="782"/>
      <c r="M235" s="752" t="str">
        <f>'【指定様式①ーｂ】契約設備内訳表（２）（負荷）'!AG239</f>
        <v/>
      </c>
      <c r="N235" s="742">
        <f>'【指定様式①ーｂ】契約設備内訳表（２）（負荷）'!AY239</f>
        <v>0</v>
      </c>
      <c r="O235" s="753">
        <f>'【指定様式①ーｂ】契約設備内訳表（２）（負荷）'!BA239</f>
        <v>0</v>
      </c>
      <c r="P235" s="754" t="str">
        <f>IF(M235="","",IF(ISERROR(VLOOKUP(M235,'機器ｺｰﾄﾞ（非表示）'!$A$2:$H$80,3,FALSE)),"",VLOOKUP(M235,'機器ｺｰﾄﾞ（非表示）'!$A$2:$H$80,3,FALSE)))</f>
        <v/>
      </c>
      <c r="Q235" s="747" t="str">
        <f>IF(N235=0,"",ROUND(IF(ISERROR(VLOOKUP(M235,'機器ｺｰﾄﾞ（非表示）'!$A$2:$H$80,5,FALSE)),"",VLOOKUP(M235,'機器ｺｰﾄﾞ（非表示）'!$A$2:$H$80,5,FALSE))*N235*VLOOKUP(M235,'機器ｺｰﾄﾞ（非表示）'!$A$2:$H$80,6,FALSE),3))</f>
        <v/>
      </c>
      <c r="R235" s="742">
        <f t="shared" si="60"/>
        <v>0</v>
      </c>
      <c r="S235" s="743" t="str">
        <f t="shared" si="57"/>
        <v/>
      </c>
      <c r="U235" s="723">
        <f t="shared" si="84"/>
        <v>0</v>
      </c>
      <c r="V235" s="723">
        <f t="shared" si="85"/>
        <v>0</v>
      </c>
      <c r="W235" s="723">
        <f t="shared" si="86"/>
        <v>0</v>
      </c>
      <c r="X235" s="723" t="str">
        <f t="shared" si="83"/>
        <v/>
      </c>
      <c r="Y235" s="723">
        <f t="shared" si="61"/>
        <v>0</v>
      </c>
      <c r="Z235" s="723">
        <f t="shared" si="62"/>
        <v>0</v>
      </c>
      <c r="AA235" s="723">
        <f t="shared" si="63"/>
        <v>0</v>
      </c>
      <c r="AB235" s="723">
        <f t="shared" si="64"/>
        <v>0</v>
      </c>
      <c r="AC235" s="723">
        <f t="shared" si="65"/>
        <v>0</v>
      </c>
      <c r="AD235" s="723">
        <f t="shared" si="66"/>
        <v>0</v>
      </c>
      <c r="AE235" s="723">
        <f t="shared" si="67"/>
        <v>0</v>
      </c>
      <c r="AF235" s="723">
        <f t="shared" si="68"/>
        <v>0</v>
      </c>
      <c r="AG235" s="723">
        <f t="shared" si="69"/>
        <v>0</v>
      </c>
      <c r="AH235" s="723">
        <f t="shared" si="70"/>
        <v>0</v>
      </c>
      <c r="AI235" s="723">
        <f t="shared" si="71"/>
        <v>0</v>
      </c>
      <c r="AJ235" s="723">
        <f t="shared" si="72"/>
        <v>0</v>
      </c>
      <c r="AK235" s="723">
        <f t="shared" si="73"/>
        <v>0</v>
      </c>
      <c r="AL235" s="723">
        <f t="shared" si="74"/>
        <v>0</v>
      </c>
      <c r="AM235" s="723">
        <f t="shared" si="75"/>
        <v>0</v>
      </c>
      <c r="AN235" s="723">
        <f t="shared" si="76"/>
        <v>0</v>
      </c>
      <c r="AO235" s="723">
        <f t="shared" si="77"/>
        <v>0</v>
      </c>
      <c r="AP235" s="723">
        <f t="shared" si="78"/>
        <v>0</v>
      </c>
      <c r="AQ235" s="723">
        <f t="shared" si="79"/>
        <v>0</v>
      </c>
    </row>
    <row r="236" spans="2:43">
      <c r="B236" s="782"/>
      <c r="C236" s="752" t="str">
        <f>'【指定様式①ーｂ】契約設備内訳表（２）（負荷）'!D240</f>
        <v/>
      </c>
      <c r="D236" s="742">
        <f>'【指定様式①ーｂ】契約設備内訳表（２）（負荷）'!V240</f>
        <v>0</v>
      </c>
      <c r="E236" s="753">
        <f>'【指定様式①ーｂ】契約設備内訳表（２）（負荷）'!X240</f>
        <v>0</v>
      </c>
      <c r="F236" s="754" t="str">
        <f>IF(C236="","",IF(ISERROR(VLOOKUP(C236,'機器ｺｰﾄﾞ（非表示）'!$A$2:$H$80,3,FALSE)),"",VLOOKUP(C236,'機器ｺｰﾄﾞ（非表示）'!$A$2:$H$80,3,FALSE)))</f>
        <v/>
      </c>
      <c r="G236" s="747" t="str">
        <f>IF(ISBLANK(D236),"",IF(C236=103,(VLOOKUP(D236,$BC$3:$BD$14,2,1))/1000,IF(C236=106,(VLOOKUP(D236,$BF$3:$BG$12,2,1))/1000,IF(C236=104,(VLOOKUP(D236,$AZ$3:$BA$8,2,1))/1000,IF(ISERROR(VLOOKUP(C236,'機器ｺｰﾄﾞ（非表示）'!$A$2:$H$80,5,FALSE)),"",ROUND(VLOOKUP(C236,'機器ｺｰﾄﾞ（非表示）'!$A$2:$H$80,5,FALSE)*D236*VLOOKUP(C236,'機器ｺｰﾄﾞ（非表示）'!$A$2:$H$80,6,FALSE),3))))))</f>
        <v/>
      </c>
      <c r="H236" s="742">
        <f t="shared" si="59"/>
        <v>0</v>
      </c>
      <c r="I236" s="743" t="str">
        <f t="shared" si="56"/>
        <v/>
      </c>
      <c r="L236" s="782"/>
      <c r="M236" s="752" t="str">
        <f>'【指定様式①ーｂ】契約設備内訳表（２）（負荷）'!AG240</f>
        <v/>
      </c>
      <c r="N236" s="742">
        <f>'【指定様式①ーｂ】契約設備内訳表（２）（負荷）'!AY240</f>
        <v>0</v>
      </c>
      <c r="O236" s="753">
        <f>'【指定様式①ーｂ】契約設備内訳表（２）（負荷）'!BA240</f>
        <v>0</v>
      </c>
      <c r="P236" s="754" t="str">
        <f>IF(M236="","",IF(ISERROR(VLOOKUP(M236,'機器ｺｰﾄﾞ（非表示）'!$A$2:$H$80,3,FALSE)),"",VLOOKUP(M236,'機器ｺｰﾄﾞ（非表示）'!$A$2:$H$80,3,FALSE)))</f>
        <v/>
      </c>
      <c r="Q236" s="747" t="str">
        <f>IF(N236=0,"",ROUND(IF(ISERROR(VLOOKUP(M236,'機器ｺｰﾄﾞ（非表示）'!$A$2:$H$80,5,FALSE)),"",VLOOKUP(M236,'機器ｺｰﾄﾞ（非表示）'!$A$2:$H$80,5,FALSE))*N236*VLOOKUP(M236,'機器ｺｰﾄﾞ（非表示）'!$A$2:$H$80,6,FALSE),3))</f>
        <v/>
      </c>
      <c r="R236" s="742">
        <f t="shared" si="60"/>
        <v>0</v>
      </c>
      <c r="S236" s="743" t="str">
        <f t="shared" si="57"/>
        <v/>
      </c>
      <c r="U236" s="723">
        <f t="shared" si="84"/>
        <v>0</v>
      </c>
      <c r="V236" s="723">
        <f t="shared" si="85"/>
        <v>0</v>
      </c>
      <c r="W236" s="723">
        <f t="shared" si="86"/>
        <v>0</v>
      </c>
      <c r="X236" s="723" t="str">
        <f t="shared" si="83"/>
        <v/>
      </c>
      <c r="Y236" s="723">
        <f t="shared" si="61"/>
        <v>0</v>
      </c>
      <c r="Z236" s="723">
        <f t="shared" si="62"/>
        <v>0</v>
      </c>
      <c r="AA236" s="723">
        <f t="shared" si="63"/>
        <v>0</v>
      </c>
      <c r="AB236" s="723">
        <f t="shared" si="64"/>
        <v>0</v>
      </c>
      <c r="AC236" s="723">
        <f t="shared" si="65"/>
        <v>0</v>
      </c>
      <c r="AD236" s="723">
        <f t="shared" si="66"/>
        <v>0</v>
      </c>
      <c r="AE236" s="723">
        <f t="shared" si="67"/>
        <v>0</v>
      </c>
      <c r="AF236" s="723">
        <f t="shared" si="68"/>
        <v>0</v>
      </c>
      <c r="AG236" s="723">
        <f t="shared" si="69"/>
        <v>0</v>
      </c>
      <c r="AH236" s="723">
        <f t="shared" si="70"/>
        <v>0</v>
      </c>
      <c r="AI236" s="723">
        <f t="shared" si="71"/>
        <v>0</v>
      </c>
      <c r="AJ236" s="723">
        <f t="shared" si="72"/>
        <v>0</v>
      </c>
      <c r="AK236" s="723">
        <f t="shared" si="73"/>
        <v>0</v>
      </c>
      <c r="AL236" s="723">
        <f t="shared" si="74"/>
        <v>0</v>
      </c>
      <c r="AM236" s="723">
        <f t="shared" si="75"/>
        <v>0</v>
      </c>
      <c r="AN236" s="723">
        <f t="shared" si="76"/>
        <v>0</v>
      </c>
      <c r="AO236" s="723">
        <f t="shared" si="77"/>
        <v>0</v>
      </c>
      <c r="AP236" s="723">
        <f t="shared" si="78"/>
        <v>0</v>
      </c>
      <c r="AQ236" s="723">
        <f t="shared" si="79"/>
        <v>0</v>
      </c>
    </row>
    <row r="237" spans="2:43">
      <c r="B237" s="782"/>
      <c r="C237" s="752" t="str">
        <f>'【指定様式①ーｂ】契約設備内訳表（２）（負荷）'!D241</f>
        <v/>
      </c>
      <c r="D237" s="742">
        <f>'【指定様式①ーｂ】契約設備内訳表（２）（負荷）'!V241</f>
        <v>0</v>
      </c>
      <c r="E237" s="753">
        <f>'【指定様式①ーｂ】契約設備内訳表（２）（負荷）'!X241</f>
        <v>0</v>
      </c>
      <c r="F237" s="754" t="str">
        <f>IF(C237="","",IF(ISERROR(VLOOKUP(C237,'機器ｺｰﾄﾞ（非表示）'!$A$2:$H$80,3,FALSE)),"",VLOOKUP(C237,'機器ｺｰﾄﾞ（非表示）'!$A$2:$H$80,3,FALSE)))</f>
        <v/>
      </c>
      <c r="G237" s="747" t="str">
        <f>IF(ISBLANK(D237),"",IF(C237=103,(VLOOKUP(D237,$BC$3:$BD$14,2,1))/1000,IF(C237=106,(VLOOKUP(D237,$BF$3:$BG$12,2,1))/1000,IF(C237=104,(VLOOKUP(D237,$AZ$3:$BA$8,2,1))/1000,IF(ISERROR(VLOOKUP(C237,'機器ｺｰﾄﾞ（非表示）'!$A$2:$H$80,5,FALSE)),"",ROUND(VLOOKUP(C237,'機器ｺｰﾄﾞ（非表示）'!$A$2:$H$80,5,FALSE)*D237*VLOOKUP(C237,'機器ｺｰﾄﾞ（非表示）'!$A$2:$H$80,6,FALSE),3))))))</f>
        <v/>
      </c>
      <c r="H237" s="742">
        <f t="shared" si="59"/>
        <v>0</v>
      </c>
      <c r="I237" s="743" t="str">
        <f t="shared" si="56"/>
        <v/>
      </c>
      <c r="L237" s="782"/>
      <c r="M237" s="752" t="str">
        <f>'【指定様式①ーｂ】契約設備内訳表（２）（負荷）'!AG241</f>
        <v/>
      </c>
      <c r="N237" s="742">
        <f>'【指定様式①ーｂ】契約設備内訳表（２）（負荷）'!AY241</f>
        <v>0</v>
      </c>
      <c r="O237" s="753">
        <f>'【指定様式①ーｂ】契約設備内訳表（２）（負荷）'!BA241</f>
        <v>0</v>
      </c>
      <c r="P237" s="754" t="str">
        <f>IF(M237="","",IF(ISERROR(VLOOKUP(M237,'機器ｺｰﾄﾞ（非表示）'!$A$2:$H$80,3,FALSE)),"",VLOOKUP(M237,'機器ｺｰﾄﾞ（非表示）'!$A$2:$H$80,3,FALSE)))</f>
        <v/>
      </c>
      <c r="Q237" s="747" t="str">
        <f>IF(N237=0,"",ROUND(IF(ISERROR(VLOOKUP(M237,'機器ｺｰﾄﾞ（非表示）'!$A$2:$H$80,5,FALSE)),"",VLOOKUP(M237,'機器ｺｰﾄﾞ（非表示）'!$A$2:$H$80,5,FALSE))*N237*VLOOKUP(M237,'機器ｺｰﾄﾞ（非表示）'!$A$2:$H$80,6,FALSE),3))</f>
        <v/>
      </c>
      <c r="R237" s="742">
        <f t="shared" si="60"/>
        <v>0</v>
      </c>
      <c r="S237" s="743" t="str">
        <f t="shared" si="57"/>
        <v/>
      </c>
      <c r="U237" s="723">
        <f t="shared" si="84"/>
        <v>0</v>
      </c>
      <c r="V237" s="723">
        <f t="shared" si="85"/>
        <v>0</v>
      </c>
      <c r="W237" s="723">
        <f t="shared" si="86"/>
        <v>0</v>
      </c>
      <c r="X237" s="723" t="str">
        <f t="shared" si="83"/>
        <v/>
      </c>
      <c r="Y237" s="723">
        <f t="shared" si="61"/>
        <v>0</v>
      </c>
      <c r="Z237" s="723">
        <f t="shared" si="62"/>
        <v>0</v>
      </c>
      <c r="AA237" s="723">
        <f t="shared" si="63"/>
        <v>0</v>
      </c>
      <c r="AB237" s="723">
        <f t="shared" si="64"/>
        <v>0</v>
      </c>
      <c r="AC237" s="723">
        <f t="shared" si="65"/>
        <v>0</v>
      </c>
      <c r="AD237" s="723">
        <f t="shared" si="66"/>
        <v>0</v>
      </c>
      <c r="AE237" s="723">
        <f t="shared" si="67"/>
        <v>0</v>
      </c>
      <c r="AF237" s="723">
        <f t="shared" si="68"/>
        <v>0</v>
      </c>
      <c r="AG237" s="723">
        <f t="shared" si="69"/>
        <v>0</v>
      </c>
      <c r="AH237" s="723">
        <f t="shared" si="70"/>
        <v>0</v>
      </c>
      <c r="AI237" s="723">
        <f t="shared" si="71"/>
        <v>0</v>
      </c>
      <c r="AJ237" s="723">
        <f t="shared" si="72"/>
        <v>0</v>
      </c>
      <c r="AK237" s="723">
        <f t="shared" si="73"/>
        <v>0</v>
      </c>
      <c r="AL237" s="723">
        <f t="shared" si="74"/>
        <v>0</v>
      </c>
      <c r="AM237" s="723">
        <f t="shared" si="75"/>
        <v>0</v>
      </c>
      <c r="AN237" s="723">
        <f t="shared" si="76"/>
        <v>0</v>
      </c>
      <c r="AO237" s="723">
        <f t="shared" si="77"/>
        <v>0</v>
      </c>
      <c r="AP237" s="723">
        <f t="shared" si="78"/>
        <v>0</v>
      </c>
      <c r="AQ237" s="723">
        <f t="shared" si="79"/>
        <v>0</v>
      </c>
    </row>
    <row r="238" spans="2:43">
      <c r="B238" s="782"/>
      <c r="C238" s="752" t="str">
        <f>'【指定様式①ーｂ】契約設備内訳表（２）（負荷）'!D242</f>
        <v/>
      </c>
      <c r="D238" s="742">
        <f>'【指定様式①ーｂ】契約設備内訳表（２）（負荷）'!V242</f>
        <v>0</v>
      </c>
      <c r="E238" s="753">
        <f>'【指定様式①ーｂ】契約設備内訳表（２）（負荷）'!X242</f>
        <v>0</v>
      </c>
      <c r="F238" s="754" t="str">
        <f>IF(C238="","",IF(ISERROR(VLOOKUP(C238,'機器ｺｰﾄﾞ（非表示）'!$A$2:$H$80,3,FALSE)),"",VLOOKUP(C238,'機器ｺｰﾄﾞ（非表示）'!$A$2:$H$80,3,FALSE)))</f>
        <v/>
      </c>
      <c r="G238" s="747" t="str">
        <f>IF(ISBLANK(D238),"",IF(C238=103,(VLOOKUP(D238,$BC$3:$BD$14,2,1))/1000,IF(C238=106,(VLOOKUP(D238,$BF$3:$BG$12,2,1))/1000,IF(C238=104,(VLOOKUP(D238,$AZ$3:$BA$8,2,1))/1000,IF(ISERROR(VLOOKUP(C238,'機器ｺｰﾄﾞ（非表示）'!$A$2:$H$80,5,FALSE)),"",ROUND(VLOOKUP(C238,'機器ｺｰﾄﾞ（非表示）'!$A$2:$H$80,5,FALSE)*D238*VLOOKUP(C238,'機器ｺｰﾄﾞ（非表示）'!$A$2:$H$80,6,FALSE),3))))))</f>
        <v/>
      </c>
      <c r="H238" s="742">
        <f t="shared" si="59"/>
        <v>0</v>
      </c>
      <c r="I238" s="743" t="str">
        <f t="shared" si="56"/>
        <v/>
      </c>
      <c r="L238" s="782"/>
      <c r="M238" s="752" t="str">
        <f>'【指定様式①ーｂ】契約設備内訳表（２）（負荷）'!AG242</f>
        <v/>
      </c>
      <c r="N238" s="742">
        <f>'【指定様式①ーｂ】契約設備内訳表（２）（負荷）'!AY242</f>
        <v>0</v>
      </c>
      <c r="O238" s="753">
        <f>'【指定様式①ーｂ】契約設備内訳表（２）（負荷）'!BA242</f>
        <v>0</v>
      </c>
      <c r="P238" s="754" t="str">
        <f>IF(M238="","",IF(ISERROR(VLOOKUP(M238,'機器ｺｰﾄﾞ（非表示）'!$A$2:$H$80,3,FALSE)),"",VLOOKUP(M238,'機器ｺｰﾄﾞ（非表示）'!$A$2:$H$80,3,FALSE)))</f>
        <v/>
      </c>
      <c r="Q238" s="747" t="str">
        <f>IF(N238=0,"",ROUND(IF(ISERROR(VLOOKUP(M238,'機器ｺｰﾄﾞ（非表示）'!$A$2:$H$80,5,FALSE)),"",VLOOKUP(M238,'機器ｺｰﾄﾞ（非表示）'!$A$2:$H$80,5,FALSE))*N238*VLOOKUP(M238,'機器ｺｰﾄﾞ（非表示）'!$A$2:$H$80,6,FALSE),3))</f>
        <v/>
      </c>
      <c r="R238" s="742">
        <f t="shared" si="60"/>
        <v>0</v>
      </c>
      <c r="S238" s="743" t="str">
        <f t="shared" si="57"/>
        <v/>
      </c>
      <c r="U238" s="723">
        <f t="shared" si="84"/>
        <v>0</v>
      </c>
      <c r="V238" s="723">
        <f t="shared" si="85"/>
        <v>0</v>
      </c>
      <c r="W238" s="723">
        <f t="shared" si="86"/>
        <v>0</v>
      </c>
      <c r="X238" s="723" t="str">
        <f t="shared" si="83"/>
        <v/>
      </c>
      <c r="Y238" s="723">
        <f t="shared" si="61"/>
        <v>0</v>
      </c>
      <c r="Z238" s="723">
        <f t="shared" si="62"/>
        <v>0</v>
      </c>
      <c r="AA238" s="723">
        <f t="shared" si="63"/>
        <v>0</v>
      </c>
      <c r="AB238" s="723">
        <f t="shared" si="64"/>
        <v>0</v>
      </c>
      <c r="AC238" s="723">
        <f t="shared" si="65"/>
        <v>0</v>
      </c>
      <c r="AD238" s="723">
        <f t="shared" si="66"/>
        <v>0</v>
      </c>
      <c r="AE238" s="723">
        <f t="shared" si="67"/>
        <v>0</v>
      </c>
      <c r="AF238" s="723">
        <f t="shared" si="68"/>
        <v>0</v>
      </c>
      <c r="AG238" s="723">
        <f t="shared" si="69"/>
        <v>0</v>
      </c>
      <c r="AH238" s="723">
        <f t="shared" si="70"/>
        <v>0</v>
      </c>
      <c r="AI238" s="723">
        <f t="shared" si="71"/>
        <v>0</v>
      </c>
      <c r="AJ238" s="723">
        <f t="shared" si="72"/>
        <v>0</v>
      </c>
      <c r="AK238" s="723">
        <f t="shared" si="73"/>
        <v>0</v>
      </c>
      <c r="AL238" s="723">
        <f t="shared" si="74"/>
        <v>0</v>
      </c>
      <c r="AM238" s="723">
        <f t="shared" si="75"/>
        <v>0</v>
      </c>
      <c r="AN238" s="723">
        <f t="shared" si="76"/>
        <v>0</v>
      </c>
      <c r="AO238" s="723">
        <f t="shared" si="77"/>
        <v>0</v>
      </c>
      <c r="AP238" s="723">
        <f t="shared" si="78"/>
        <v>0</v>
      </c>
      <c r="AQ238" s="723">
        <f t="shared" si="79"/>
        <v>0</v>
      </c>
    </row>
    <row r="239" spans="2:43">
      <c r="B239" s="782"/>
      <c r="C239" s="752" t="str">
        <f>'【指定様式①ーｂ】契約設備内訳表（２）（負荷）'!D243</f>
        <v/>
      </c>
      <c r="D239" s="742">
        <f>'【指定様式①ーｂ】契約設備内訳表（２）（負荷）'!V243</f>
        <v>0</v>
      </c>
      <c r="E239" s="753">
        <f>'【指定様式①ーｂ】契約設備内訳表（２）（負荷）'!X243</f>
        <v>0</v>
      </c>
      <c r="F239" s="754" t="str">
        <f>IF(C239="","",IF(ISERROR(VLOOKUP(C239,'機器ｺｰﾄﾞ（非表示）'!$A$2:$H$80,3,FALSE)),"",VLOOKUP(C239,'機器ｺｰﾄﾞ（非表示）'!$A$2:$H$80,3,FALSE)))</f>
        <v/>
      </c>
      <c r="G239" s="747" t="str">
        <f>IF(ISBLANK(D239),"",IF(C239=103,(VLOOKUP(D239,$BC$3:$BD$14,2,1))/1000,IF(C239=106,(VLOOKUP(D239,$BF$3:$BG$12,2,1))/1000,IF(C239=104,(VLOOKUP(D239,$AZ$3:$BA$8,2,1))/1000,IF(ISERROR(VLOOKUP(C239,'機器ｺｰﾄﾞ（非表示）'!$A$2:$H$80,5,FALSE)),"",ROUND(VLOOKUP(C239,'機器ｺｰﾄﾞ（非表示）'!$A$2:$H$80,5,FALSE)*D239*VLOOKUP(C239,'機器ｺｰﾄﾞ（非表示）'!$A$2:$H$80,6,FALSE),3))))))</f>
        <v/>
      </c>
      <c r="H239" s="742">
        <f t="shared" si="59"/>
        <v>0</v>
      </c>
      <c r="I239" s="743" t="str">
        <f t="shared" si="56"/>
        <v/>
      </c>
      <c r="L239" s="782"/>
      <c r="M239" s="752" t="str">
        <f>'【指定様式①ーｂ】契約設備内訳表（２）（負荷）'!AG243</f>
        <v/>
      </c>
      <c r="N239" s="742">
        <f>'【指定様式①ーｂ】契約設備内訳表（２）（負荷）'!AY243</f>
        <v>0</v>
      </c>
      <c r="O239" s="753">
        <f>'【指定様式①ーｂ】契約設備内訳表（２）（負荷）'!BA243</f>
        <v>0</v>
      </c>
      <c r="P239" s="754" t="str">
        <f>IF(M239="","",IF(ISERROR(VLOOKUP(M239,'機器ｺｰﾄﾞ（非表示）'!$A$2:$H$80,3,FALSE)),"",VLOOKUP(M239,'機器ｺｰﾄﾞ（非表示）'!$A$2:$H$80,3,FALSE)))</f>
        <v/>
      </c>
      <c r="Q239" s="747" t="str">
        <f>IF(N239=0,"",ROUND(IF(ISERROR(VLOOKUP(M239,'機器ｺｰﾄﾞ（非表示）'!$A$2:$H$80,5,FALSE)),"",VLOOKUP(M239,'機器ｺｰﾄﾞ（非表示）'!$A$2:$H$80,5,FALSE))*N239*VLOOKUP(M239,'機器ｺｰﾄﾞ（非表示）'!$A$2:$H$80,6,FALSE),3))</f>
        <v/>
      </c>
      <c r="R239" s="742">
        <f t="shared" si="60"/>
        <v>0</v>
      </c>
      <c r="S239" s="743" t="str">
        <f t="shared" si="57"/>
        <v/>
      </c>
      <c r="U239" s="723">
        <f t="shared" si="84"/>
        <v>0</v>
      </c>
      <c r="V239" s="723">
        <f t="shared" si="85"/>
        <v>0</v>
      </c>
      <c r="W239" s="723">
        <f t="shared" si="86"/>
        <v>0</v>
      </c>
      <c r="X239" s="723" t="str">
        <f t="shared" si="83"/>
        <v/>
      </c>
      <c r="Y239" s="723">
        <f t="shared" si="61"/>
        <v>0</v>
      </c>
      <c r="Z239" s="723">
        <f t="shared" si="62"/>
        <v>0</v>
      </c>
      <c r="AA239" s="723">
        <f t="shared" si="63"/>
        <v>0</v>
      </c>
      <c r="AB239" s="723">
        <f t="shared" si="64"/>
        <v>0</v>
      </c>
      <c r="AC239" s="723">
        <f t="shared" si="65"/>
        <v>0</v>
      </c>
      <c r="AD239" s="723">
        <f t="shared" si="66"/>
        <v>0</v>
      </c>
      <c r="AE239" s="723">
        <f t="shared" si="67"/>
        <v>0</v>
      </c>
      <c r="AF239" s="723">
        <f t="shared" si="68"/>
        <v>0</v>
      </c>
      <c r="AG239" s="723">
        <f t="shared" si="69"/>
        <v>0</v>
      </c>
      <c r="AH239" s="723">
        <f t="shared" si="70"/>
        <v>0</v>
      </c>
      <c r="AI239" s="723">
        <f t="shared" si="71"/>
        <v>0</v>
      </c>
      <c r="AJ239" s="723">
        <f t="shared" si="72"/>
        <v>0</v>
      </c>
      <c r="AK239" s="723">
        <f t="shared" si="73"/>
        <v>0</v>
      </c>
      <c r="AL239" s="723">
        <f t="shared" si="74"/>
        <v>0</v>
      </c>
      <c r="AM239" s="723">
        <f t="shared" si="75"/>
        <v>0</v>
      </c>
      <c r="AN239" s="723">
        <f t="shared" si="76"/>
        <v>0</v>
      </c>
      <c r="AO239" s="723">
        <f t="shared" si="77"/>
        <v>0</v>
      </c>
      <c r="AP239" s="723">
        <f t="shared" si="78"/>
        <v>0</v>
      </c>
      <c r="AQ239" s="723">
        <f t="shared" si="79"/>
        <v>0</v>
      </c>
    </row>
    <row r="240" spans="2:43">
      <c r="B240" s="782"/>
      <c r="C240" s="752" t="str">
        <f>'【指定様式①ーｂ】契約設備内訳表（２）（負荷）'!D244</f>
        <v/>
      </c>
      <c r="D240" s="742">
        <f>'【指定様式①ーｂ】契約設備内訳表（２）（負荷）'!V244</f>
        <v>0</v>
      </c>
      <c r="E240" s="753">
        <f>'【指定様式①ーｂ】契約設備内訳表（２）（負荷）'!X244</f>
        <v>0</v>
      </c>
      <c r="F240" s="754" t="str">
        <f>IF(C240="","",IF(ISERROR(VLOOKUP(C240,'機器ｺｰﾄﾞ（非表示）'!$A$2:$H$80,3,FALSE)),"",VLOOKUP(C240,'機器ｺｰﾄﾞ（非表示）'!$A$2:$H$80,3,FALSE)))</f>
        <v/>
      </c>
      <c r="G240" s="747" t="str">
        <f>IF(ISBLANK(D240),"",IF(C240=103,(VLOOKUP(D240,$BC$3:$BD$14,2,1))/1000,IF(C240=106,(VLOOKUP(D240,$BF$3:$BG$12,2,1))/1000,IF(C240=104,(VLOOKUP(D240,$AZ$3:$BA$8,2,1))/1000,IF(ISERROR(VLOOKUP(C240,'機器ｺｰﾄﾞ（非表示）'!$A$2:$H$80,5,FALSE)),"",ROUND(VLOOKUP(C240,'機器ｺｰﾄﾞ（非表示）'!$A$2:$H$80,5,FALSE)*D240*VLOOKUP(C240,'機器ｺｰﾄﾞ（非表示）'!$A$2:$H$80,6,FALSE),3))))))</f>
        <v/>
      </c>
      <c r="H240" s="742">
        <f t="shared" si="59"/>
        <v>0</v>
      </c>
      <c r="I240" s="743" t="str">
        <f t="shared" si="56"/>
        <v/>
      </c>
      <c r="L240" s="782"/>
      <c r="M240" s="752" t="str">
        <f>'【指定様式①ーｂ】契約設備内訳表（２）（負荷）'!AG244</f>
        <v/>
      </c>
      <c r="N240" s="742">
        <f>'【指定様式①ーｂ】契約設備内訳表（２）（負荷）'!AY244</f>
        <v>0</v>
      </c>
      <c r="O240" s="753">
        <f>'【指定様式①ーｂ】契約設備内訳表（２）（負荷）'!BA244</f>
        <v>0</v>
      </c>
      <c r="P240" s="754" t="str">
        <f>IF(M240="","",IF(ISERROR(VLOOKUP(M240,'機器ｺｰﾄﾞ（非表示）'!$A$2:$H$80,3,FALSE)),"",VLOOKUP(M240,'機器ｺｰﾄﾞ（非表示）'!$A$2:$H$80,3,FALSE)))</f>
        <v/>
      </c>
      <c r="Q240" s="747" t="str">
        <f>IF(N240=0,"",ROUND(IF(ISERROR(VLOOKUP(M240,'機器ｺｰﾄﾞ（非表示）'!$A$2:$H$80,5,FALSE)),"",VLOOKUP(M240,'機器ｺｰﾄﾞ（非表示）'!$A$2:$H$80,5,FALSE))*N240*VLOOKUP(M240,'機器ｺｰﾄﾞ（非表示）'!$A$2:$H$80,6,FALSE),3))</f>
        <v/>
      </c>
      <c r="R240" s="742">
        <f t="shared" si="60"/>
        <v>0</v>
      </c>
      <c r="S240" s="743" t="str">
        <f t="shared" si="57"/>
        <v/>
      </c>
      <c r="U240" s="723">
        <f t="shared" si="84"/>
        <v>0</v>
      </c>
      <c r="V240" s="723">
        <f t="shared" si="85"/>
        <v>0</v>
      </c>
      <c r="W240" s="723">
        <f t="shared" si="86"/>
        <v>0</v>
      </c>
      <c r="X240" s="723" t="str">
        <f t="shared" si="83"/>
        <v/>
      </c>
      <c r="Y240" s="723">
        <f t="shared" si="61"/>
        <v>0</v>
      </c>
      <c r="Z240" s="723">
        <f t="shared" si="62"/>
        <v>0</v>
      </c>
      <c r="AA240" s="723">
        <f t="shared" si="63"/>
        <v>0</v>
      </c>
      <c r="AB240" s="723">
        <f t="shared" si="64"/>
        <v>0</v>
      </c>
      <c r="AC240" s="723">
        <f t="shared" si="65"/>
        <v>0</v>
      </c>
      <c r="AD240" s="723">
        <f t="shared" si="66"/>
        <v>0</v>
      </c>
      <c r="AE240" s="723">
        <f t="shared" si="67"/>
        <v>0</v>
      </c>
      <c r="AF240" s="723">
        <f t="shared" si="68"/>
        <v>0</v>
      </c>
      <c r="AG240" s="723">
        <f t="shared" si="69"/>
        <v>0</v>
      </c>
      <c r="AH240" s="723">
        <f t="shared" si="70"/>
        <v>0</v>
      </c>
      <c r="AI240" s="723">
        <f t="shared" si="71"/>
        <v>0</v>
      </c>
      <c r="AJ240" s="723">
        <f t="shared" si="72"/>
        <v>0</v>
      </c>
      <c r="AK240" s="723">
        <f t="shared" si="73"/>
        <v>0</v>
      </c>
      <c r="AL240" s="723">
        <f t="shared" si="74"/>
        <v>0</v>
      </c>
      <c r="AM240" s="723">
        <f t="shared" si="75"/>
        <v>0</v>
      </c>
      <c r="AN240" s="723">
        <f t="shared" si="76"/>
        <v>0</v>
      </c>
      <c r="AO240" s="723">
        <f t="shared" si="77"/>
        <v>0</v>
      </c>
      <c r="AP240" s="723">
        <f t="shared" si="78"/>
        <v>0</v>
      </c>
      <c r="AQ240" s="723">
        <f t="shared" si="79"/>
        <v>0</v>
      </c>
    </row>
    <row r="241" spans="2:43">
      <c r="B241" s="782"/>
      <c r="C241" s="752" t="str">
        <f>'【指定様式①ーｂ】契約設備内訳表（２）（負荷）'!D245</f>
        <v/>
      </c>
      <c r="D241" s="742">
        <f>'【指定様式①ーｂ】契約設備内訳表（２）（負荷）'!V245</f>
        <v>0</v>
      </c>
      <c r="E241" s="753">
        <f>'【指定様式①ーｂ】契約設備内訳表（２）（負荷）'!X245</f>
        <v>0</v>
      </c>
      <c r="F241" s="754" t="str">
        <f>IF(C241="","",IF(ISERROR(VLOOKUP(C241,'機器ｺｰﾄﾞ（非表示）'!$A$2:$H$80,3,FALSE)),"",VLOOKUP(C241,'機器ｺｰﾄﾞ（非表示）'!$A$2:$H$80,3,FALSE)))</f>
        <v/>
      </c>
      <c r="G241" s="747" t="str">
        <f>IF(ISBLANK(D241),"",IF(C241=103,(VLOOKUP(D241,$BC$3:$BD$14,2,1))/1000,IF(C241=106,(VLOOKUP(D241,$BF$3:$BG$12,2,1))/1000,IF(C241=104,(VLOOKUP(D241,$AZ$3:$BA$8,2,1))/1000,IF(ISERROR(VLOOKUP(C241,'機器ｺｰﾄﾞ（非表示）'!$A$2:$H$80,5,FALSE)),"",ROUND(VLOOKUP(C241,'機器ｺｰﾄﾞ（非表示）'!$A$2:$H$80,5,FALSE)*D241*VLOOKUP(C241,'機器ｺｰﾄﾞ（非表示）'!$A$2:$H$80,6,FALSE),3))))))</f>
        <v/>
      </c>
      <c r="H241" s="742">
        <f t="shared" si="59"/>
        <v>0</v>
      </c>
      <c r="I241" s="743" t="str">
        <f t="shared" si="56"/>
        <v/>
      </c>
      <c r="L241" s="782"/>
      <c r="M241" s="752" t="str">
        <f>'【指定様式①ーｂ】契約設備内訳表（２）（負荷）'!AG245</f>
        <v/>
      </c>
      <c r="N241" s="742">
        <f>'【指定様式①ーｂ】契約設備内訳表（２）（負荷）'!AY245</f>
        <v>0</v>
      </c>
      <c r="O241" s="753">
        <f>'【指定様式①ーｂ】契約設備内訳表（２）（負荷）'!BA245</f>
        <v>0</v>
      </c>
      <c r="P241" s="754" t="str">
        <f>IF(M241="","",IF(ISERROR(VLOOKUP(M241,'機器ｺｰﾄﾞ（非表示）'!$A$2:$H$80,3,FALSE)),"",VLOOKUP(M241,'機器ｺｰﾄﾞ（非表示）'!$A$2:$H$80,3,FALSE)))</f>
        <v/>
      </c>
      <c r="Q241" s="747" t="str">
        <f>IF(N241=0,"",ROUND(IF(ISERROR(VLOOKUP(M241,'機器ｺｰﾄﾞ（非表示）'!$A$2:$H$80,5,FALSE)),"",VLOOKUP(M241,'機器ｺｰﾄﾞ（非表示）'!$A$2:$H$80,5,FALSE))*N241*VLOOKUP(M241,'機器ｺｰﾄﾞ（非表示）'!$A$2:$H$80,6,FALSE),3))</f>
        <v/>
      </c>
      <c r="R241" s="742">
        <f t="shared" si="60"/>
        <v>0</v>
      </c>
      <c r="S241" s="743" t="str">
        <f t="shared" si="57"/>
        <v/>
      </c>
      <c r="U241" s="723">
        <f t="shared" si="84"/>
        <v>0</v>
      </c>
      <c r="V241" s="723">
        <f t="shared" si="85"/>
        <v>0</v>
      </c>
      <c r="W241" s="723">
        <f t="shared" si="86"/>
        <v>0</v>
      </c>
      <c r="X241" s="723" t="str">
        <f t="shared" si="83"/>
        <v/>
      </c>
      <c r="Y241" s="723">
        <f t="shared" si="61"/>
        <v>0</v>
      </c>
      <c r="Z241" s="723">
        <f t="shared" si="62"/>
        <v>0</v>
      </c>
      <c r="AA241" s="723">
        <f t="shared" si="63"/>
        <v>0</v>
      </c>
      <c r="AB241" s="723">
        <f t="shared" si="64"/>
        <v>0</v>
      </c>
      <c r="AC241" s="723">
        <f t="shared" si="65"/>
        <v>0</v>
      </c>
      <c r="AD241" s="723">
        <f t="shared" si="66"/>
        <v>0</v>
      </c>
      <c r="AE241" s="723">
        <f t="shared" si="67"/>
        <v>0</v>
      </c>
      <c r="AF241" s="723">
        <f t="shared" si="68"/>
        <v>0</v>
      </c>
      <c r="AG241" s="723">
        <f t="shared" si="69"/>
        <v>0</v>
      </c>
      <c r="AH241" s="723">
        <f t="shared" si="70"/>
        <v>0</v>
      </c>
      <c r="AI241" s="723">
        <f t="shared" si="71"/>
        <v>0</v>
      </c>
      <c r="AJ241" s="723">
        <f t="shared" si="72"/>
        <v>0</v>
      </c>
      <c r="AK241" s="723">
        <f t="shared" si="73"/>
        <v>0</v>
      </c>
      <c r="AL241" s="723">
        <f t="shared" si="74"/>
        <v>0</v>
      </c>
      <c r="AM241" s="723">
        <f t="shared" si="75"/>
        <v>0</v>
      </c>
      <c r="AN241" s="723">
        <f t="shared" si="76"/>
        <v>0</v>
      </c>
      <c r="AO241" s="723">
        <f t="shared" si="77"/>
        <v>0</v>
      </c>
      <c r="AP241" s="723">
        <f t="shared" si="78"/>
        <v>0</v>
      </c>
      <c r="AQ241" s="723">
        <f t="shared" si="79"/>
        <v>0</v>
      </c>
    </row>
    <row r="242" spans="2:43">
      <c r="B242" s="782"/>
      <c r="C242" s="752" t="str">
        <f>'【指定様式①ーｂ】契約設備内訳表（２）（負荷）'!D246</f>
        <v/>
      </c>
      <c r="D242" s="742">
        <f>'【指定様式①ーｂ】契約設備内訳表（２）（負荷）'!V246</f>
        <v>0</v>
      </c>
      <c r="E242" s="753">
        <f>'【指定様式①ーｂ】契約設備内訳表（２）（負荷）'!X246</f>
        <v>0</v>
      </c>
      <c r="F242" s="754" t="str">
        <f>IF(C242="","",IF(ISERROR(VLOOKUP(C242,'機器ｺｰﾄﾞ（非表示）'!$A$2:$H$80,3,FALSE)),"",VLOOKUP(C242,'機器ｺｰﾄﾞ（非表示）'!$A$2:$H$80,3,FALSE)))</f>
        <v/>
      </c>
      <c r="G242" s="747" t="str">
        <f>IF(ISBLANK(D242),"",IF(C242=103,(VLOOKUP(D242,$BC$3:$BD$14,2,1))/1000,IF(C242=106,(VLOOKUP(D242,$BF$3:$BG$12,2,1))/1000,IF(C242=104,(VLOOKUP(D242,$AZ$3:$BA$8,2,1))/1000,IF(ISERROR(VLOOKUP(C242,'機器ｺｰﾄﾞ（非表示）'!$A$2:$H$80,5,FALSE)),"",ROUND(VLOOKUP(C242,'機器ｺｰﾄﾞ（非表示）'!$A$2:$H$80,5,FALSE)*D242*VLOOKUP(C242,'機器ｺｰﾄﾞ（非表示）'!$A$2:$H$80,6,FALSE),3))))))</f>
        <v/>
      </c>
      <c r="H242" s="742">
        <f t="shared" si="59"/>
        <v>0</v>
      </c>
      <c r="I242" s="743" t="str">
        <f t="shared" si="56"/>
        <v/>
      </c>
      <c r="L242" s="782"/>
      <c r="M242" s="752" t="str">
        <f>'【指定様式①ーｂ】契約設備内訳表（２）（負荷）'!AG246</f>
        <v/>
      </c>
      <c r="N242" s="742">
        <f>'【指定様式①ーｂ】契約設備内訳表（２）（負荷）'!AY246</f>
        <v>0</v>
      </c>
      <c r="O242" s="753">
        <f>'【指定様式①ーｂ】契約設備内訳表（２）（負荷）'!BA246</f>
        <v>0</v>
      </c>
      <c r="P242" s="754" t="str">
        <f>IF(M242="","",IF(ISERROR(VLOOKUP(M242,'機器ｺｰﾄﾞ（非表示）'!$A$2:$H$80,3,FALSE)),"",VLOOKUP(M242,'機器ｺｰﾄﾞ（非表示）'!$A$2:$H$80,3,FALSE)))</f>
        <v/>
      </c>
      <c r="Q242" s="747" t="str">
        <f>IF(N242=0,"",ROUND(IF(ISERROR(VLOOKUP(M242,'機器ｺｰﾄﾞ（非表示）'!$A$2:$H$80,5,FALSE)),"",VLOOKUP(M242,'機器ｺｰﾄﾞ（非表示）'!$A$2:$H$80,5,FALSE))*N242*VLOOKUP(M242,'機器ｺｰﾄﾞ（非表示）'!$A$2:$H$80,6,FALSE),3))</f>
        <v/>
      </c>
      <c r="R242" s="742">
        <f t="shared" si="60"/>
        <v>0</v>
      </c>
      <c r="S242" s="743" t="str">
        <f t="shared" si="57"/>
        <v/>
      </c>
      <c r="U242" s="723">
        <f t="shared" si="84"/>
        <v>0</v>
      </c>
      <c r="V242" s="723">
        <f t="shared" si="85"/>
        <v>0</v>
      </c>
      <c r="W242" s="723">
        <f t="shared" si="86"/>
        <v>0</v>
      </c>
      <c r="X242" s="723" t="str">
        <f t="shared" si="83"/>
        <v/>
      </c>
      <c r="Y242" s="723">
        <f t="shared" si="61"/>
        <v>0</v>
      </c>
      <c r="Z242" s="723">
        <f t="shared" si="62"/>
        <v>0</v>
      </c>
      <c r="AA242" s="723">
        <f t="shared" si="63"/>
        <v>0</v>
      </c>
      <c r="AB242" s="723">
        <f t="shared" si="64"/>
        <v>0</v>
      </c>
      <c r="AC242" s="723">
        <f t="shared" si="65"/>
        <v>0</v>
      </c>
      <c r="AD242" s="723">
        <f t="shared" si="66"/>
        <v>0</v>
      </c>
      <c r="AE242" s="723">
        <f t="shared" si="67"/>
        <v>0</v>
      </c>
      <c r="AF242" s="723">
        <f t="shared" si="68"/>
        <v>0</v>
      </c>
      <c r="AG242" s="723">
        <f t="shared" si="69"/>
        <v>0</v>
      </c>
      <c r="AH242" s="723">
        <f t="shared" si="70"/>
        <v>0</v>
      </c>
      <c r="AI242" s="723">
        <f t="shared" si="71"/>
        <v>0</v>
      </c>
      <c r="AJ242" s="723">
        <f t="shared" si="72"/>
        <v>0</v>
      </c>
      <c r="AK242" s="723">
        <f t="shared" si="73"/>
        <v>0</v>
      </c>
      <c r="AL242" s="723">
        <f t="shared" si="74"/>
        <v>0</v>
      </c>
      <c r="AM242" s="723">
        <f t="shared" si="75"/>
        <v>0</v>
      </c>
      <c r="AN242" s="723">
        <f t="shared" si="76"/>
        <v>0</v>
      </c>
      <c r="AO242" s="723">
        <f t="shared" si="77"/>
        <v>0</v>
      </c>
      <c r="AP242" s="723">
        <f t="shared" si="78"/>
        <v>0</v>
      </c>
      <c r="AQ242" s="723">
        <f t="shared" si="79"/>
        <v>0</v>
      </c>
    </row>
    <row r="243" spans="2:43">
      <c r="B243" s="782"/>
      <c r="C243" s="752" t="str">
        <f>'【指定様式①ーｂ】契約設備内訳表（２）（負荷）'!D247</f>
        <v/>
      </c>
      <c r="D243" s="742">
        <f>'【指定様式①ーｂ】契約設備内訳表（２）（負荷）'!V247</f>
        <v>0</v>
      </c>
      <c r="E243" s="753">
        <f>'【指定様式①ーｂ】契約設備内訳表（２）（負荷）'!X247</f>
        <v>0</v>
      </c>
      <c r="F243" s="754" t="str">
        <f>IF(C243="","",IF(ISERROR(VLOOKUP(C243,'機器ｺｰﾄﾞ（非表示）'!$A$2:$H$80,3,FALSE)),"",VLOOKUP(C243,'機器ｺｰﾄﾞ（非表示）'!$A$2:$H$80,3,FALSE)))</f>
        <v/>
      </c>
      <c r="G243" s="747" t="str">
        <f>IF(ISBLANK(D243),"",IF(C243=103,(VLOOKUP(D243,$BC$3:$BD$14,2,1))/1000,IF(C243=106,(VLOOKUP(D243,$BF$3:$BG$12,2,1))/1000,IF(C243=104,(VLOOKUP(D243,$AZ$3:$BA$8,2,1))/1000,IF(ISERROR(VLOOKUP(C243,'機器ｺｰﾄﾞ（非表示）'!$A$2:$H$80,5,FALSE)),"",ROUND(VLOOKUP(C243,'機器ｺｰﾄﾞ（非表示）'!$A$2:$H$80,5,FALSE)*D243*VLOOKUP(C243,'機器ｺｰﾄﾞ（非表示）'!$A$2:$H$80,6,FALSE),3))))))</f>
        <v/>
      </c>
      <c r="H243" s="742">
        <f t="shared" si="59"/>
        <v>0</v>
      </c>
      <c r="I243" s="743" t="str">
        <f t="shared" si="56"/>
        <v/>
      </c>
      <c r="L243" s="782"/>
      <c r="M243" s="752" t="str">
        <f>'【指定様式①ーｂ】契約設備内訳表（２）（負荷）'!AG247</f>
        <v/>
      </c>
      <c r="N243" s="742">
        <f>'【指定様式①ーｂ】契約設備内訳表（２）（負荷）'!AY247</f>
        <v>0</v>
      </c>
      <c r="O243" s="753">
        <f>'【指定様式①ーｂ】契約設備内訳表（２）（負荷）'!BA247</f>
        <v>0</v>
      </c>
      <c r="P243" s="754" t="str">
        <f>IF(M243="","",IF(ISERROR(VLOOKUP(M243,'機器ｺｰﾄﾞ（非表示）'!$A$2:$H$80,3,FALSE)),"",VLOOKUP(M243,'機器ｺｰﾄﾞ（非表示）'!$A$2:$H$80,3,FALSE)))</f>
        <v/>
      </c>
      <c r="Q243" s="747" t="str">
        <f>IF(N243=0,"",ROUND(IF(ISERROR(VLOOKUP(M243,'機器ｺｰﾄﾞ（非表示）'!$A$2:$H$80,5,FALSE)),"",VLOOKUP(M243,'機器ｺｰﾄﾞ（非表示）'!$A$2:$H$80,5,FALSE))*N243*VLOOKUP(M243,'機器ｺｰﾄﾞ（非表示）'!$A$2:$H$80,6,FALSE),3))</f>
        <v/>
      </c>
      <c r="R243" s="742">
        <f t="shared" si="60"/>
        <v>0</v>
      </c>
      <c r="S243" s="743" t="str">
        <f t="shared" si="57"/>
        <v/>
      </c>
      <c r="U243" s="723">
        <f t="shared" si="84"/>
        <v>0</v>
      </c>
      <c r="V243" s="723">
        <f t="shared" si="85"/>
        <v>0</v>
      </c>
      <c r="W243" s="723">
        <f t="shared" si="86"/>
        <v>0</v>
      </c>
      <c r="X243" s="723" t="str">
        <f t="shared" si="83"/>
        <v/>
      </c>
      <c r="Y243" s="723">
        <f t="shared" si="61"/>
        <v>0</v>
      </c>
      <c r="Z243" s="723">
        <f t="shared" si="62"/>
        <v>0</v>
      </c>
      <c r="AA243" s="723">
        <f t="shared" si="63"/>
        <v>0</v>
      </c>
      <c r="AB243" s="723">
        <f t="shared" si="64"/>
        <v>0</v>
      </c>
      <c r="AC243" s="723">
        <f t="shared" si="65"/>
        <v>0</v>
      </c>
      <c r="AD243" s="723">
        <f t="shared" si="66"/>
        <v>0</v>
      </c>
      <c r="AE243" s="723">
        <f t="shared" si="67"/>
        <v>0</v>
      </c>
      <c r="AF243" s="723">
        <f t="shared" si="68"/>
        <v>0</v>
      </c>
      <c r="AG243" s="723">
        <f t="shared" si="69"/>
        <v>0</v>
      </c>
      <c r="AH243" s="723">
        <f t="shared" si="70"/>
        <v>0</v>
      </c>
      <c r="AI243" s="723">
        <f t="shared" si="71"/>
        <v>0</v>
      </c>
      <c r="AJ243" s="723">
        <f t="shared" si="72"/>
        <v>0</v>
      </c>
      <c r="AK243" s="723">
        <f t="shared" si="73"/>
        <v>0</v>
      </c>
      <c r="AL243" s="723">
        <f t="shared" si="74"/>
        <v>0</v>
      </c>
      <c r="AM243" s="723">
        <f t="shared" si="75"/>
        <v>0</v>
      </c>
      <c r="AN243" s="723">
        <f t="shared" si="76"/>
        <v>0</v>
      </c>
      <c r="AO243" s="723">
        <f t="shared" si="77"/>
        <v>0</v>
      </c>
      <c r="AP243" s="723">
        <f t="shared" si="78"/>
        <v>0</v>
      </c>
      <c r="AQ243" s="723">
        <f t="shared" si="79"/>
        <v>0</v>
      </c>
    </row>
    <row r="244" spans="2:43">
      <c r="B244" s="782"/>
      <c r="C244" s="752" t="str">
        <f>'【指定様式①ーｂ】契約設備内訳表（２）（負荷）'!D248</f>
        <v/>
      </c>
      <c r="D244" s="742">
        <f>'【指定様式①ーｂ】契約設備内訳表（２）（負荷）'!V248</f>
        <v>0</v>
      </c>
      <c r="E244" s="753">
        <f>'【指定様式①ーｂ】契約設備内訳表（２）（負荷）'!X248</f>
        <v>0</v>
      </c>
      <c r="F244" s="754" t="str">
        <f>IF(C244="","",IF(ISERROR(VLOOKUP(C244,'機器ｺｰﾄﾞ（非表示）'!$A$2:$H$80,3,FALSE)),"",VLOOKUP(C244,'機器ｺｰﾄﾞ（非表示）'!$A$2:$H$80,3,FALSE)))</f>
        <v/>
      </c>
      <c r="G244" s="747" t="str">
        <f>IF(ISBLANK(D244),"",IF(C244=103,(VLOOKUP(D244,$BC$3:$BD$14,2,1))/1000,IF(C244=106,(VLOOKUP(D244,$BF$3:$BG$12,2,1))/1000,IF(C244=104,(VLOOKUP(D244,$AZ$3:$BA$8,2,1))/1000,IF(ISERROR(VLOOKUP(C244,'機器ｺｰﾄﾞ（非表示）'!$A$2:$H$80,5,FALSE)),"",ROUND(VLOOKUP(C244,'機器ｺｰﾄﾞ（非表示）'!$A$2:$H$80,5,FALSE)*D244*VLOOKUP(C244,'機器ｺｰﾄﾞ（非表示）'!$A$2:$H$80,6,FALSE),3))))))</f>
        <v/>
      </c>
      <c r="H244" s="742">
        <f t="shared" si="59"/>
        <v>0</v>
      </c>
      <c r="I244" s="743" t="str">
        <f t="shared" si="56"/>
        <v/>
      </c>
      <c r="L244" s="782"/>
      <c r="M244" s="752" t="str">
        <f>'【指定様式①ーｂ】契約設備内訳表（２）（負荷）'!AG248</f>
        <v/>
      </c>
      <c r="N244" s="742">
        <f>'【指定様式①ーｂ】契約設備内訳表（２）（負荷）'!AY248</f>
        <v>0</v>
      </c>
      <c r="O244" s="753">
        <f>'【指定様式①ーｂ】契約設備内訳表（２）（負荷）'!BA248</f>
        <v>0</v>
      </c>
      <c r="P244" s="754" t="str">
        <f>IF(M244="","",IF(ISERROR(VLOOKUP(M244,'機器ｺｰﾄﾞ（非表示）'!$A$2:$H$80,3,FALSE)),"",VLOOKUP(M244,'機器ｺｰﾄﾞ（非表示）'!$A$2:$H$80,3,FALSE)))</f>
        <v/>
      </c>
      <c r="Q244" s="747" t="str">
        <f>IF(N244=0,"",ROUND(IF(ISERROR(VLOOKUP(M244,'機器ｺｰﾄﾞ（非表示）'!$A$2:$H$80,5,FALSE)),"",VLOOKUP(M244,'機器ｺｰﾄﾞ（非表示）'!$A$2:$H$80,5,FALSE))*N244*VLOOKUP(M244,'機器ｺｰﾄﾞ（非表示）'!$A$2:$H$80,6,FALSE),3))</f>
        <v/>
      </c>
      <c r="R244" s="742">
        <f t="shared" si="60"/>
        <v>0</v>
      </c>
      <c r="S244" s="743" t="str">
        <f t="shared" si="57"/>
        <v/>
      </c>
      <c r="U244" s="723">
        <f t="shared" si="84"/>
        <v>0</v>
      </c>
      <c r="V244" s="723">
        <f t="shared" si="85"/>
        <v>0</v>
      </c>
      <c r="W244" s="723">
        <f t="shared" si="86"/>
        <v>0</v>
      </c>
      <c r="X244" s="723" t="str">
        <f t="shared" si="83"/>
        <v/>
      </c>
      <c r="Y244" s="723">
        <f t="shared" si="61"/>
        <v>0</v>
      </c>
      <c r="Z244" s="723">
        <f t="shared" si="62"/>
        <v>0</v>
      </c>
      <c r="AA244" s="723">
        <f t="shared" si="63"/>
        <v>0</v>
      </c>
      <c r="AB244" s="723">
        <f t="shared" si="64"/>
        <v>0</v>
      </c>
      <c r="AC244" s="723">
        <f t="shared" si="65"/>
        <v>0</v>
      </c>
      <c r="AD244" s="723">
        <f t="shared" si="66"/>
        <v>0</v>
      </c>
      <c r="AE244" s="723">
        <f t="shared" si="67"/>
        <v>0</v>
      </c>
      <c r="AF244" s="723">
        <f t="shared" si="68"/>
        <v>0</v>
      </c>
      <c r="AG244" s="723">
        <f t="shared" si="69"/>
        <v>0</v>
      </c>
      <c r="AH244" s="723">
        <f t="shared" si="70"/>
        <v>0</v>
      </c>
      <c r="AI244" s="723">
        <f t="shared" si="71"/>
        <v>0</v>
      </c>
      <c r="AJ244" s="723">
        <f t="shared" si="72"/>
        <v>0</v>
      </c>
      <c r="AK244" s="723">
        <f t="shared" si="73"/>
        <v>0</v>
      </c>
      <c r="AL244" s="723">
        <f t="shared" si="74"/>
        <v>0</v>
      </c>
      <c r="AM244" s="723">
        <f t="shared" si="75"/>
        <v>0</v>
      </c>
      <c r="AN244" s="723">
        <f t="shared" si="76"/>
        <v>0</v>
      </c>
      <c r="AO244" s="723">
        <f t="shared" si="77"/>
        <v>0</v>
      </c>
      <c r="AP244" s="723">
        <f t="shared" si="78"/>
        <v>0</v>
      </c>
      <c r="AQ244" s="723">
        <f t="shared" si="79"/>
        <v>0</v>
      </c>
    </row>
    <row r="245" spans="2:43">
      <c r="B245" s="782"/>
      <c r="C245" s="752" t="str">
        <f>'【指定様式①ーｂ】契約設備内訳表（２）（負荷）'!D249</f>
        <v/>
      </c>
      <c r="D245" s="742">
        <f>'【指定様式①ーｂ】契約設備内訳表（２）（負荷）'!V249</f>
        <v>0</v>
      </c>
      <c r="E245" s="753">
        <f>'【指定様式①ーｂ】契約設備内訳表（２）（負荷）'!X249</f>
        <v>0</v>
      </c>
      <c r="F245" s="754" t="str">
        <f>IF(C245="","",IF(ISERROR(VLOOKUP(C245,'機器ｺｰﾄﾞ（非表示）'!$A$2:$H$80,3,FALSE)),"",VLOOKUP(C245,'機器ｺｰﾄﾞ（非表示）'!$A$2:$H$80,3,FALSE)))</f>
        <v/>
      </c>
      <c r="G245" s="747" t="str">
        <f>IF(ISBLANK(D245),"",IF(C245=103,(VLOOKUP(D245,$BC$3:$BD$14,2,1))/1000,IF(C245=106,(VLOOKUP(D245,$BF$3:$BG$12,2,1))/1000,IF(C245=104,(VLOOKUP(D245,$AZ$3:$BA$8,2,1))/1000,IF(ISERROR(VLOOKUP(C245,'機器ｺｰﾄﾞ（非表示）'!$A$2:$H$80,5,FALSE)),"",ROUND(VLOOKUP(C245,'機器ｺｰﾄﾞ（非表示）'!$A$2:$H$80,5,FALSE)*D245*VLOOKUP(C245,'機器ｺｰﾄﾞ（非表示）'!$A$2:$H$80,6,FALSE),3))))))</f>
        <v/>
      </c>
      <c r="H245" s="742">
        <f t="shared" si="59"/>
        <v>0</v>
      </c>
      <c r="I245" s="743" t="str">
        <f t="shared" si="56"/>
        <v/>
      </c>
      <c r="L245" s="782"/>
      <c r="M245" s="752" t="str">
        <f>'【指定様式①ーｂ】契約設備内訳表（２）（負荷）'!AG249</f>
        <v/>
      </c>
      <c r="N245" s="742">
        <f>'【指定様式①ーｂ】契約設備内訳表（２）（負荷）'!AY249</f>
        <v>0</v>
      </c>
      <c r="O245" s="753">
        <f>'【指定様式①ーｂ】契約設備内訳表（２）（負荷）'!BA249</f>
        <v>0</v>
      </c>
      <c r="P245" s="754" t="str">
        <f>IF(M245="","",IF(ISERROR(VLOOKUP(M245,'機器ｺｰﾄﾞ（非表示）'!$A$2:$H$80,3,FALSE)),"",VLOOKUP(M245,'機器ｺｰﾄﾞ（非表示）'!$A$2:$H$80,3,FALSE)))</f>
        <v/>
      </c>
      <c r="Q245" s="747" t="str">
        <f>IF(N245=0,"",ROUND(IF(ISERROR(VLOOKUP(M245,'機器ｺｰﾄﾞ（非表示）'!$A$2:$H$80,5,FALSE)),"",VLOOKUP(M245,'機器ｺｰﾄﾞ（非表示）'!$A$2:$H$80,5,FALSE))*N245*VLOOKUP(M245,'機器ｺｰﾄﾞ（非表示）'!$A$2:$H$80,6,FALSE),3))</f>
        <v/>
      </c>
      <c r="R245" s="742">
        <f t="shared" si="60"/>
        <v>0</v>
      </c>
      <c r="S245" s="743" t="str">
        <f t="shared" si="57"/>
        <v/>
      </c>
      <c r="U245" s="723">
        <f t="shared" si="84"/>
        <v>0</v>
      </c>
      <c r="V245" s="723">
        <f t="shared" si="85"/>
        <v>0</v>
      </c>
      <c r="W245" s="723">
        <f t="shared" si="86"/>
        <v>0</v>
      </c>
      <c r="X245" s="723" t="str">
        <f t="shared" si="83"/>
        <v/>
      </c>
      <c r="Y245" s="723">
        <f t="shared" si="61"/>
        <v>0</v>
      </c>
      <c r="Z245" s="723">
        <f t="shared" si="62"/>
        <v>0</v>
      </c>
      <c r="AA245" s="723">
        <f t="shared" si="63"/>
        <v>0</v>
      </c>
      <c r="AB245" s="723">
        <f t="shared" si="64"/>
        <v>0</v>
      </c>
      <c r="AC245" s="723">
        <f t="shared" si="65"/>
        <v>0</v>
      </c>
      <c r="AD245" s="723">
        <f t="shared" si="66"/>
        <v>0</v>
      </c>
      <c r="AE245" s="723">
        <f t="shared" si="67"/>
        <v>0</v>
      </c>
      <c r="AF245" s="723">
        <f t="shared" si="68"/>
        <v>0</v>
      </c>
      <c r="AG245" s="723">
        <f t="shared" si="69"/>
        <v>0</v>
      </c>
      <c r="AH245" s="723">
        <f t="shared" si="70"/>
        <v>0</v>
      </c>
      <c r="AI245" s="723">
        <f t="shared" si="71"/>
        <v>0</v>
      </c>
      <c r="AJ245" s="723">
        <f t="shared" si="72"/>
        <v>0</v>
      </c>
      <c r="AK245" s="723">
        <f t="shared" si="73"/>
        <v>0</v>
      </c>
      <c r="AL245" s="723">
        <f t="shared" si="74"/>
        <v>0</v>
      </c>
      <c r="AM245" s="723">
        <f t="shared" si="75"/>
        <v>0</v>
      </c>
      <c r="AN245" s="723">
        <f t="shared" si="76"/>
        <v>0</v>
      </c>
      <c r="AO245" s="723">
        <f t="shared" si="77"/>
        <v>0</v>
      </c>
      <c r="AP245" s="723">
        <f t="shared" si="78"/>
        <v>0</v>
      </c>
      <c r="AQ245" s="723">
        <f t="shared" si="79"/>
        <v>0</v>
      </c>
    </row>
    <row r="246" spans="2:43">
      <c r="B246" s="782"/>
      <c r="C246" s="752" t="str">
        <f>'【指定様式①ーｂ】契約設備内訳表（２）（負荷）'!D250</f>
        <v/>
      </c>
      <c r="D246" s="742">
        <f>'【指定様式①ーｂ】契約設備内訳表（２）（負荷）'!V250</f>
        <v>0</v>
      </c>
      <c r="E246" s="753">
        <f>'【指定様式①ーｂ】契約設備内訳表（２）（負荷）'!X250</f>
        <v>0</v>
      </c>
      <c r="F246" s="754" t="str">
        <f>IF(C246="","",IF(ISERROR(VLOOKUP(C246,'機器ｺｰﾄﾞ（非表示）'!$A$2:$H$80,3,FALSE)),"",VLOOKUP(C246,'機器ｺｰﾄﾞ（非表示）'!$A$2:$H$80,3,FALSE)))</f>
        <v/>
      </c>
      <c r="G246" s="747" t="str">
        <f>IF(ISBLANK(D246),"",IF(C246=103,(VLOOKUP(D246,$BC$3:$BD$14,2,1))/1000,IF(C246=106,(VLOOKUP(D246,$BF$3:$BG$12,2,1))/1000,IF(C246=104,(VLOOKUP(D246,$AZ$3:$BA$8,2,1))/1000,IF(ISERROR(VLOOKUP(C246,'機器ｺｰﾄﾞ（非表示）'!$A$2:$H$80,5,FALSE)),"",ROUND(VLOOKUP(C246,'機器ｺｰﾄﾞ（非表示）'!$A$2:$H$80,5,FALSE)*D246*VLOOKUP(C246,'機器ｺｰﾄﾞ（非表示）'!$A$2:$H$80,6,FALSE),3))))))</f>
        <v/>
      </c>
      <c r="H246" s="742">
        <f t="shared" si="59"/>
        <v>0</v>
      </c>
      <c r="I246" s="743" t="str">
        <f t="shared" si="56"/>
        <v/>
      </c>
      <c r="L246" s="782"/>
      <c r="M246" s="752" t="str">
        <f>'【指定様式①ーｂ】契約設備内訳表（２）（負荷）'!AG250</f>
        <v/>
      </c>
      <c r="N246" s="742">
        <f>'【指定様式①ーｂ】契約設備内訳表（２）（負荷）'!AY250</f>
        <v>0</v>
      </c>
      <c r="O246" s="753">
        <f>'【指定様式①ーｂ】契約設備内訳表（２）（負荷）'!BA250</f>
        <v>0</v>
      </c>
      <c r="P246" s="754" t="str">
        <f>IF(M246="","",IF(ISERROR(VLOOKUP(M246,'機器ｺｰﾄﾞ（非表示）'!$A$2:$H$80,3,FALSE)),"",VLOOKUP(M246,'機器ｺｰﾄﾞ（非表示）'!$A$2:$H$80,3,FALSE)))</f>
        <v/>
      </c>
      <c r="Q246" s="747" t="str">
        <f>IF(N246=0,"",ROUND(IF(ISERROR(VLOOKUP(M246,'機器ｺｰﾄﾞ（非表示）'!$A$2:$H$80,5,FALSE)),"",VLOOKUP(M246,'機器ｺｰﾄﾞ（非表示）'!$A$2:$H$80,5,FALSE))*N246*VLOOKUP(M246,'機器ｺｰﾄﾞ（非表示）'!$A$2:$H$80,6,FALSE),3))</f>
        <v/>
      </c>
      <c r="R246" s="742">
        <f t="shared" si="60"/>
        <v>0</v>
      </c>
      <c r="S246" s="743" t="str">
        <f t="shared" si="57"/>
        <v/>
      </c>
      <c r="U246" s="723">
        <f t="shared" si="84"/>
        <v>0</v>
      </c>
      <c r="V246" s="723">
        <f t="shared" si="85"/>
        <v>0</v>
      </c>
      <c r="W246" s="723">
        <f t="shared" si="86"/>
        <v>0</v>
      </c>
      <c r="X246" s="723" t="str">
        <f t="shared" si="83"/>
        <v/>
      </c>
      <c r="Y246" s="723">
        <f t="shared" si="61"/>
        <v>0</v>
      </c>
      <c r="Z246" s="723">
        <f t="shared" si="62"/>
        <v>0</v>
      </c>
      <c r="AA246" s="723">
        <f t="shared" si="63"/>
        <v>0</v>
      </c>
      <c r="AB246" s="723">
        <f t="shared" si="64"/>
        <v>0</v>
      </c>
      <c r="AC246" s="723">
        <f t="shared" si="65"/>
        <v>0</v>
      </c>
      <c r="AD246" s="723">
        <f t="shared" si="66"/>
        <v>0</v>
      </c>
      <c r="AE246" s="723">
        <f t="shared" si="67"/>
        <v>0</v>
      </c>
      <c r="AF246" s="723">
        <f t="shared" si="68"/>
        <v>0</v>
      </c>
      <c r="AG246" s="723">
        <f t="shared" si="69"/>
        <v>0</v>
      </c>
      <c r="AH246" s="723">
        <f t="shared" si="70"/>
        <v>0</v>
      </c>
      <c r="AI246" s="723">
        <f t="shared" si="71"/>
        <v>0</v>
      </c>
      <c r="AJ246" s="723">
        <f t="shared" si="72"/>
        <v>0</v>
      </c>
      <c r="AK246" s="723">
        <f t="shared" si="73"/>
        <v>0</v>
      </c>
      <c r="AL246" s="723">
        <f t="shared" si="74"/>
        <v>0</v>
      </c>
      <c r="AM246" s="723">
        <f t="shared" si="75"/>
        <v>0</v>
      </c>
      <c r="AN246" s="723">
        <f t="shared" si="76"/>
        <v>0</v>
      </c>
      <c r="AO246" s="723">
        <f t="shared" si="77"/>
        <v>0</v>
      </c>
      <c r="AP246" s="723">
        <f t="shared" si="78"/>
        <v>0</v>
      </c>
      <c r="AQ246" s="723">
        <f t="shared" si="79"/>
        <v>0</v>
      </c>
    </row>
    <row r="247" spans="2:43">
      <c r="B247" s="782"/>
      <c r="C247" s="752" t="str">
        <f>'【指定様式①ーｂ】契約設備内訳表（２）（負荷）'!D251</f>
        <v/>
      </c>
      <c r="D247" s="742">
        <f>'【指定様式①ーｂ】契約設備内訳表（２）（負荷）'!V251</f>
        <v>0</v>
      </c>
      <c r="E247" s="753">
        <f>'【指定様式①ーｂ】契約設備内訳表（２）（負荷）'!X251</f>
        <v>0</v>
      </c>
      <c r="F247" s="754" t="str">
        <f>IF(C247="","",IF(ISERROR(VLOOKUP(C247,'機器ｺｰﾄﾞ（非表示）'!$A$2:$H$80,3,FALSE)),"",VLOOKUP(C247,'機器ｺｰﾄﾞ（非表示）'!$A$2:$H$80,3,FALSE)))</f>
        <v/>
      </c>
      <c r="G247" s="747" t="str">
        <f>IF(ISBLANK(D247),"",IF(C247=103,(VLOOKUP(D247,$BC$3:$BD$14,2,1))/1000,IF(C247=106,(VLOOKUP(D247,$BF$3:$BG$12,2,1))/1000,IF(C247=104,(VLOOKUP(D247,$AZ$3:$BA$8,2,1))/1000,IF(ISERROR(VLOOKUP(C247,'機器ｺｰﾄﾞ（非表示）'!$A$2:$H$80,5,FALSE)),"",ROUND(VLOOKUP(C247,'機器ｺｰﾄﾞ（非表示）'!$A$2:$H$80,5,FALSE)*D247*VLOOKUP(C247,'機器ｺｰﾄﾞ（非表示）'!$A$2:$H$80,6,FALSE),3))))))</f>
        <v/>
      </c>
      <c r="H247" s="742">
        <f t="shared" si="59"/>
        <v>0</v>
      </c>
      <c r="I247" s="743" t="str">
        <f t="shared" si="56"/>
        <v/>
      </c>
      <c r="L247" s="782"/>
      <c r="M247" s="752" t="str">
        <f>'【指定様式①ーｂ】契約設備内訳表（２）（負荷）'!AG251</f>
        <v/>
      </c>
      <c r="N247" s="742">
        <f>'【指定様式①ーｂ】契約設備内訳表（２）（負荷）'!AY251</f>
        <v>0</v>
      </c>
      <c r="O247" s="753">
        <f>'【指定様式①ーｂ】契約設備内訳表（２）（負荷）'!BA251</f>
        <v>0</v>
      </c>
      <c r="P247" s="754" t="str">
        <f>IF(M247="","",IF(ISERROR(VLOOKUP(M247,'機器ｺｰﾄﾞ（非表示）'!$A$2:$H$80,3,FALSE)),"",VLOOKUP(M247,'機器ｺｰﾄﾞ（非表示）'!$A$2:$H$80,3,FALSE)))</f>
        <v/>
      </c>
      <c r="Q247" s="747" t="str">
        <f>IF(N247=0,"",ROUND(IF(ISERROR(VLOOKUP(M247,'機器ｺｰﾄﾞ（非表示）'!$A$2:$H$80,5,FALSE)),"",VLOOKUP(M247,'機器ｺｰﾄﾞ（非表示）'!$A$2:$H$80,5,FALSE))*N247*VLOOKUP(M247,'機器ｺｰﾄﾞ（非表示）'!$A$2:$H$80,6,FALSE),3))</f>
        <v/>
      </c>
      <c r="R247" s="742">
        <f t="shared" si="60"/>
        <v>0</v>
      </c>
      <c r="S247" s="743" t="str">
        <f t="shared" si="57"/>
        <v/>
      </c>
      <c r="U247" s="723">
        <f t="shared" si="84"/>
        <v>0</v>
      </c>
      <c r="V247" s="723">
        <f t="shared" si="85"/>
        <v>0</v>
      </c>
      <c r="W247" s="723">
        <f t="shared" si="86"/>
        <v>0</v>
      </c>
      <c r="X247" s="723" t="str">
        <f t="shared" si="83"/>
        <v/>
      </c>
      <c r="Y247" s="723">
        <f t="shared" si="61"/>
        <v>0</v>
      </c>
      <c r="Z247" s="723">
        <f t="shared" si="62"/>
        <v>0</v>
      </c>
      <c r="AA247" s="723">
        <f t="shared" si="63"/>
        <v>0</v>
      </c>
      <c r="AB247" s="723">
        <f t="shared" si="64"/>
        <v>0</v>
      </c>
      <c r="AC247" s="723">
        <f t="shared" si="65"/>
        <v>0</v>
      </c>
      <c r="AD247" s="723">
        <f t="shared" si="66"/>
        <v>0</v>
      </c>
      <c r="AE247" s="723">
        <f t="shared" si="67"/>
        <v>0</v>
      </c>
      <c r="AF247" s="723">
        <f t="shared" si="68"/>
        <v>0</v>
      </c>
      <c r="AG247" s="723">
        <f t="shared" si="69"/>
        <v>0</v>
      </c>
      <c r="AH247" s="723">
        <f t="shared" si="70"/>
        <v>0</v>
      </c>
      <c r="AI247" s="723">
        <f t="shared" si="71"/>
        <v>0</v>
      </c>
      <c r="AJ247" s="723">
        <f t="shared" si="72"/>
        <v>0</v>
      </c>
      <c r="AK247" s="723">
        <f t="shared" si="73"/>
        <v>0</v>
      </c>
      <c r="AL247" s="723">
        <f t="shared" si="74"/>
        <v>0</v>
      </c>
      <c r="AM247" s="723">
        <f t="shared" si="75"/>
        <v>0</v>
      </c>
      <c r="AN247" s="723">
        <f t="shared" si="76"/>
        <v>0</v>
      </c>
      <c r="AO247" s="723">
        <f t="shared" si="77"/>
        <v>0</v>
      </c>
      <c r="AP247" s="723">
        <f t="shared" si="78"/>
        <v>0</v>
      </c>
      <c r="AQ247" s="723">
        <f t="shared" si="79"/>
        <v>0</v>
      </c>
    </row>
    <row r="248" spans="2:43">
      <c r="B248" s="782"/>
      <c r="C248" s="752" t="str">
        <f>'【指定様式①ーｂ】契約設備内訳表（２）（負荷）'!D252</f>
        <v/>
      </c>
      <c r="D248" s="742">
        <f>'【指定様式①ーｂ】契約設備内訳表（２）（負荷）'!V252</f>
        <v>0</v>
      </c>
      <c r="E248" s="753">
        <f>'【指定様式①ーｂ】契約設備内訳表（２）（負荷）'!X252</f>
        <v>0</v>
      </c>
      <c r="F248" s="754" t="str">
        <f>IF(C248="","",IF(ISERROR(VLOOKUP(C248,'機器ｺｰﾄﾞ（非表示）'!$A$2:$H$80,3,FALSE)),"",VLOOKUP(C248,'機器ｺｰﾄﾞ（非表示）'!$A$2:$H$80,3,FALSE)))</f>
        <v/>
      </c>
      <c r="G248" s="747" t="str">
        <f>IF(ISBLANK(D248),"",IF(C248=103,(VLOOKUP(D248,$BC$3:$BD$14,2,1))/1000,IF(C248=106,(VLOOKUP(D248,$BF$3:$BG$12,2,1))/1000,IF(C248=104,(VLOOKUP(D248,$AZ$3:$BA$8,2,1))/1000,IF(ISERROR(VLOOKUP(C248,'機器ｺｰﾄﾞ（非表示）'!$A$2:$H$80,5,FALSE)),"",ROUND(VLOOKUP(C248,'機器ｺｰﾄﾞ（非表示）'!$A$2:$H$80,5,FALSE)*D248*VLOOKUP(C248,'機器ｺｰﾄﾞ（非表示）'!$A$2:$H$80,6,FALSE),3))))))</f>
        <v/>
      </c>
      <c r="H248" s="742">
        <f t="shared" si="59"/>
        <v>0</v>
      </c>
      <c r="I248" s="743" t="str">
        <f t="shared" si="56"/>
        <v/>
      </c>
      <c r="L248" s="782"/>
      <c r="M248" s="752" t="str">
        <f>'【指定様式①ーｂ】契約設備内訳表（２）（負荷）'!AG252</f>
        <v/>
      </c>
      <c r="N248" s="742">
        <f>'【指定様式①ーｂ】契約設備内訳表（２）（負荷）'!AY252</f>
        <v>0</v>
      </c>
      <c r="O248" s="753">
        <f>'【指定様式①ーｂ】契約設備内訳表（２）（負荷）'!BA252</f>
        <v>0</v>
      </c>
      <c r="P248" s="754" t="str">
        <f>IF(M248="","",IF(ISERROR(VLOOKUP(M248,'機器ｺｰﾄﾞ（非表示）'!$A$2:$H$80,3,FALSE)),"",VLOOKUP(M248,'機器ｺｰﾄﾞ（非表示）'!$A$2:$H$80,3,FALSE)))</f>
        <v/>
      </c>
      <c r="Q248" s="747" t="str">
        <f>IF(N248=0,"",ROUND(IF(ISERROR(VLOOKUP(M248,'機器ｺｰﾄﾞ（非表示）'!$A$2:$H$80,5,FALSE)),"",VLOOKUP(M248,'機器ｺｰﾄﾞ（非表示）'!$A$2:$H$80,5,FALSE))*N248*VLOOKUP(M248,'機器ｺｰﾄﾞ（非表示）'!$A$2:$H$80,6,FALSE),3))</f>
        <v/>
      </c>
      <c r="R248" s="742">
        <f t="shared" si="60"/>
        <v>0</v>
      </c>
      <c r="S248" s="743" t="str">
        <f t="shared" si="57"/>
        <v/>
      </c>
      <c r="U248" s="723">
        <f t="shared" si="84"/>
        <v>0</v>
      </c>
      <c r="V248" s="723">
        <f t="shared" si="85"/>
        <v>0</v>
      </c>
      <c r="W248" s="723">
        <f t="shared" si="86"/>
        <v>0</v>
      </c>
      <c r="X248" s="723" t="str">
        <f t="shared" si="83"/>
        <v/>
      </c>
      <c r="Y248" s="723">
        <f t="shared" si="61"/>
        <v>0</v>
      </c>
      <c r="Z248" s="723">
        <f t="shared" si="62"/>
        <v>0</v>
      </c>
      <c r="AA248" s="723">
        <f t="shared" si="63"/>
        <v>0</v>
      </c>
      <c r="AB248" s="723">
        <f t="shared" si="64"/>
        <v>0</v>
      </c>
      <c r="AC248" s="723">
        <f t="shared" si="65"/>
        <v>0</v>
      </c>
      <c r="AD248" s="723">
        <f t="shared" si="66"/>
        <v>0</v>
      </c>
      <c r="AE248" s="723">
        <f t="shared" si="67"/>
        <v>0</v>
      </c>
      <c r="AF248" s="723">
        <f t="shared" si="68"/>
        <v>0</v>
      </c>
      <c r="AG248" s="723">
        <f t="shared" si="69"/>
        <v>0</v>
      </c>
      <c r="AH248" s="723">
        <f t="shared" si="70"/>
        <v>0</v>
      </c>
      <c r="AI248" s="723">
        <f t="shared" si="71"/>
        <v>0</v>
      </c>
      <c r="AJ248" s="723">
        <f t="shared" si="72"/>
        <v>0</v>
      </c>
      <c r="AK248" s="723">
        <f t="shared" si="73"/>
        <v>0</v>
      </c>
      <c r="AL248" s="723">
        <f t="shared" si="74"/>
        <v>0</v>
      </c>
      <c r="AM248" s="723">
        <f t="shared" si="75"/>
        <v>0</v>
      </c>
      <c r="AN248" s="723">
        <f t="shared" si="76"/>
        <v>0</v>
      </c>
      <c r="AO248" s="723">
        <f t="shared" si="77"/>
        <v>0</v>
      </c>
      <c r="AP248" s="723">
        <f t="shared" si="78"/>
        <v>0</v>
      </c>
      <c r="AQ248" s="723">
        <f t="shared" si="79"/>
        <v>0</v>
      </c>
    </row>
    <row r="249" spans="2:43">
      <c r="B249" s="782"/>
      <c r="C249" s="752" t="str">
        <f>'【指定様式①ーｂ】契約設備内訳表（２）（負荷）'!D253</f>
        <v/>
      </c>
      <c r="D249" s="742">
        <f>'【指定様式①ーｂ】契約設備内訳表（２）（負荷）'!V253</f>
        <v>0</v>
      </c>
      <c r="E249" s="753">
        <f>'【指定様式①ーｂ】契約設備内訳表（２）（負荷）'!X253</f>
        <v>0</v>
      </c>
      <c r="F249" s="754" t="str">
        <f>IF(C249="","",IF(ISERROR(VLOOKUP(C249,'機器ｺｰﾄﾞ（非表示）'!$A$2:$H$80,3,FALSE)),"",VLOOKUP(C249,'機器ｺｰﾄﾞ（非表示）'!$A$2:$H$80,3,FALSE)))</f>
        <v/>
      </c>
      <c r="G249" s="747" t="str">
        <f>IF(ISBLANK(D249),"",IF(C249=103,(VLOOKUP(D249,$BC$3:$BD$14,2,1))/1000,IF(C249=106,(VLOOKUP(D249,$BF$3:$BG$12,2,1))/1000,IF(C249=104,(VLOOKUP(D249,$AZ$3:$BA$8,2,1))/1000,IF(ISERROR(VLOOKUP(C249,'機器ｺｰﾄﾞ（非表示）'!$A$2:$H$80,5,FALSE)),"",ROUND(VLOOKUP(C249,'機器ｺｰﾄﾞ（非表示）'!$A$2:$H$80,5,FALSE)*D249*VLOOKUP(C249,'機器ｺｰﾄﾞ（非表示）'!$A$2:$H$80,6,FALSE),3))))))</f>
        <v/>
      </c>
      <c r="H249" s="742">
        <f t="shared" si="59"/>
        <v>0</v>
      </c>
      <c r="I249" s="743" t="str">
        <f t="shared" si="56"/>
        <v/>
      </c>
      <c r="L249" s="782"/>
      <c r="M249" s="752" t="str">
        <f>'【指定様式①ーｂ】契約設備内訳表（２）（負荷）'!AG253</f>
        <v/>
      </c>
      <c r="N249" s="742">
        <f>'【指定様式①ーｂ】契約設備内訳表（２）（負荷）'!AY253</f>
        <v>0</v>
      </c>
      <c r="O249" s="753">
        <f>'【指定様式①ーｂ】契約設備内訳表（２）（負荷）'!BA253</f>
        <v>0</v>
      </c>
      <c r="P249" s="754" t="str">
        <f>IF(M249="","",IF(ISERROR(VLOOKUP(M249,'機器ｺｰﾄﾞ（非表示）'!$A$2:$H$80,3,FALSE)),"",VLOOKUP(M249,'機器ｺｰﾄﾞ（非表示）'!$A$2:$H$80,3,FALSE)))</f>
        <v/>
      </c>
      <c r="Q249" s="747" t="str">
        <f>IF(N249=0,"",ROUND(IF(ISERROR(VLOOKUP(M249,'機器ｺｰﾄﾞ（非表示）'!$A$2:$H$80,5,FALSE)),"",VLOOKUP(M249,'機器ｺｰﾄﾞ（非表示）'!$A$2:$H$80,5,FALSE))*N249*VLOOKUP(M249,'機器ｺｰﾄﾞ（非表示）'!$A$2:$H$80,6,FALSE),3))</f>
        <v/>
      </c>
      <c r="R249" s="742">
        <f t="shared" si="60"/>
        <v>0</v>
      </c>
      <c r="S249" s="743" t="str">
        <f t="shared" si="57"/>
        <v/>
      </c>
      <c r="U249" s="723">
        <f t="shared" si="84"/>
        <v>0</v>
      </c>
      <c r="V249" s="723">
        <f t="shared" si="85"/>
        <v>0</v>
      </c>
      <c r="W249" s="723">
        <f t="shared" si="86"/>
        <v>0</v>
      </c>
      <c r="X249" s="723" t="str">
        <f t="shared" si="83"/>
        <v/>
      </c>
      <c r="Y249" s="723">
        <f t="shared" si="61"/>
        <v>0</v>
      </c>
      <c r="Z249" s="723">
        <f t="shared" si="62"/>
        <v>0</v>
      </c>
      <c r="AA249" s="723">
        <f t="shared" si="63"/>
        <v>0</v>
      </c>
      <c r="AB249" s="723">
        <f t="shared" si="64"/>
        <v>0</v>
      </c>
      <c r="AC249" s="723">
        <f t="shared" si="65"/>
        <v>0</v>
      </c>
      <c r="AD249" s="723">
        <f t="shared" si="66"/>
        <v>0</v>
      </c>
      <c r="AE249" s="723">
        <f t="shared" si="67"/>
        <v>0</v>
      </c>
      <c r="AF249" s="723">
        <f t="shared" si="68"/>
        <v>0</v>
      </c>
      <c r="AG249" s="723">
        <f t="shared" si="69"/>
        <v>0</v>
      </c>
      <c r="AH249" s="723">
        <f t="shared" si="70"/>
        <v>0</v>
      </c>
      <c r="AI249" s="723">
        <f t="shared" si="71"/>
        <v>0</v>
      </c>
      <c r="AJ249" s="723">
        <f t="shared" si="72"/>
        <v>0</v>
      </c>
      <c r="AK249" s="723">
        <f t="shared" si="73"/>
        <v>0</v>
      </c>
      <c r="AL249" s="723">
        <f t="shared" si="74"/>
        <v>0</v>
      </c>
      <c r="AM249" s="723">
        <f t="shared" si="75"/>
        <v>0</v>
      </c>
      <c r="AN249" s="723">
        <f t="shared" si="76"/>
        <v>0</v>
      </c>
      <c r="AO249" s="723">
        <f t="shared" si="77"/>
        <v>0</v>
      </c>
      <c r="AP249" s="723">
        <f t="shared" si="78"/>
        <v>0</v>
      </c>
      <c r="AQ249" s="723">
        <f t="shared" si="79"/>
        <v>0</v>
      </c>
    </row>
    <row r="250" spans="2:43">
      <c r="B250" s="782"/>
      <c r="C250" s="752" t="str">
        <f>'【指定様式①ーｂ】契約設備内訳表（２）（負荷）'!D254</f>
        <v/>
      </c>
      <c r="D250" s="742">
        <f>'【指定様式①ーｂ】契約設備内訳表（２）（負荷）'!V254</f>
        <v>0</v>
      </c>
      <c r="E250" s="753">
        <f>'【指定様式①ーｂ】契約設備内訳表（２）（負荷）'!X254</f>
        <v>0</v>
      </c>
      <c r="F250" s="754" t="str">
        <f>IF(C250="","",IF(ISERROR(VLOOKUP(C250,'機器ｺｰﾄﾞ（非表示）'!$A$2:$H$80,3,FALSE)),"",VLOOKUP(C250,'機器ｺｰﾄﾞ（非表示）'!$A$2:$H$80,3,FALSE)))</f>
        <v/>
      </c>
      <c r="G250" s="747" t="str">
        <f>IF(ISBLANK(D250),"",IF(C250=103,(VLOOKUP(D250,$BC$3:$BD$14,2,1))/1000,IF(C250=106,(VLOOKUP(D250,$BF$3:$BG$12,2,1))/1000,IF(C250=104,(VLOOKUP(D250,$AZ$3:$BA$8,2,1))/1000,IF(ISERROR(VLOOKUP(C250,'機器ｺｰﾄﾞ（非表示）'!$A$2:$H$80,5,FALSE)),"",ROUND(VLOOKUP(C250,'機器ｺｰﾄﾞ（非表示）'!$A$2:$H$80,5,FALSE)*D250*VLOOKUP(C250,'機器ｺｰﾄﾞ（非表示）'!$A$2:$H$80,6,FALSE),3))))))</f>
        <v/>
      </c>
      <c r="H250" s="742">
        <f t="shared" si="59"/>
        <v>0</v>
      </c>
      <c r="I250" s="743" t="str">
        <f t="shared" si="56"/>
        <v/>
      </c>
      <c r="L250" s="782"/>
      <c r="M250" s="752" t="str">
        <f>'【指定様式①ーｂ】契約設備内訳表（２）（負荷）'!AG254</f>
        <v/>
      </c>
      <c r="N250" s="742">
        <f>'【指定様式①ーｂ】契約設備内訳表（２）（負荷）'!AY254</f>
        <v>0</v>
      </c>
      <c r="O250" s="753">
        <f>'【指定様式①ーｂ】契約設備内訳表（２）（負荷）'!BA254</f>
        <v>0</v>
      </c>
      <c r="P250" s="754" t="str">
        <f>IF(M250="","",IF(ISERROR(VLOOKUP(M250,'機器ｺｰﾄﾞ（非表示）'!$A$2:$H$80,3,FALSE)),"",VLOOKUP(M250,'機器ｺｰﾄﾞ（非表示）'!$A$2:$H$80,3,FALSE)))</f>
        <v/>
      </c>
      <c r="Q250" s="747" t="str">
        <f>IF(N250=0,"",ROUND(IF(ISERROR(VLOOKUP(M250,'機器ｺｰﾄﾞ（非表示）'!$A$2:$H$80,5,FALSE)),"",VLOOKUP(M250,'機器ｺｰﾄﾞ（非表示）'!$A$2:$H$80,5,FALSE))*N250*VLOOKUP(M250,'機器ｺｰﾄﾞ（非表示）'!$A$2:$H$80,6,FALSE),3))</f>
        <v/>
      </c>
      <c r="R250" s="742">
        <f t="shared" si="60"/>
        <v>0</v>
      </c>
      <c r="S250" s="743" t="str">
        <f t="shared" si="57"/>
        <v/>
      </c>
      <c r="U250" s="723">
        <f t="shared" si="84"/>
        <v>0</v>
      </c>
      <c r="V250" s="723">
        <f t="shared" si="85"/>
        <v>0</v>
      </c>
      <c r="W250" s="723">
        <f t="shared" si="86"/>
        <v>0</v>
      </c>
      <c r="X250" s="723" t="str">
        <f t="shared" si="83"/>
        <v/>
      </c>
      <c r="Y250" s="723">
        <f t="shared" si="61"/>
        <v>0</v>
      </c>
      <c r="Z250" s="723">
        <f t="shared" si="62"/>
        <v>0</v>
      </c>
      <c r="AA250" s="723">
        <f t="shared" si="63"/>
        <v>0</v>
      </c>
      <c r="AB250" s="723">
        <f t="shared" si="64"/>
        <v>0</v>
      </c>
      <c r="AC250" s="723">
        <f t="shared" si="65"/>
        <v>0</v>
      </c>
      <c r="AD250" s="723">
        <f t="shared" si="66"/>
        <v>0</v>
      </c>
      <c r="AE250" s="723">
        <f t="shared" si="67"/>
        <v>0</v>
      </c>
      <c r="AF250" s="723">
        <f t="shared" si="68"/>
        <v>0</v>
      </c>
      <c r="AG250" s="723">
        <f t="shared" si="69"/>
        <v>0</v>
      </c>
      <c r="AH250" s="723">
        <f t="shared" si="70"/>
        <v>0</v>
      </c>
      <c r="AI250" s="723">
        <f t="shared" si="71"/>
        <v>0</v>
      </c>
      <c r="AJ250" s="723">
        <f t="shared" si="72"/>
        <v>0</v>
      </c>
      <c r="AK250" s="723">
        <f t="shared" si="73"/>
        <v>0</v>
      </c>
      <c r="AL250" s="723">
        <f t="shared" si="74"/>
        <v>0</v>
      </c>
      <c r="AM250" s="723">
        <f t="shared" si="75"/>
        <v>0</v>
      </c>
      <c r="AN250" s="723">
        <f t="shared" si="76"/>
        <v>0</v>
      </c>
      <c r="AO250" s="723">
        <f t="shared" si="77"/>
        <v>0</v>
      </c>
      <c r="AP250" s="723">
        <f t="shared" si="78"/>
        <v>0</v>
      </c>
      <c r="AQ250" s="723">
        <f t="shared" si="79"/>
        <v>0</v>
      </c>
    </row>
    <row r="251" spans="2:43">
      <c r="B251" s="782"/>
      <c r="C251" s="752" t="str">
        <f>'【指定様式①ーｂ】契約設備内訳表（２）（負荷）'!D255</f>
        <v/>
      </c>
      <c r="D251" s="742">
        <f>'【指定様式①ーｂ】契約設備内訳表（２）（負荷）'!V255</f>
        <v>0</v>
      </c>
      <c r="E251" s="753">
        <f>'【指定様式①ーｂ】契約設備内訳表（２）（負荷）'!X255</f>
        <v>0</v>
      </c>
      <c r="F251" s="754" t="str">
        <f>IF(C251="","",IF(ISERROR(VLOOKUP(C251,'機器ｺｰﾄﾞ（非表示）'!$A$2:$H$80,3,FALSE)),"",VLOOKUP(C251,'機器ｺｰﾄﾞ（非表示）'!$A$2:$H$80,3,FALSE)))</f>
        <v/>
      </c>
      <c r="G251" s="747" t="str">
        <f>IF(ISBLANK(D251),"",IF(C251=103,(VLOOKUP(D251,$BC$3:$BD$14,2,1))/1000,IF(C251=106,(VLOOKUP(D251,$BF$3:$BG$12,2,1))/1000,IF(C251=104,(VLOOKUP(D251,$AZ$3:$BA$8,2,1))/1000,IF(ISERROR(VLOOKUP(C251,'機器ｺｰﾄﾞ（非表示）'!$A$2:$H$80,5,FALSE)),"",ROUND(VLOOKUP(C251,'機器ｺｰﾄﾞ（非表示）'!$A$2:$H$80,5,FALSE)*D251*VLOOKUP(C251,'機器ｺｰﾄﾞ（非表示）'!$A$2:$H$80,6,FALSE),3))))))</f>
        <v/>
      </c>
      <c r="H251" s="742">
        <f t="shared" si="59"/>
        <v>0</v>
      </c>
      <c r="I251" s="743" t="str">
        <f t="shared" si="56"/>
        <v/>
      </c>
      <c r="L251" s="782"/>
      <c r="M251" s="752" t="str">
        <f>'【指定様式①ーｂ】契約設備内訳表（２）（負荷）'!AG255</f>
        <v/>
      </c>
      <c r="N251" s="742">
        <f>'【指定様式①ーｂ】契約設備内訳表（２）（負荷）'!AY255</f>
        <v>0</v>
      </c>
      <c r="O251" s="753">
        <f>'【指定様式①ーｂ】契約設備内訳表（２）（負荷）'!BA255</f>
        <v>0</v>
      </c>
      <c r="P251" s="754" t="str">
        <f>IF(M251="","",IF(ISERROR(VLOOKUP(M251,'機器ｺｰﾄﾞ（非表示）'!$A$2:$H$80,3,FALSE)),"",VLOOKUP(M251,'機器ｺｰﾄﾞ（非表示）'!$A$2:$H$80,3,FALSE)))</f>
        <v/>
      </c>
      <c r="Q251" s="747" t="str">
        <f>IF(N251=0,"",ROUND(IF(ISERROR(VLOOKUP(M251,'機器ｺｰﾄﾞ（非表示）'!$A$2:$H$80,5,FALSE)),"",VLOOKUP(M251,'機器ｺｰﾄﾞ（非表示）'!$A$2:$H$80,5,FALSE))*N251*VLOOKUP(M251,'機器ｺｰﾄﾞ（非表示）'!$A$2:$H$80,6,FALSE),3))</f>
        <v/>
      </c>
      <c r="R251" s="742">
        <f t="shared" si="60"/>
        <v>0</v>
      </c>
      <c r="S251" s="743" t="str">
        <f t="shared" si="57"/>
        <v/>
      </c>
      <c r="U251" s="723">
        <f t="shared" si="84"/>
        <v>0</v>
      </c>
      <c r="V251" s="723">
        <f t="shared" si="85"/>
        <v>0</v>
      </c>
      <c r="W251" s="723">
        <f t="shared" si="86"/>
        <v>0</v>
      </c>
      <c r="X251" s="723" t="str">
        <f t="shared" si="83"/>
        <v/>
      </c>
      <c r="Y251" s="723">
        <f t="shared" si="61"/>
        <v>0</v>
      </c>
      <c r="Z251" s="723">
        <f t="shared" si="62"/>
        <v>0</v>
      </c>
      <c r="AA251" s="723">
        <f t="shared" si="63"/>
        <v>0</v>
      </c>
      <c r="AB251" s="723">
        <f t="shared" si="64"/>
        <v>0</v>
      </c>
      <c r="AC251" s="723">
        <f t="shared" si="65"/>
        <v>0</v>
      </c>
      <c r="AD251" s="723">
        <f t="shared" si="66"/>
        <v>0</v>
      </c>
      <c r="AE251" s="723">
        <f t="shared" si="67"/>
        <v>0</v>
      </c>
      <c r="AF251" s="723">
        <f t="shared" si="68"/>
        <v>0</v>
      </c>
      <c r="AG251" s="723">
        <f t="shared" si="69"/>
        <v>0</v>
      </c>
      <c r="AH251" s="723">
        <f t="shared" si="70"/>
        <v>0</v>
      </c>
      <c r="AI251" s="723">
        <f t="shared" si="71"/>
        <v>0</v>
      </c>
      <c r="AJ251" s="723">
        <f t="shared" si="72"/>
        <v>0</v>
      </c>
      <c r="AK251" s="723">
        <f t="shared" si="73"/>
        <v>0</v>
      </c>
      <c r="AL251" s="723">
        <f t="shared" si="74"/>
        <v>0</v>
      </c>
      <c r="AM251" s="723">
        <f t="shared" si="75"/>
        <v>0</v>
      </c>
      <c r="AN251" s="723">
        <f t="shared" si="76"/>
        <v>0</v>
      </c>
      <c r="AO251" s="723">
        <f t="shared" si="77"/>
        <v>0</v>
      </c>
      <c r="AP251" s="723">
        <f t="shared" si="78"/>
        <v>0</v>
      </c>
      <c r="AQ251" s="723">
        <f t="shared" si="79"/>
        <v>0</v>
      </c>
    </row>
    <row r="252" spans="2:43">
      <c r="B252" s="782"/>
      <c r="C252" s="752" t="str">
        <f>'【指定様式①ーｂ】契約設備内訳表（２）（負荷）'!D256</f>
        <v/>
      </c>
      <c r="D252" s="742">
        <f>'【指定様式①ーｂ】契約設備内訳表（２）（負荷）'!V256</f>
        <v>0</v>
      </c>
      <c r="E252" s="753">
        <f>'【指定様式①ーｂ】契約設備内訳表（２）（負荷）'!X256</f>
        <v>0</v>
      </c>
      <c r="F252" s="754" t="str">
        <f>IF(C252="","",IF(ISERROR(VLOOKUP(C252,'機器ｺｰﾄﾞ（非表示）'!$A$2:$H$80,3,FALSE)),"",VLOOKUP(C252,'機器ｺｰﾄﾞ（非表示）'!$A$2:$H$80,3,FALSE)))</f>
        <v/>
      </c>
      <c r="G252" s="747" t="str">
        <f>IF(ISBLANK(D252),"",IF(C252=103,(VLOOKUP(D252,$BC$3:$BD$14,2,1))/1000,IF(C252=106,(VLOOKUP(D252,$BF$3:$BG$12,2,1))/1000,IF(C252=104,(VLOOKUP(D252,$AZ$3:$BA$8,2,1))/1000,IF(ISERROR(VLOOKUP(C252,'機器ｺｰﾄﾞ（非表示）'!$A$2:$H$80,5,FALSE)),"",ROUND(VLOOKUP(C252,'機器ｺｰﾄﾞ（非表示）'!$A$2:$H$80,5,FALSE)*D252*VLOOKUP(C252,'機器ｺｰﾄﾞ（非表示）'!$A$2:$H$80,6,FALSE),3))))))</f>
        <v/>
      </c>
      <c r="H252" s="742">
        <f t="shared" si="59"/>
        <v>0</v>
      </c>
      <c r="I252" s="743" t="str">
        <f t="shared" si="56"/>
        <v/>
      </c>
      <c r="L252" s="782"/>
      <c r="M252" s="752" t="str">
        <f>'【指定様式①ーｂ】契約設備内訳表（２）（負荷）'!AG256</f>
        <v/>
      </c>
      <c r="N252" s="742">
        <f>'【指定様式①ーｂ】契約設備内訳表（２）（負荷）'!AY256</f>
        <v>0</v>
      </c>
      <c r="O252" s="753">
        <f>'【指定様式①ーｂ】契約設備内訳表（２）（負荷）'!BA256</f>
        <v>0</v>
      </c>
      <c r="P252" s="754" t="str">
        <f>IF(M252="","",IF(ISERROR(VLOOKUP(M252,'機器ｺｰﾄﾞ（非表示）'!$A$2:$H$80,3,FALSE)),"",VLOOKUP(M252,'機器ｺｰﾄﾞ（非表示）'!$A$2:$H$80,3,FALSE)))</f>
        <v/>
      </c>
      <c r="Q252" s="747" t="str">
        <f>IF(N252=0,"",ROUND(IF(ISERROR(VLOOKUP(M252,'機器ｺｰﾄﾞ（非表示）'!$A$2:$H$80,5,FALSE)),"",VLOOKUP(M252,'機器ｺｰﾄﾞ（非表示）'!$A$2:$H$80,5,FALSE))*N252*VLOOKUP(M252,'機器ｺｰﾄﾞ（非表示）'!$A$2:$H$80,6,FALSE),3))</f>
        <v/>
      </c>
      <c r="R252" s="742">
        <f t="shared" si="60"/>
        <v>0</v>
      </c>
      <c r="S252" s="743" t="str">
        <f t="shared" si="57"/>
        <v/>
      </c>
      <c r="U252" s="723">
        <f t="shared" si="84"/>
        <v>0</v>
      </c>
      <c r="V252" s="723">
        <f t="shared" si="85"/>
        <v>0</v>
      </c>
      <c r="W252" s="723">
        <f t="shared" si="86"/>
        <v>0</v>
      </c>
      <c r="X252" s="723" t="str">
        <f t="shared" si="83"/>
        <v/>
      </c>
      <c r="Y252" s="723">
        <f t="shared" si="61"/>
        <v>0</v>
      </c>
      <c r="Z252" s="723">
        <f t="shared" si="62"/>
        <v>0</v>
      </c>
      <c r="AA252" s="723">
        <f t="shared" si="63"/>
        <v>0</v>
      </c>
      <c r="AB252" s="723">
        <f t="shared" si="64"/>
        <v>0</v>
      </c>
      <c r="AC252" s="723">
        <f t="shared" si="65"/>
        <v>0</v>
      </c>
      <c r="AD252" s="723">
        <f t="shared" si="66"/>
        <v>0</v>
      </c>
      <c r="AE252" s="723">
        <f t="shared" si="67"/>
        <v>0</v>
      </c>
      <c r="AF252" s="723">
        <f t="shared" si="68"/>
        <v>0</v>
      </c>
      <c r="AG252" s="723">
        <f t="shared" si="69"/>
        <v>0</v>
      </c>
      <c r="AH252" s="723">
        <f t="shared" si="70"/>
        <v>0</v>
      </c>
      <c r="AI252" s="723">
        <f t="shared" si="71"/>
        <v>0</v>
      </c>
      <c r="AJ252" s="723">
        <f t="shared" si="72"/>
        <v>0</v>
      </c>
      <c r="AK252" s="723">
        <f t="shared" si="73"/>
        <v>0</v>
      </c>
      <c r="AL252" s="723">
        <f t="shared" si="74"/>
        <v>0</v>
      </c>
      <c r="AM252" s="723">
        <f t="shared" si="75"/>
        <v>0</v>
      </c>
      <c r="AN252" s="723">
        <f t="shared" si="76"/>
        <v>0</v>
      </c>
      <c r="AO252" s="723">
        <f t="shared" si="77"/>
        <v>0</v>
      </c>
      <c r="AP252" s="723">
        <f t="shared" si="78"/>
        <v>0</v>
      </c>
      <c r="AQ252" s="723">
        <f t="shared" si="79"/>
        <v>0</v>
      </c>
    </row>
    <row r="253" spans="2:43">
      <c r="B253" s="782"/>
      <c r="C253" s="752" t="str">
        <f>'【指定様式①ーｂ】契約設備内訳表（２）（負荷）'!D257</f>
        <v/>
      </c>
      <c r="D253" s="742">
        <f>'【指定様式①ーｂ】契約設備内訳表（２）（負荷）'!V257</f>
        <v>0</v>
      </c>
      <c r="E253" s="753">
        <f>'【指定様式①ーｂ】契約設備内訳表（２）（負荷）'!X257</f>
        <v>0</v>
      </c>
      <c r="F253" s="754" t="str">
        <f>IF(C253="","",IF(ISERROR(VLOOKUP(C253,'機器ｺｰﾄﾞ（非表示）'!$A$2:$H$80,3,FALSE)),"",VLOOKUP(C253,'機器ｺｰﾄﾞ（非表示）'!$A$2:$H$80,3,FALSE)))</f>
        <v/>
      </c>
      <c r="G253" s="747" t="str">
        <f>IF(ISBLANK(D253),"",IF(C253=103,(VLOOKUP(D253,$BC$3:$BD$14,2,1))/1000,IF(C253=106,(VLOOKUP(D253,$BF$3:$BG$12,2,1))/1000,IF(C253=104,(VLOOKUP(D253,$AZ$3:$BA$8,2,1))/1000,IF(ISERROR(VLOOKUP(C253,'機器ｺｰﾄﾞ（非表示）'!$A$2:$H$80,5,FALSE)),"",ROUND(VLOOKUP(C253,'機器ｺｰﾄﾞ（非表示）'!$A$2:$H$80,5,FALSE)*D253*VLOOKUP(C253,'機器ｺｰﾄﾞ（非表示）'!$A$2:$H$80,6,FALSE),3))))))</f>
        <v/>
      </c>
      <c r="H253" s="742">
        <f t="shared" si="59"/>
        <v>0</v>
      </c>
      <c r="I253" s="743" t="str">
        <f t="shared" si="56"/>
        <v/>
      </c>
      <c r="L253" s="782"/>
      <c r="M253" s="752" t="str">
        <f>'【指定様式①ーｂ】契約設備内訳表（２）（負荷）'!AG257</f>
        <v/>
      </c>
      <c r="N253" s="742">
        <f>'【指定様式①ーｂ】契約設備内訳表（２）（負荷）'!AY257</f>
        <v>0</v>
      </c>
      <c r="O253" s="753">
        <f>'【指定様式①ーｂ】契約設備内訳表（２）（負荷）'!BA257</f>
        <v>0</v>
      </c>
      <c r="P253" s="754" t="str">
        <f>IF(M253="","",IF(ISERROR(VLOOKUP(M253,'機器ｺｰﾄﾞ（非表示）'!$A$2:$H$80,3,FALSE)),"",VLOOKUP(M253,'機器ｺｰﾄﾞ（非表示）'!$A$2:$H$80,3,FALSE)))</f>
        <v/>
      </c>
      <c r="Q253" s="747" t="str">
        <f>IF(N253=0,"",ROUND(IF(ISERROR(VLOOKUP(M253,'機器ｺｰﾄﾞ（非表示）'!$A$2:$H$80,5,FALSE)),"",VLOOKUP(M253,'機器ｺｰﾄﾞ（非表示）'!$A$2:$H$80,5,FALSE))*N253*VLOOKUP(M253,'機器ｺｰﾄﾞ（非表示）'!$A$2:$H$80,6,FALSE),3))</f>
        <v/>
      </c>
      <c r="R253" s="742">
        <f t="shared" si="60"/>
        <v>0</v>
      </c>
      <c r="S253" s="743" t="str">
        <f t="shared" si="57"/>
        <v/>
      </c>
      <c r="U253" s="723">
        <f t="shared" si="84"/>
        <v>0</v>
      </c>
      <c r="V253" s="723">
        <f t="shared" si="85"/>
        <v>0</v>
      </c>
      <c r="W253" s="723">
        <f t="shared" si="86"/>
        <v>0</v>
      </c>
      <c r="X253" s="723" t="str">
        <f t="shared" si="83"/>
        <v/>
      </c>
      <c r="Y253" s="723">
        <f t="shared" si="61"/>
        <v>0</v>
      </c>
      <c r="Z253" s="723">
        <f t="shared" si="62"/>
        <v>0</v>
      </c>
      <c r="AA253" s="723">
        <f t="shared" si="63"/>
        <v>0</v>
      </c>
      <c r="AB253" s="723">
        <f t="shared" si="64"/>
        <v>0</v>
      </c>
      <c r="AC253" s="723">
        <f t="shared" si="65"/>
        <v>0</v>
      </c>
      <c r="AD253" s="723">
        <f t="shared" si="66"/>
        <v>0</v>
      </c>
      <c r="AE253" s="723">
        <f t="shared" si="67"/>
        <v>0</v>
      </c>
      <c r="AF253" s="723">
        <f t="shared" si="68"/>
        <v>0</v>
      </c>
      <c r="AG253" s="723">
        <f t="shared" si="69"/>
        <v>0</v>
      </c>
      <c r="AH253" s="723">
        <f t="shared" si="70"/>
        <v>0</v>
      </c>
      <c r="AI253" s="723">
        <f t="shared" si="71"/>
        <v>0</v>
      </c>
      <c r="AJ253" s="723">
        <f t="shared" si="72"/>
        <v>0</v>
      </c>
      <c r="AK253" s="723">
        <f t="shared" si="73"/>
        <v>0</v>
      </c>
      <c r="AL253" s="723">
        <f t="shared" si="74"/>
        <v>0</v>
      </c>
      <c r="AM253" s="723">
        <f t="shared" si="75"/>
        <v>0</v>
      </c>
      <c r="AN253" s="723">
        <f t="shared" si="76"/>
        <v>0</v>
      </c>
      <c r="AO253" s="723">
        <f t="shared" si="77"/>
        <v>0</v>
      </c>
      <c r="AP253" s="723">
        <f t="shared" si="78"/>
        <v>0</v>
      </c>
      <c r="AQ253" s="723">
        <f t="shared" si="79"/>
        <v>0</v>
      </c>
    </row>
    <row r="254" spans="2:43">
      <c r="B254" s="782"/>
      <c r="C254" s="752" t="str">
        <f>'【指定様式①ーｂ】契約設備内訳表（２）（負荷）'!D258</f>
        <v/>
      </c>
      <c r="D254" s="742">
        <f>'【指定様式①ーｂ】契約設備内訳表（２）（負荷）'!V258</f>
        <v>0</v>
      </c>
      <c r="E254" s="753">
        <f>'【指定様式①ーｂ】契約設備内訳表（２）（負荷）'!X258</f>
        <v>0</v>
      </c>
      <c r="F254" s="754" t="str">
        <f>IF(C254="","",IF(ISERROR(VLOOKUP(C254,'機器ｺｰﾄﾞ（非表示）'!$A$2:$H$80,3,FALSE)),"",VLOOKUP(C254,'機器ｺｰﾄﾞ（非表示）'!$A$2:$H$80,3,FALSE)))</f>
        <v/>
      </c>
      <c r="G254" s="747" t="str">
        <f>IF(ISBLANK(D254),"",IF(C254=103,(VLOOKUP(D254,$BC$3:$BD$14,2,1))/1000,IF(C254=106,(VLOOKUP(D254,$BF$3:$BG$12,2,1))/1000,IF(C254=104,(VLOOKUP(D254,$AZ$3:$BA$8,2,1))/1000,IF(ISERROR(VLOOKUP(C254,'機器ｺｰﾄﾞ（非表示）'!$A$2:$H$80,5,FALSE)),"",ROUND(VLOOKUP(C254,'機器ｺｰﾄﾞ（非表示）'!$A$2:$H$80,5,FALSE)*D254*VLOOKUP(C254,'機器ｺｰﾄﾞ（非表示）'!$A$2:$H$80,6,FALSE),3))))))</f>
        <v/>
      </c>
      <c r="H254" s="742">
        <f t="shared" si="59"/>
        <v>0</v>
      </c>
      <c r="I254" s="743" t="str">
        <f t="shared" si="56"/>
        <v/>
      </c>
      <c r="L254" s="782"/>
      <c r="M254" s="752" t="str">
        <f>'【指定様式①ーｂ】契約設備内訳表（２）（負荷）'!AG258</f>
        <v/>
      </c>
      <c r="N254" s="742">
        <f>'【指定様式①ーｂ】契約設備内訳表（２）（負荷）'!AY258</f>
        <v>0</v>
      </c>
      <c r="O254" s="753">
        <f>'【指定様式①ーｂ】契約設備内訳表（２）（負荷）'!BA258</f>
        <v>0</v>
      </c>
      <c r="P254" s="754" t="str">
        <f>IF(M254="","",IF(ISERROR(VLOOKUP(M254,'機器ｺｰﾄﾞ（非表示）'!$A$2:$H$80,3,FALSE)),"",VLOOKUP(M254,'機器ｺｰﾄﾞ（非表示）'!$A$2:$H$80,3,FALSE)))</f>
        <v/>
      </c>
      <c r="Q254" s="747" t="str">
        <f>IF(N254=0,"",ROUND(IF(ISERROR(VLOOKUP(M254,'機器ｺｰﾄﾞ（非表示）'!$A$2:$H$80,5,FALSE)),"",VLOOKUP(M254,'機器ｺｰﾄﾞ（非表示）'!$A$2:$H$80,5,FALSE))*N254*VLOOKUP(M254,'機器ｺｰﾄﾞ（非表示）'!$A$2:$H$80,6,FALSE),3))</f>
        <v/>
      </c>
      <c r="R254" s="742">
        <f t="shared" si="60"/>
        <v>0</v>
      </c>
      <c r="S254" s="743" t="str">
        <f t="shared" si="57"/>
        <v/>
      </c>
      <c r="U254" s="723">
        <f t="shared" si="84"/>
        <v>0</v>
      </c>
      <c r="V254" s="723">
        <f t="shared" si="85"/>
        <v>0</v>
      </c>
      <c r="W254" s="723">
        <f t="shared" si="86"/>
        <v>0</v>
      </c>
      <c r="X254" s="723" t="str">
        <f t="shared" si="83"/>
        <v/>
      </c>
      <c r="Y254" s="723">
        <f t="shared" si="61"/>
        <v>0</v>
      </c>
      <c r="Z254" s="723">
        <f t="shared" si="62"/>
        <v>0</v>
      </c>
      <c r="AA254" s="723">
        <f t="shared" si="63"/>
        <v>0</v>
      </c>
      <c r="AB254" s="723">
        <f t="shared" si="64"/>
        <v>0</v>
      </c>
      <c r="AC254" s="723">
        <f t="shared" si="65"/>
        <v>0</v>
      </c>
      <c r="AD254" s="723">
        <f t="shared" si="66"/>
        <v>0</v>
      </c>
      <c r="AE254" s="723">
        <f t="shared" si="67"/>
        <v>0</v>
      </c>
      <c r="AF254" s="723">
        <f t="shared" si="68"/>
        <v>0</v>
      </c>
      <c r="AG254" s="723">
        <f t="shared" si="69"/>
        <v>0</v>
      </c>
      <c r="AH254" s="723">
        <f t="shared" si="70"/>
        <v>0</v>
      </c>
      <c r="AI254" s="723">
        <f t="shared" si="71"/>
        <v>0</v>
      </c>
      <c r="AJ254" s="723">
        <f t="shared" si="72"/>
        <v>0</v>
      </c>
      <c r="AK254" s="723">
        <f t="shared" si="73"/>
        <v>0</v>
      </c>
      <c r="AL254" s="723">
        <f t="shared" si="74"/>
        <v>0</v>
      </c>
      <c r="AM254" s="723">
        <f t="shared" si="75"/>
        <v>0</v>
      </c>
      <c r="AN254" s="723">
        <f t="shared" si="76"/>
        <v>0</v>
      </c>
      <c r="AO254" s="723">
        <f t="shared" si="77"/>
        <v>0</v>
      </c>
      <c r="AP254" s="723">
        <f t="shared" si="78"/>
        <v>0</v>
      </c>
      <c r="AQ254" s="723">
        <f t="shared" si="79"/>
        <v>0</v>
      </c>
    </row>
    <row r="255" spans="2:43" ht="14.25" thickBot="1">
      <c r="B255" s="782"/>
      <c r="C255" s="752" t="str">
        <f>'【指定様式①ーｂ】契約設備内訳表（２）（負荷）'!D259</f>
        <v/>
      </c>
      <c r="D255" s="742">
        <f>'【指定様式①ーｂ】契約設備内訳表（２）（負荷）'!V259</f>
        <v>0</v>
      </c>
      <c r="E255" s="753">
        <f>'【指定様式①ーｂ】契約設備内訳表（２）（負荷）'!X259</f>
        <v>0</v>
      </c>
      <c r="F255" s="754" t="str">
        <f>IF(C255="","",IF(ISERROR(VLOOKUP(C255,'機器ｺｰﾄﾞ（非表示）'!$A$2:$H$80,3,FALSE)),"",VLOOKUP(C255,'機器ｺｰﾄﾞ（非表示）'!$A$2:$H$80,3,FALSE)))</f>
        <v/>
      </c>
      <c r="G255" s="747" t="str">
        <f>IF(ISBLANK(D255),"",IF(C255=103,(VLOOKUP(D255,$BC$3:$BD$14,2,1))/1000,IF(C255=106,(VLOOKUP(D255,$BF$3:$BG$12,2,1))/1000,IF(C255=104,(VLOOKUP(D255,$AZ$3:$BA$8,2,1))/1000,IF(ISERROR(VLOOKUP(C255,'機器ｺｰﾄﾞ（非表示）'!$A$2:$H$80,5,FALSE)),"",ROUND(VLOOKUP(C255,'機器ｺｰﾄﾞ（非表示）'!$A$2:$H$80,5,FALSE)*D255*VLOOKUP(C255,'機器ｺｰﾄﾞ（非表示）'!$A$2:$H$80,6,FALSE),3))))))</f>
        <v/>
      </c>
      <c r="H255" s="742">
        <f t="shared" si="59"/>
        <v>0</v>
      </c>
      <c r="I255" s="743" t="str">
        <f t="shared" si="56"/>
        <v/>
      </c>
      <c r="L255" s="782"/>
      <c r="M255" s="752" t="str">
        <f>'【指定様式①ーｂ】契約設備内訳表（２）（負荷）'!AG259</f>
        <v/>
      </c>
      <c r="N255" s="742">
        <f>'【指定様式①ーｂ】契約設備内訳表（２）（負荷）'!AY259</f>
        <v>0</v>
      </c>
      <c r="O255" s="753">
        <f>'【指定様式①ーｂ】契約設備内訳表（２）（負荷）'!BA259</f>
        <v>0</v>
      </c>
      <c r="P255" s="754" t="str">
        <f>IF(M255="","",IF(ISERROR(VLOOKUP(M255,'機器ｺｰﾄﾞ（非表示）'!$A$2:$H$80,3,FALSE)),"",VLOOKUP(M255,'機器ｺｰﾄﾞ（非表示）'!$A$2:$H$80,3,FALSE)))</f>
        <v/>
      </c>
      <c r="Q255" s="747" t="str">
        <f>IF(N255=0,"",ROUND(IF(ISERROR(VLOOKUP(M255,'機器ｺｰﾄﾞ（非表示）'!$A$2:$H$80,5,FALSE)),"",VLOOKUP(M255,'機器ｺｰﾄﾞ（非表示）'!$A$2:$H$80,5,FALSE))*N255*VLOOKUP(M255,'機器ｺｰﾄﾞ（非表示）'!$A$2:$H$80,6,FALSE),3))</f>
        <v/>
      </c>
      <c r="R255" s="742">
        <f t="shared" si="60"/>
        <v>0</v>
      </c>
      <c r="S255" s="743" t="str">
        <f t="shared" si="57"/>
        <v/>
      </c>
      <c r="U255" s="723">
        <f t="shared" si="84"/>
        <v>0</v>
      </c>
      <c r="V255" s="723">
        <f t="shared" si="85"/>
        <v>0</v>
      </c>
      <c r="W255" s="723">
        <f t="shared" si="86"/>
        <v>0</v>
      </c>
      <c r="X255" s="723" t="str">
        <f t="shared" si="83"/>
        <v/>
      </c>
      <c r="Y255" s="723">
        <f t="shared" si="61"/>
        <v>0</v>
      </c>
      <c r="Z255" s="723">
        <f t="shared" si="62"/>
        <v>0</v>
      </c>
      <c r="AA255" s="723">
        <f t="shared" si="63"/>
        <v>0</v>
      </c>
      <c r="AB255" s="723">
        <f t="shared" si="64"/>
        <v>0</v>
      </c>
      <c r="AC255" s="723">
        <f t="shared" si="65"/>
        <v>0</v>
      </c>
      <c r="AD255" s="723">
        <f t="shared" si="66"/>
        <v>0</v>
      </c>
      <c r="AE255" s="723">
        <f t="shared" si="67"/>
        <v>0</v>
      </c>
      <c r="AF255" s="723">
        <f t="shared" si="68"/>
        <v>0</v>
      </c>
      <c r="AG255" s="723">
        <f t="shared" si="69"/>
        <v>0</v>
      </c>
      <c r="AH255" s="723">
        <f t="shared" si="70"/>
        <v>0</v>
      </c>
      <c r="AI255" s="723">
        <f t="shared" si="71"/>
        <v>0</v>
      </c>
      <c r="AJ255" s="723">
        <f t="shared" si="72"/>
        <v>0</v>
      </c>
      <c r="AK255" s="723">
        <f t="shared" si="73"/>
        <v>0</v>
      </c>
      <c r="AL255" s="723">
        <f t="shared" si="74"/>
        <v>0</v>
      </c>
      <c r="AM255" s="723">
        <f t="shared" si="75"/>
        <v>0</v>
      </c>
      <c r="AN255" s="723">
        <f t="shared" si="76"/>
        <v>0</v>
      </c>
      <c r="AO255" s="723">
        <f t="shared" si="77"/>
        <v>0</v>
      </c>
      <c r="AP255" s="723">
        <f t="shared" si="78"/>
        <v>0</v>
      </c>
      <c r="AQ255" s="723">
        <f t="shared" si="79"/>
        <v>0</v>
      </c>
    </row>
    <row r="256" spans="2:43" ht="14.25" thickTop="1">
      <c r="B256" s="859"/>
      <c r="C256" s="860"/>
      <c r="D256" s="861"/>
      <c r="E256" s="862"/>
      <c r="F256" s="863"/>
      <c r="G256" s="864"/>
      <c r="H256" s="861"/>
      <c r="I256" s="865">
        <f>SUM(I6:I255)</f>
        <v>0</v>
      </c>
      <c r="J256" s="782"/>
      <c r="K256" s="866"/>
      <c r="L256" s="867"/>
      <c r="M256" s="860"/>
      <c r="N256" s="861"/>
      <c r="O256" s="862"/>
      <c r="P256" s="863"/>
      <c r="Q256" s="864"/>
      <c r="R256" s="861"/>
      <c r="S256" s="865">
        <f>SUM(S6:S255)</f>
        <v>0</v>
      </c>
    </row>
    <row r="257" spans="3:19">
      <c r="C257" s="868"/>
      <c r="D257" s="869"/>
      <c r="E257" s="869"/>
      <c r="F257" s="869"/>
      <c r="H257" s="869"/>
      <c r="I257" s="870"/>
      <c r="M257" s="868"/>
      <c r="N257" s="869"/>
      <c r="O257" s="869"/>
      <c r="P257" s="869"/>
      <c r="R257" s="869"/>
      <c r="S257" s="870"/>
    </row>
    <row r="258" spans="3:19">
      <c r="C258" s="868"/>
      <c r="D258" s="869"/>
      <c r="E258" s="869"/>
      <c r="F258" s="869"/>
      <c r="H258" s="869"/>
      <c r="I258" s="870"/>
      <c r="M258" s="868"/>
      <c r="N258" s="869"/>
      <c r="O258" s="869"/>
      <c r="P258" s="869"/>
      <c r="R258" s="869"/>
      <c r="S258" s="870"/>
    </row>
    <row r="259" spans="3:19">
      <c r="C259" s="868"/>
      <c r="D259" s="869"/>
      <c r="E259" s="869"/>
      <c r="F259" s="869"/>
      <c r="H259" s="869"/>
      <c r="I259" s="870"/>
      <c r="M259" s="868"/>
      <c r="N259" s="869"/>
      <c r="O259" s="869"/>
      <c r="P259" s="869"/>
      <c r="R259" s="869"/>
      <c r="S259" s="870"/>
    </row>
    <row r="260" spans="3:19">
      <c r="C260" s="868"/>
      <c r="D260" s="869"/>
      <c r="E260" s="869"/>
      <c r="F260" s="869"/>
      <c r="H260" s="869"/>
      <c r="I260" s="870"/>
      <c r="M260" s="868"/>
      <c r="N260" s="869"/>
      <c r="O260" s="869"/>
      <c r="P260" s="869"/>
      <c r="R260" s="869"/>
      <c r="S260" s="870"/>
    </row>
    <row r="261" spans="3:19">
      <c r="C261" s="868"/>
      <c r="D261" s="869"/>
      <c r="E261" s="869"/>
      <c r="F261" s="869"/>
      <c r="H261" s="869"/>
      <c r="I261" s="870"/>
      <c r="M261" s="868"/>
      <c r="N261" s="869"/>
      <c r="O261" s="869"/>
      <c r="P261" s="869"/>
      <c r="R261" s="869"/>
      <c r="S261" s="870"/>
    </row>
    <row r="262" spans="3:19">
      <c r="C262" s="868"/>
      <c r="D262" s="869"/>
      <c r="E262" s="869"/>
      <c r="F262" s="869"/>
      <c r="H262" s="869"/>
      <c r="I262" s="870"/>
      <c r="M262" s="868"/>
      <c r="N262" s="869"/>
      <c r="O262" s="869"/>
      <c r="P262" s="869"/>
      <c r="R262" s="869"/>
      <c r="S262" s="870"/>
    </row>
    <row r="263" spans="3:19">
      <c r="C263" s="868"/>
      <c r="D263" s="869"/>
      <c r="E263" s="869"/>
      <c r="F263" s="869"/>
      <c r="H263" s="869"/>
      <c r="I263" s="870"/>
      <c r="M263" s="868"/>
      <c r="N263" s="869"/>
      <c r="O263" s="869"/>
      <c r="P263" s="869"/>
      <c r="R263" s="869"/>
      <c r="S263" s="870"/>
    </row>
    <row r="264" spans="3:19">
      <c r="C264" s="868"/>
      <c r="D264" s="869"/>
      <c r="E264" s="869"/>
      <c r="F264" s="869"/>
      <c r="H264" s="869"/>
      <c r="I264" s="870"/>
      <c r="M264" s="868"/>
      <c r="N264" s="869"/>
      <c r="O264" s="869"/>
      <c r="P264" s="869"/>
      <c r="R264" s="869"/>
      <c r="S264" s="870"/>
    </row>
    <row r="265" spans="3:19">
      <c r="C265" s="868"/>
      <c r="D265" s="869"/>
      <c r="E265" s="869"/>
      <c r="F265" s="869"/>
      <c r="H265" s="869"/>
      <c r="I265" s="870"/>
      <c r="M265" s="868"/>
      <c r="N265" s="869"/>
      <c r="O265" s="869"/>
      <c r="P265" s="869"/>
      <c r="R265" s="869"/>
      <c r="S265" s="870"/>
    </row>
    <row r="266" spans="3:19">
      <c r="C266" s="868"/>
      <c r="D266" s="869"/>
      <c r="E266" s="869"/>
      <c r="F266" s="869"/>
      <c r="H266" s="869"/>
      <c r="I266" s="870"/>
      <c r="M266" s="868"/>
      <c r="N266" s="869"/>
      <c r="O266" s="869"/>
      <c r="P266" s="869"/>
      <c r="R266" s="869"/>
      <c r="S266" s="870"/>
    </row>
    <row r="267" spans="3:19">
      <c r="C267" s="868"/>
      <c r="D267" s="869"/>
      <c r="E267" s="869"/>
      <c r="F267" s="869"/>
      <c r="H267" s="869"/>
      <c r="I267" s="870"/>
      <c r="M267" s="868"/>
      <c r="N267" s="869"/>
      <c r="O267" s="869"/>
      <c r="P267" s="869"/>
      <c r="R267" s="869"/>
      <c r="S267" s="870"/>
    </row>
    <row r="268" spans="3:19">
      <c r="C268" s="868"/>
      <c r="D268" s="869"/>
      <c r="E268" s="869"/>
      <c r="F268" s="869"/>
      <c r="H268" s="869"/>
      <c r="I268" s="870"/>
      <c r="M268" s="868"/>
      <c r="N268" s="869"/>
      <c r="O268" s="869"/>
      <c r="P268" s="869"/>
      <c r="R268" s="869"/>
      <c r="S268" s="870"/>
    </row>
    <row r="269" spans="3:19">
      <c r="C269" s="868"/>
      <c r="D269" s="869"/>
      <c r="E269" s="869"/>
      <c r="F269" s="869"/>
      <c r="H269" s="869"/>
      <c r="I269" s="870"/>
      <c r="M269" s="868"/>
      <c r="N269" s="869"/>
      <c r="O269" s="869"/>
      <c r="P269" s="869"/>
      <c r="R269" s="869"/>
      <c r="S269" s="870"/>
    </row>
    <row r="270" spans="3:19">
      <c r="C270" s="868"/>
      <c r="D270" s="869"/>
      <c r="E270" s="869"/>
      <c r="F270" s="869"/>
      <c r="H270" s="869"/>
      <c r="I270" s="870"/>
      <c r="M270" s="868"/>
      <c r="N270" s="869"/>
      <c r="O270" s="869"/>
      <c r="P270" s="869"/>
      <c r="R270" s="869"/>
      <c r="S270" s="870"/>
    </row>
    <row r="271" spans="3:19">
      <c r="C271" s="868"/>
      <c r="D271" s="869"/>
      <c r="E271" s="869"/>
      <c r="F271" s="869"/>
      <c r="H271" s="869"/>
      <c r="I271" s="870"/>
      <c r="M271" s="868"/>
      <c r="N271" s="869"/>
      <c r="O271" s="869"/>
      <c r="P271" s="869"/>
      <c r="R271" s="869"/>
      <c r="S271" s="870"/>
    </row>
    <row r="272" spans="3:19">
      <c r="C272" s="868"/>
      <c r="D272" s="869"/>
      <c r="E272" s="869"/>
      <c r="F272" s="869"/>
      <c r="H272" s="869"/>
      <c r="I272" s="870"/>
      <c r="M272" s="868"/>
      <c r="N272" s="869"/>
      <c r="O272" s="869"/>
      <c r="P272" s="869"/>
      <c r="R272" s="869"/>
      <c r="S272" s="870"/>
    </row>
    <row r="273" spans="3:19">
      <c r="C273" s="868"/>
      <c r="D273" s="869"/>
      <c r="E273" s="869"/>
      <c r="F273" s="869"/>
      <c r="H273" s="869"/>
      <c r="I273" s="870"/>
      <c r="M273" s="868"/>
      <c r="N273" s="869"/>
      <c r="O273" s="869"/>
      <c r="P273" s="869"/>
      <c r="R273" s="869"/>
      <c r="S273" s="870"/>
    </row>
    <row r="274" spans="3:19">
      <c r="C274" s="868"/>
      <c r="D274" s="869"/>
      <c r="E274" s="869"/>
      <c r="F274" s="869"/>
      <c r="H274" s="869"/>
      <c r="I274" s="870"/>
      <c r="M274" s="868"/>
      <c r="N274" s="869"/>
      <c r="O274" s="869"/>
      <c r="P274" s="869"/>
      <c r="R274" s="869"/>
      <c r="S274" s="870"/>
    </row>
    <row r="275" spans="3:19">
      <c r="C275" s="868"/>
      <c r="D275" s="869"/>
      <c r="E275" s="869"/>
      <c r="F275" s="869"/>
      <c r="H275" s="869"/>
      <c r="I275" s="870"/>
      <c r="M275" s="868"/>
      <c r="N275" s="869"/>
      <c r="O275" s="869"/>
      <c r="P275" s="869"/>
      <c r="R275" s="869"/>
      <c r="S275" s="870"/>
    </row>
    <row r="276" spans="3:19">
      <c r="C276" s="868"/>
      <c r="D276" s="869"/>
      <c r="E276" s="869"/>
      <c r="F276" s="869"/>
      <c r="H276" s="869"/>
      <c r="I276" s="870"/>
      <c r="M276" s="868"/>
      <c r="N276" s="869"/>
      <c r="O276" s="869"/>
      <c r="P276" s="869"/>
      <c r="R276" s="869"/>
      <c r="S276" s="870"/>
    </row>
    <row r="277" spans="3:19">
      <c r="C277" s="868"/>
      <c r="D277" s="869"/>
      <c r="E277" s="869"/>
      <c r="F277" s="869"/>
      <c r="H277" s="869"/>
      <c r="I277" s="870"/>
      <c r="M277" s="868"/>
      <c r="N277" s="869"/>
      <c r="O277" s="869"/>
      <c r="P277" s="869"/>
      <c r="R277" s="869"/>
      <c r="S277" s="870"/>
    </row>
    <row r="278" spans="3:19">
      <c r="C278" s="868"/>
      <c r="D278" s="869"/>
      <c r="E278" s="869"/>
      <c r="F278" s="869"/>
      <c r="H278" s="869"/>
      <c r="I278" s="870"/>
      <c r="M278" s="868"/>
      <c r="N278" s="869"/>
      <c r="O278" s="869"/>
      <c r="P278" s="869"/>
      <c r="R278" s="869"/>
      <c r="S278" s="870"/>
    </row>
    <row r="279" spans="3:19">
      <c r="C279" s="868"/>
      <c r="D279" s="869"/>
      <c r="E279" s="869"/>
      <c r="F279" s="869"/>
      <c r="H279" s="869"/>
      <c r="I279" s="870"/>
      <c r="M279" s="868"/>
      <c r="N279" s="869"/>
      <c r="O279" s="869"/>
      <c r="P279" s="869"/>
      <c r="R279" s="869"/>
      <c r="S279" s="870"/>
    </row>
    <row r="280" spans="3:19">
      <c r="C280" s="868"/>
      <c r="D280" s="869"/>
      <c r="E280" s="869"/>
      <c r="F280" s="869"/>
      <c r="H280" s="869"/>
      <c r="I280" s="870"/>
      <c r="M280" s="868"/>
      <c r="N280" s="869"/>
      <c r="O280" s="869"/>
      <c r="P280" s="869"/>
      <c r="R280" s="869"/>
      <c r="S280" s="870"/>
    </row>
    <row r="281" spans="3:19">
      <c r="C281" s="868"/>
      <c r="D281" s="869"/>
      <c r="E281" s="869"/>
      <c r="F281" s="869"/>
      <c r="H281" s="869"/>
      <c r="I281" s="870"/>
      <c r="M281" s="868"/>
      <c r="N281" s="869"/>
      <c r="O281" s="869"/>
      <c r="P281" s="869"/>
      <c r="R281" s="869"/>
      <c r="S281" s="870"/>
    </row>
    <row r="282" spans="3:19">
      <c r="C282" s="868"/>
      <c r="D282" s="869"/>
      <c r="E282" s="869"/>
      <c r="F282" s="869"/>
      <c r="H282" s="869"/>
      <c r="I282" s="870"/>
      <c r="M282" s="868"/>
      <c r="N282" s="869"/>
      <c r="O282" s="869"/>
      <c r="P282" s="869"/>
      <c r="R282" s="869"/>
      <c r="S282" s="870"/>
    </row>
    <row r="283" spans="3:19">
      <c r="C283" s="868"/>
      <c r="D283" s="869"/>
      <c r="E283" s="869"/>
      <c r="F283" s="869"/>
      <c r="H283" s="869"/>
      <c r="I283" s="870"/>
      <c r="M283" s="868"/>
      <c r="N283" s="869"/>
      <c r="O283" s="869"/>
      <c r="P283" s="869"/>
      <c r="R283" s="869"/>
      <c r="S283" s="870"/>
    </row>
    <row r="284" spans="3:19">
      <c r="C284" s="868"/>
      <c r="D284" s="869"/>
      <c r="E284" s="869"/>
      <c r="F284" s="869"/>
      <c r="H284" s="869"/>
      <c r="I284" s="870"/>
      <c r="M284" s="868"/>
      <c r="N284" s="869"/>
      <c r="O284" s="869"/>
      <c r="P284" s="869"/>
      <c r="R284" s="869"/>
      <c r="S284" s="870"/>
    </row>
    <row r="285" spans="3:19">
      <c r="C285" s="868"/>
      <c r="D285" s="869"/>
      <c r="E285" s="869"/>
      <c r="F285" s="869"/>
      <c r="H285" s="869"/>
      <c r="I285" s="870"/>
      <c r="M285" s="868"/>
      <c r="N285" s="869"/>
      <c r="O285" s="869"/>
      <c r="P285" s="869"/>
      <c r="R285" s="869"/>
      <c r="S285" s="870"/>
    </row>
    <row r="286" spans="3:19">
      <c r="C286" s="868"/>
      <c r="D286" s="869"/>
      <c r="E286" s="869"/>
      <c r="F286" s="869"/>
      <c r="H286" s="869"/>
      <c r="I286" s="870"/>
      <c r="M286" s="868"/>
      <c r="N286" s="869"/>
      <c r="O286" s="869"/>
      <c r="P286" s="869"/>
      <c r="R286" s="869"/>
      <c r="S286" s="870"/>
    </row>
    <row r="287" spans="3:19">
      <c r="C287" s="868"/>
      <c r="D287" s="869"/>
      <c r="E287" s="869"/>
      <c r="F287" s="869"/>
      <c r="H287" s="869"/>
      <c r="I287" s="870"/>
      <c r="M287" s="868"/>
      <c r="N287" s="869"/>
      <c r="O287" s="869"/>
      <c r="P287" s="869"/>
      <c r="R287" s="869"/>
      <c r="S287" s="870"/>
    </row>
    <row r="288" spans="3:19">
      <c r="C288" s="868"/>
      <c r="D288" s="869"/>
      <c r="E288" s="869"/>
      <c r="F288" s="869"/>
      <c r="H288" s="869"/>
      <c r="I288" s="870"/>
      <c r="M288" s="868"/>
      <c r="N288" s="869"/>
      <c r="O288" s="869"/>
      <c r="P288" s="869"/>
      <c r="R288" s="869"/>
      <c r="S288" s="870"/>
    </row>
    <row r="289" spans="3:19">
      <c r="C289" s="868"/>
      <c r="D289" s="869"/>
      <c r="E289" s="869"/>
      <c r="F289" s="869"/>
      <c r="H289" s="869"/>
      <c r="I289" s="870"/>
      <c r="M289" s="868"/>
      <c r="N289" s="869"/>
      <c r="O289" s="869"/>
      <c r="P289" s="869"/>
      <c r="R289" s="869"/>
      <c r="S289" s="870"/>
    </row>
    <row r="290" spans="3:19">
      <c r="C290" s="868"/>
      <c r="D290" s="869"/>
      <c r="E290" s="869"/>
      <c r="F290" s="869"/>
      <c r="H290" s="869"/>
      <c r="I290" s="870"/>
      <c r="M290" s="868"/>
      <c r="N290" s="869"/>
      <c r="O290" s="869"/>
      <c r="P290" s="869"/>
      <c r="R290" s="869"/>
      <c r="S290" s="870"/>
    </row>
    <row r="291" spans="3:19">
      <c r="C291" s="868"/>
      <c r="D291" s="869"/>
      <c r="E291" s="869"/>
      <c r="F291" s="869"/>
      <c r="H291" s="869"/>
      <c r="I291" s="870"/>
      <c r="M291" s="868"/>
      <c r="N291" s="869"/>
      <c r="O291" s="869"/>
      <c r="P291" s="869"/>
      <c r="R291" s="869"/>
      <c r="S291" s="870"/>
    </row>
    <row r="292" spans="3:19">
      <c r="C292" s="868"/>
      <c r="D292" s="869"/>
      <c r="E292" s="869"/>
      <c r="F292" s="869"/>
      <c r="H292" s="869"/>
      <c r="I292" s="870"/>
      <c r="M292" s="868"/>
      <c r="N292" s="869"/>
      <c r="O292" s="869"/>
      <c r="P292" s="869"/>
      <c r="R292" s="869"/>
      <c r="S292" s="870"/>
    </row>
    <row r="293" spans="3:19">
      <c r="C293" s="868"/>
      <c r="D293" s="869"/>
      <c r="E293" s="869"/>
      <c r="F293" s="869"/>
      <c r="H293" s="869"/>
      <c r="I293" s="870"/>
      <c r="M293" s="868"/>
      <c r="N293" s="869"/>
      <c r="O293" s="869"/>
      <c r="P293" s="869"/>
      <c r="R293" s="869"/>
      <c r="S293" s="870"/>
    </row>
    <row r="294" spans="3:19">
      <c r="C294" s="868"/>
      <c r="D294" s="869"/>
      <c r="E294" s="869"/>
      <c r="F294" s="869"/>
      <c r="H294" s="869"/>
      <c r="I294" s="870"/>
      <c r="M294" s="868"/>
      <c r="N294" s="869"/>
      <c r="O294" s="869"/>
      <c r="P294" s="869"/>
      <c r="R294" s="869"/>
      <c r="S294" s="870"/>
    </row>
    <row r="295" spans="3:19">
      <c r="C295" s="868"/>
      <c r="D295" s="869"/>
      <c r="E295" s="869"/>
      <c r="F295" s="869"/>
      <c r="H295" s="869"/>
      <c r="I295" s="870"/>
      <c r="M295" s="868"/>
      <c r="N295" s="869"/>
      <c r="O295" s="869"/>
      <c r="P295" s="869"/>
      <c r="R295" s="869"/>
      <c r="S295" s="870"/>
    </row>
    <row r="296" spans="3:19">
      <c r="C296" s="868"/>
      <c r="D296" s="869"/>
      <c r="E296" s="869"/>
      <c r="F296" s="869"/>
      <c r="H296" s="869"/>
      <c r="I296" s="870"/>
      <c r="M296" s="868"/>
      <c r="N296" s="869"/>
      <c r="O296" s="869"/>
      <c r="P296" s="869"/>
      <c r="R296" s="869"/>
      <c r="S296" s="870"/>
    </row>
    <row r="297" spans="3:19">
      <c r="C297" s="868"/>
      <c r="D297" s="869"/>
      <c r="E297" s="869"/>
      <c r="F297" s="869"/>
      <c r="H297" s="869"/>
      <c r="I297" s="870"/>
      <c r="M297" s="868"/>
      <c r="N297" s="869"/>
      <c r="O297" s="869"/>
      <c r="P297" s="869"/>
      <c r="R297" s="869"/>
      <c r="S297" s="870"/>
    </row>
    <row r="298" spans="3:19">
      <c r="C298" s="868"/>
      <c r="D298" s="869"/>
      <c r="E298" s="869"/>
      <c r="F298" s="869"/>
      <c r="H298" s="869"/>
      <c r="I298" s="870"/>
      <c r="M298" s="868"/>
      <c r="N298" s="869"/>
      <c r="O298" s="869"/>
      <c r="P298" s="869"/>
      <c r="R298" s="869"/>
      <c r="S298" s="870"/>
    </row>
    <row r="299" spans="3:19">
      <c r="D299" s="871"/>
      <c r="E299" s="872"/>
      <c r="F299" s="871"/>
      <c r="G299" s="872"/>
      <c r="H299" s="872"/>
      <c r="I299" s="870"/>
      <c r="L299" s="873"/>
      <c r="N299" s="871"/>
      <c r="O299" s="872"/>
      <c r="P299" s="871"/>
      <c r="Q299" s="872"/>
      <c r="R299" s="872"/>
      <c r="S299" s="870"/>
    </row>
    <row r="438" spans="2:2">
      <c r="B438" s="874"/>
    </row>
  </sheetData>
  <dataConsolidate/>
  <mergeCells count="50">
    <mergeCell ref="AX162:AX163"/>
    <mergeCell ref="AS164:AX164"/>
    <mergeCell ref="AT158:AU159"/>
    <mergeCell ref="AV158:AV159"/>
    <mergeCell ref="AW158:AW159"/>
    <mergeCell ref="AX158:AX159"/>
    <mergeCell ref="AV160:AV161"/>
    <mergeCell ref="AW160:AW161"/>
    <mergeCell ref="AX160:AX161"/>
    <mergeCell ref="AT156:AU157"/>
    <mergeCell ref="AV156:AV157"/>
    <mergeCell ref="AW156:AW157"/>
    <mergeCell ref="AX156:AX157"/>
    <mergeCell ref="AV42:AV43"/>
    <mergeCell ref="AW42:AW43"/>
    <mergeCell ref="AX42:AX43"/>
    <mergeCell ref="AX44:AX45"/>
    <mergeCell ref="AS46:AX46"/>
    <mergeCell ref="AS149:AX150"/>
    <mergeCell ref="AS151:AX151"/>
    <mergeCell ref="AT154:AU155"/>
    <mergeCell ref="AV154:AV155"/>
    <mergeCell ref="AW154:AW155"/>
    <mergeCell ref="AX154:AX155"/>
    <mergeCell ref="AT38:AU39"/>
    <mergeCell ref="AV38:AV39"/>
    <mergeCell ref="AW38:AW39"/>
    <mergeCell ref="AX38:AX39"/>
    <mergeCell ref="AT40:AU41"/>
    <mergeCell ref="AV40:AV41"/>
    <mergeCell ref="AW40:AW41"/>
    <mergeCell ref="AX40:AX41"/>
    <mergeCell ref="AS31:AX32"/>
    <mergeCell ref="AS33:AX33"/>
    <mergeCell ref="AT36:AU37"/>
    <mergeCell ref="AV36:AV37"/>
    <mergeCell ref="AW36:AW37"/>
    <mergeCell ref="AX36:AX37"/>
    <mergeCell ref="B2:D2"/>
    <mergeCell ref="AZ2:BA2"/>
    <mergeCell ref="BC2:BD2"/>
    <mergeCell ref="BF2:BG2"/>
    <mergeCell ref="E4:E5"/>
    <mergeCell ref="F4:F5"/>
    <mergeCell ref="H4:H5"/>
    <mergeCell ref="I4:I5"/>
    <mergeCell ref="O4:O5"/>
    <mergeCell ref="P4:P5"/>
    <mergeCell ref="R4:R5"/>
    <mergeCell ref="S4:S5"/>
  </mergeCells>
  <phoneticPr fontId="5"/>
  <printOptions gridLinesSet="0"/>
  <pageMargins left="0.75" right="0.75" top="1" bottom="1" header="0.5" footer="0.5"/>
  <pageSetup paperSize="8" orientation="portrait" verticalDpi="300" r:id="rId1"/>
  <headerFooter alignWithMargins="0">
    <oddHeader>&amp;A</oddHeader>
    <oddFooter>-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E0177-8739-4EB7-B9AA-52D546792FC9}">
  <dimension ref="A1:X80"/>
  <sheetViews>
    <sheetView zoomScale="95" workbookViewId="0">
      <pane ySplit="1" topLeftCell="A2" activePane="bottomLeft" state="frozen"/>
      <selection activeCell="BT7" sqref="BT7"/>
      <selection pane="bottomLeft" activeCell="BT7" sqref="BT7"/>
    </sheetView>
  </sheetViews>
  <sheetFormatPr defaultColWidth="9" defaultRowHeight="13.5"/>
  <cols>
    <col min="1" max="1" width="5.5" style="905" customWidth="1"/>
    <col min="2" max="2" width="26.25" style="879" customWidth="1"/>
    <col min="3" max="3" width="15" style="879" customWidth="1"/>
    <col min="4" max="4" width="4.625" style="906" customWidth="1"/>
    <col min="5" max="6" width="6.125" style="907" customWidth="1"/>
    <col min="7" max="7" width="5.625" style="879" customWidth="1"/>
    <col min="8" max="8" width="3.875" style="879" customWidth="1"/>
    <col min="9" max="10" width="2.625" style="879" customWidth="1"/>
    <col min="11" max="11" width="8.875" style="879" customWidth="1"/>
    <col min="12" max="12" width="17.375" style="879" customWidth="1"/>
    <col min="13" max="13" width="6.875" style="879" customWidth="1"/>
    <col min="14" max="15" width="9" style="879"/>
    <col min="16" max="17" width="8.875" style="431" customWidth="1"/>
    <col min="18" max="21" width="7.75" style="431" customWidth="1"/>
    <col min="22" max="22" width="9" style="879"/>
    <col min="23" max="23" width="20.25" style="879" customWidth="1"/>
    <col min="24" max="16384" width="9" style="879"/>
  </cols>
  <sheetData>
    <row r="1" spans="1:24">
      <c r="A1" s="875" t="s">
        <v>786</v>
      </c>
      <c r="B1" s="876" t="s">
        <v>787</v>
      </c>
      <c r="C1" s="876" t="s">
        <v>788</v>
      </c>
      <c r="D1" s="875" t="s">
        <v>789</v>
      </c>
      <c r="E1" s="877" t="s">
        <v>790</v>
      </c>
      <c r="F1" s="877" t="s">
        <v>791</v>
      </c>
      <c r="G1" s="876" t="s">
        <v>792</v>
      </c>
      <c r="H1" s="878"/>
      <c r="M1" s="2297" t="s">
        <v>725</v>
      </c>
      <c r="N1" s="2298"/>
      <c r="O1" s="431"/>
      <c r="P1" s="2297" t="s">
        <v>365</v>
      </c>
      <c r="Q1" s="2298"/>
      <c r="S1" s="2297" t="s">
        <v>366</v>
      </c>
      <c r="T1" s="2298"/>
      <c r="U1" s="879"/>
      <c r="V1" s="875" t="s">
        <v>786</v>
      </c>
      <c r="W1" s="876" t="s">
        <v>793</v>
      </c>
      <c r="X1" s="877" t="s">
        <v>794</v>
      </c>
    </row>
    <row r="2" spans="1:24">
      <c r="A2" s="880">
        <v>102</v>
      </c>
      <c r="B2" s="881" t="s">
        <v>355</v>
      </c>
      <c r="C2" s="881" t="s">
        <v>355</v>
      </c>
      <c r="D2" s="882" t="s">
        <v>795</v>
      </c>
      <c r="E2" s="883">
        <v>1.25</v>
      </c>
      <c r="F2" s="883">
        <v>1E-3</v>
      </c>
      <c r="G2" s="881">
        <v>1</v>
      </c>
      <c r="H2" s="881"/>
      <c r="M2" s="884" t="s">
        <v>726</v>
      </c>
      <c r="N2" s="884" t="s">
        <v>727</v>
      </c>
      <c r="O2" s="431"/>
      <c r="P2" s="884" t="s">
        <v>726</v>
      </c>
      <c r="Q2" s="884" t="s">
        <v>727</v>
      </c>
      <c r="S2" s="884" t="s">
        <v>726</v>
      </c>
      <c r="T2" s="884" t="s">
        <v>727</v>
      </c>
      <c r="U2" s="879"/>
      <c r="V2" s="881" t="s">
        <v>796</v>
      </c>
      <c r="W2" s="885" t="s">
        <v>797</v>
      </c>
      <c r="X2" s="886">
        <v>50</v>
      </c>
    </row>
    <row r="3" spans="1:24">
      <c r="A3" s="880">
        <v>103</v>
      </c>
      <c r="B3" s="885" t="s">
        <v>358</v>
      </c>
      <c r="C3" s="885" t="s">
        <v>358</v>
      </c>
      <c r="D3" s="882" t="s">
        <v>795</v>
      </c>
      <c r="E3" s="886"/>
      <c r="F3" s="883">
        <v>1E-3</v>
      </c>
      <c r="G3" s="881">
        <v>1</v>
      </c>
      <c r="H3" s="881"/>
      <c r="M3" s="471">
        <v>1</v>
      </c>
      <c r="N3" s="471">
        <v>50</v>
      </c>
      <c r="O3" s="431"/>
      <c r="P3" s="471">
        <v>1</v>
      </c>
      <c r="Q3" s="471">
        <v>30</v>
      </c>
      <c r="S3" s="471">
        <v>1</v>
      </c>
      <c r="T3" s="471">
        <v>60</v>
      </c>
      <c r="U3" s="879"/>
      <c r="V3" s="881" t="s">
        <v>798</v>
      </c>
      <c r="W3" s="885" t="s">
        <v>799</v>
      </c>
      <c r="X3" s="886">
        <v>70</v>
      </c>
    </row>
    <row r="4" spans="1:24">
      <c r="A4" s="880">
        <v>104</v>
      </c>
      <c r="B4" s="881" t="s">
        <v>800</v>
      </c>
      <c r="C4" s="881" t="s">
        <v>800</v>
      </c>
      <c r="D4" s="882" t="s">
        <v>801</v>
      </c>
      <c r="E4" s="883"/>
      <c r="F4" s="883">
        <v>1E-3</v>
      </c>
      <c r="G4" s="881">
        <v>1</v>
      </c>
      <c r="H4" s="881"/>
      <c r="M4" s="887">
        <v>41</v>
      </c>
      <c r="N4" s="887">
        <v>70</v>
      </c>
      <c r="O4" s="431"/>
      <c r="P4" s="471">
        <v>4</v>
      </c>
      <c r="Q4" s="471">
        <v>60</v>
      </c>
      <c r="S4" s="887">
        <v>41</v>
      </c>
      <c r="T4" s="887">
        <v>85</v>
      </c>
      <c r="U4" s="879"/>
      <c r="V4" s="881" t="s">
        <v>802</v>
      </c>
      <c r="W4" s="885" t="s">
        <v>803</v>
      </c>
      <c r="X4" s="886">
        <v>90</v>
      </c>
    </row>
    <row r="5" spans="1:24">
      <c r="A5" s="880">
        <v>105</v>
      </c>
      <c r="B5" s="881" t="s">
        <v>804</v>
      </c>
      <c r="C5" s="881" t="s">
        <v>804</v>
      </c>
      <c r="D5" s="882" t="s">
        <v>805</v>
      </c>
      <c r="E5" s="883"/>
      <c r="F5" s="883">
        <v>1E-3</v>
      </c>
      <c r="G5" s="881">
        <v>1</v>
      </c>
      <c r="H5" s="881"/>
      <c r="M5" s="471">
        <v>61</v>
      </c>
      <c r="N5" s="471">
        <v>90</v>
      </c>
      <c r="O5" s="431"/>
      <c r="P5" s="471">
        <v>7</v>
      </c>
      <c r="Q5" s="471">
        <v>100</v>
      </c>
      <c r="S5" s="471">
        <v>61</v>
      </c>
      <c r="T5" s="471">
        <v>130</v>
      </c>
      <c r="U5" s="879"/>
      <c r="V5" s="881" t="s">
        <v>806</v>
      </c>
      <c r="W5" s="885" t="s">
        <v>807</v>
      </c>
      <c r="X5" s="886">
        <v>130</v>
      </c>
    </row>
    <row r="6" spans="1:24">
      <c r="A6" s="880">
        <v>106</v>
      </c>
      <c r="B6" s="881" t="s">
        <v>808</v>
      </c>
      <c r="C6" s="881" t="s">
        <v>808</v>
      </c>
      <c r="D6" s="882" t="s">
        <v>795</v>
      </c>
      <c r="E6" s="883"/>
      <c r="F6" s="883">
        <v>1E-3</v>
      </c>
      <c r="G6" s="881">
        <v>1</v>
      </c>
      <c r="H6" s="881"/>
      <c r="M6" s="887">
        <v>81</v>
      </c>
      <c r="N6" s="887">
        <v>130</v>
      </c>
      <c r="O6" s="431"/>
      <c r="P6" s="471">
        <v>10</v>
      </c>
      <c r="Q6" s="471">
        <v>140</v>
      </c>
      <c r="S6" s="887">
        <v>101</v>
      </c>
      <c r="T6" s="887">
        <v>175</v>
      </c>
      <c r="U6" s="879"/>
      <c r="V6" s="881" t="s">
        <v>809</v>
      </c>
      <c r="W6" s="885" t="s">
        <v>810</v>
      </c>
      <c r="X6" s="886">
        <v>145</v>
      </c>
    </row>
    <row r="7" spans="1:24">
      <c r="A7" s="880">
        <v>107</v>
      </c>
      <c r="B7" s="881" t="s">
        <v>811</v>
      </c>
      <c r="C7" s="881" t="s">
        <v>811</v>
      </c>
      <c r="D7" s="882" t="s">
        <v>812</v>
      </c>
      <c r="E7" s="883">
        <v>1</v>
      </c>
      <c r="F7" s="883">
        <v>1E-3</v>
      </c>
      <c r="G7" s="881">
        <v>1</v>
      </c>
      <c r="H7" s="881"/>
      <c r="M7" s="471">
        <v>101</v>
      </c>
      <c r="N7" s="471">
        <v>145</v>
      </c>
      <c r="O7" s="431"/>
      <c r="P7" s="471">
        <v>15</v>
      </c>
      <c r="Q7" s="471">
        <v>180</v>
      </c>
      <c r="S7" s="471">
        <v>151</v>
      </c>
      <c r="T7" s="471">
        <v>230</v>
      </c>
      <c r="U7" s="879"/>
      <c r="V7" s="881" t="s">
        <v>813</v>
      </c>
      <c r="W7" s="885" t="s">
        <v>814</v>
      </c>
      <c r="X7" s="886">
        <v>230</v>
      </c>
    </row>
    <row r="8" spans="1:24">
      <c r="A8" s="880">
        <v>201</v>
      </c>
      <c r="B8" s="885" t="s">
        <v>815</v>
      </c>
      <c r="C8" s="888" t="s">
        <v>816</v>
      </c>
      <c r="D8" s="882" t="s">
        <v>795</v>
      </c>
      <c r="E8" s="883">
        <v>1.33</v>
      </c>
      <c r="F8" s="883">
        <v>1E-3</v>
      </c>
      <c r="G8" s="881">
        <v>1</v>
      </c>
      <c r="H8" s="881"/>
      <c r="M8" s="887">
        <v>126</v>
      </c>
      <c r="N8" s="887">
        <v>230</v>
      </c>
      <c r="O8" s="431"/>
      <c r="S8" s="887">
        <v>201</v>
      </c>
      <c r="T8" s="887">
        <v>280</v>
      </c>
      <c r="U8" s="879"/>
      <c r="V8" s="881" t="s">
        <v>817</v>
      </c>
      <c r="W8" s="885" t="s">
        <v>818</v>
      </c>
      <c r="X8" s="886">
        <v>270</v>
      </c>
    </row>
    <row r="9" spans="1:24">
      <c r="A9" s="880">
        <v>202</v>
      </c>
      <c r="B9" s="885" t="s">
        <v>815</v>
      </c>
      <c r="C9" s="885" t="s">
        <v>816</v>
      </c>
      <c r="D9" s="882" t="s">
        <v>812</v>
      </c>
      <c r="E9" s="883">
        <v>1</v>
      </c>
      <c r="F9" s="883">
        <v>1E-3</v>
      </c>
      <c r="G9" s="881">
        <v>1</v>
      </c>
      <c r="H9" s="881"/>
      <c r="M9" s="471">
        <v>201</v>
      </c>
      <c r="N9" s="471">
        <v>270</v>
      </c>
      <c r="O9" s="431"/>
      <c r="S9" s="471">
        <v>251</v>
      </c>
      <c r="T9" s="471">
        <v>445</v>
      </c>
      <c r="U9" s="879"/>
      <c r="V9" s="881" t="s">
        <v>819</v>
      </c>
      <c r="W9" s="885" t="s">
        <v>820</v>
      </c>
      <c r="X9" s="886">
        <v>325</v>
      </c>
    </row>
    <row r="10" spans="1:24">
      <c r="A10" s="880">
        <v>203</v>
      </c>
      <c r="B10" s="885" t="s">
        <v>821</v>
      </c>
      <c r="C10" s="888" t="s">
        <v>822</v>
      </c>
      <c r="D10" s="882" t="s">
        <v>795</v>
      </c>
      <c r="E10" s="883">
        <v>1.33</v>
      </c>
      <c r="F10" s="883">
        <v>1E-3</v>
      </c>
      <c r="G10" s="881">
        <v>1</v>
      </c>
      <c r="H10" s="881"/>
      <c r="M10" s="887">
        <v>251</v>
      </c>
      <c r="N10" s="887">
        <v>325</v>
      </c>
      <c r="O10" s="431"/>
      <c r="S10" s="887">
        <v>401</v>
      </c>
      <c r="T10" s="887">
        <v>760</v>
      </c>
      <c r="U10" s="879"/>
      <c r="V10" s="881" t="s">
        <v>823</v>
      </c>
      <c r="W10" s="885" t="s">
        <v>824</v>
      </c>
      <c r="X10" s="886">
        <v>435</v>
      </c>
    </row>
    <row r="11" spans="1:24">
      <c r="A11" s="880">
        <v>204</v>
      </c>
      <c r="B11" s="885" t="s">
        <v>821</v>
      </c>
      <c r="C11" s="885" t="s">
        <v>825</v>
      </c>
      <c r="D11" s="882" t="s">
        <v>812</v>
      </c>
      <c r="E11" s="883">
        <v>1</v>
      </c>
      <c r="F11" s="883">
        <v>1E-3</v>
      </c>
      <c r="G11" s="881">
        <v>1</v>
      </c>
      <c r="H11" s="881"/>
      <c r="M11" s="471">
        <v>301</v>
      </c>
      <c r="N11" s="471">
        <v>435</v>
      </c>
      <c r="O11" s="431"/>
      <c r="U11" s="879"/>
      <c r="V11" s="881" t="s">
        <v>826</v>
      </c>
      <c r="W11" s="885" t="s">
        <v>827</v>
      </c>
      <c r="X11" s="886">
        <v>735</v>
      </c>
    </row>
    <row r="12" spans="1:24">
      <c r="A12" s="880">
        <v>205</v>
      </c>
      <c r="B12" s="885" t="s">
        <v>828</v>
      </c>
      <c r="C12" s="885" t="s">
        <v>829</v>
      </c>
      <c r="D12" s="882" t="s">
        <v>795</v>
      </c>
      <c r="E12" s="883">
        <v>1.33</v>
      </c>
      <c r="F12" s="883">
        <v>1E-3</v>
      </c>
      <c r="G12" s="881">
        <v>1</v>
      </c>
      <c r="H12" s="881"/>
      <c r="M12" s="887">
        <v>401</v>
      </c>
      <c r="N12" s="887">
        <v>735</v>
      </c>
      <c r="O12" s="431"/>
      <c r="U12" s="879"/>
      <c r="V12" s="881" t="s">
        <v>830</v>
      </c>
      <c r="W12" s="885" t="s">
        <v>831</v>
      </c>
      <c r="X12" s="886">
        <v>1005</v>
      </c>
    </row>
    <row r="13" spans="1:24">
      <c r="A13" s="880">
        <v>206</v>
      </c>
      <c r="B13" s="885" t="s">
        <v>828</v>
      </c>
      <c r="C13" s="885" t="s">
        <v>829</v>
      </c>
      <c r="D13" s="882" t="s">
        <v>812</v>
      </c>
      <c r="E13" s="883">
        <v>1</v>
      </c>
      <c r="F13" s="883">
        <v>1E-3</v>
      </c>
      <c r="G13" s="881">
        <v>1</v>
      </c>
      <c r="H13" s="881"/>
      <c r="M13" s="471">
        <v>701</v>
      </c>
      <c r="N13" s="471">
        <v>1005</v>
      </c>
      <c r="O13" s="431"/>
      <c r="U13" s="879"/>
      <c r="V13" s="889" t="s">
        <v>832</v>
      </c>
      <c r="W13" s="885" t="s">
        <v>833</v>
      </c>
      <c r="X13" s="886">
        <v>30</v>
      </c>
    </row>
    <row r="14" spans="1:24">
      <c r="A14" s="880">
        <v>301</v>
      </c>
      <c r="B14" s="881" t="s">
        <v>834</v>
      </c>
      <c r="C14" s="881" t="s">
        <v>835</v>
      </c>
      <c r="D14" s="882" t="s">
        <v>795</v>
      </c>
      <c r="E14" s="883">
        <v>1.33</v>
      </c>
      <c r="F14" s="883">
        <v>1E-3</v>
      </c>
      <c r="G14" s="881">
        <v>1</v>
      </c>
      <c r="H14" s="881"/>
      <c r="M14" s="431"/>
      <c r="N14" s="431"/>
      <c r="O14" s="431"/>
      <c r="U14" s="879"/>
      <c r="V14" s="889" t="s">
        <v>836</v>
      </c>
      <c r="W14" s="885" t="s">
        <v>837</v>
      </c>
      <c r="X14" s="886">
        <v>60</v>
      </c>
    </row>
    <row r="15" spans="1:24">
      <c r="A15" s="880">
        <v>302</v>
      </c>
      <c r="B15" s="885" t="s">
        <v>838</v>
      </c>
      <c r="C15" s="881" t="s">
        <v>839</v>
      </c>
      <c r="D15" s="882" t="s">
        <v>812</v>
      </c>
      <c r="E15" s="883">
        <v>1</v>
      </c>
      <c r="F15" s="883">
        <v>1E-3</v>
      </c>
      <c r="G15" s="881">
        <v>1</v>
      </c>
      <c r="H15" s="881"/>
      <c r="M15" s="431"/>
      <c r="N15" s="431"/>
      <c r="O15" s="431"/>
      <c r="U15" s="879"/>
      <c r="V15" s="889" t="s">
        <v>840</v>
      </c>
      <c r="W15" s="885" t="s">
        <v>841</v>
      </c>
      <c r="X15" s="886">
        <v>100</v>
      </c>
    </row>
    <row r="16" spans="1:24">
      <c r="A16" s="880">
        <v>303</v>
      </c>
      <c r="B16" s="885" t="s">
        <v>842</v>
      </c>
      <c r="C16" s="885" t="s">
        <v>843</v>
      </c>
      <c r="D16" s="882" t="s">
        <v>795</v>
      </c>
      <c r="E16" s="883">
        <v>1.33</v>
      </c>
      <c r="F16" s="883">
        <v>1E-3</v>
      </c>
      <c r="G16" s="881">
        <v>1</v>
      </c>
      <c r="H16" s="881"/>
      <c r="M16" s="431"/>
      <c r="N16" s="431"/>
      <c r="O16" s="431"/>
      <c r="U16" s="879"/>
      <c r="V16" s="889" t="s">
        <v>844</v>
      </c>
      <c r="W16" s="885" t="s">
        <v>845</v>
      </c>
      <c r="X16" s="886">
        <v>140</v>
      </c>
    </row>
    <row r="17" spans="1:24">
      <c r="A17" s="880">
        <v>304</v>
      </c>
      <c r="B17" s="885" t="s">
        <v>846</v>
      </c>
      <c r="C17" s="885" t="s">
        <v>846</v>
      </c>
      <c r="D17" s="882" t="s">
        <v>812</v>
      </c>
      <c r="E17" s="883">
        <v>1</v>
      </c>
      <c r="F17" s="883">
        <v>1E-3</v>
      </c>
      <c r="G17" s="881">
        <v>1</v>
      </c>
      <c r="H17" s="881"/>
      <c r="M17" s="431"/>
      <c r="N17" s="431"/>
      <c r="O17" s="431"/>
      <c r="U17" s="879"/>
      <c r="V17" s="889" t="s">
        <v>847</v>
      </c>
      <c r="W17" s="885" t="s">
        <v>848</v>
      </c>
      <c r="X17" s="886">
        <v>180</v>
      </c>
    </row>
    <row r="18" spans="1:24">
      <c r="A18" s="880">
        <v>305</v>
      </c>
      <c r="B18" s="885" t="s">
        <v>849</v>
      </c>
      <c r="C18" s="885" t="s">
        <v>850</v>
      </c>
      <c r="D18" s="882" t="s">
        <v>795</v>
      </c>
      <c r="E18" s="883">
        <v>1.33</v>
      </c>
      <c r="F18" s="883">
        <v>1E-3</v>
      </c>
      <c r="G18" s="881">
        <v>1</v>
      </c>
      <c r="H18" s="881"/>
      <c r="M18" s="431"/>
      <c r="N18" s="431"/>
      <c r="O18" s="431"/>
      <c r="U18" s="879"/>
      <c r="V18" s="890" t="s">
        <v>851</v>
      </c>
      <c r="W18" s="891" t="s">
        <v>852</v>
      </c>
      <c r="X18" s="892">
        <v>60</v>
      </c>
    </row>
    <row r="19" spans="1:24">
      <c r="A19" s="880">
        <v>306</v>
      </c>
      <c r="B19" s="885" t="s">
        <v>853</v>
      </c>
      <c r="C19" s="885" t="s">
        <v>853</v>
      </c>
      <c r="D19" s="882" t="s">
        <v>812</v>
      </c>
      <c r="E19" s="883">
        <v>1</v>
      </c>
      <c r="F19" s="883">
        <v>1E-3</v>
      </c>
      <c r="G19" s="881">
        <v>1</v>
      </c>
      <c r="H19" s="881"/>
      <c r="M19" s="431"/>
      <c r="N19" s="431"/>
      <c r="O19" s="431"/>
      <c r="U19" s="879"/>
      <c r="V19" s="890" t="s">
        <v>854</v>
      </c>
      <c r="W19" s="891" t="s">
        <v>855</v>
      </c>
      <c r="X19" s="892">
        <v>85</v>
      </c>
    </row>
    <row r="20" spans="1:24">
      <c r="A20" s="880">
        <v>401</v>
      </c>
      <c r="B20" s="881" t="s">
        <v>856</v>
      </c>
      <c r="C20" s="881" t="s">
        <v>856</v>
      </c>
      <c r="D20" s="882" t="s">
        <v>812</v>
      </c>
      <c r="E20" s="883">
        <v>1</v>
      </c>
      <c r="F20" s="883">
        <v>1E-3</v>
      </c>
      <c r="G20" s="881">
        <v>1</v>
      </c>
      <c r="H20" s="881"/>
      <c r="M20" s="431"/>
      <c r="N20" s="431"/>
      <c r="O20" s="431"/>
      <c r="U20" s="879"/>
      <c r="V20" s="890" t="s">
        <v>857</v>
      </c>
      <c r="W20" s="891" t="s">
        <v>858</v>
      </c>
      <c r="X20" s="892">
        <v>130</v>
      </c>
    </row>
    <row r="21" spans="1:24">
      <c r="A21" s="880">
        <v>402</v>
      </c>
      <c r="B21" s="881" t="s">
        <v>859</v>
      </c>
      <c r="C21" s="881" t="s">
        <v>859</v>
      </c>
      <c r="D21" s="882" t="s">
        <v>812</v>
      </c>
      <c r="E21" s="883">
        <v>1</v>
      </c>
      <c r="F21" s="883">
        <v>1E-3</v>
      </c>
      <c r="G21" s="881">
        <v>1</v>
      </c>
      <c r="H21" s="881"/>
      <c r="M21" s="431"/>
      <c r="N21" s="431"/>
      <c r="O21" s="431"/>
      <c r="U21" s="879"/>
      <c r="V21" s="890" t="s">
        <v>860</v>
      </c>
      <c r="W21" s="891" t="s">
        <v>861</v>
      </c>
      <c r="X21" s="892">
        <v>175</v>
      </c>
    </row>
    <row r="22" spans="1:24">
      <c r="A22" s="880">
        <v>450</v>
      </c>
      <c r="B22" s="881" t="s">
        <v>373</v>
      </c>
      <c r="C22" s="881" t="s">
        <v>373</v>
      </c>
      <c r="D22" s="882" t="s">
        <v>795</v>
      </c>
      <c r="E22" s="883">
        <v>1</v>
      </c>
      <c r="F22" s="883">
        <v>1E-3</v>
      </c>
      <c r="G22" s="881">
        <v>1</v>
      </c>
      <c r="H22" s="881"/>
      <c r="M22" s="431"/>
      <c r="N22" s="431"/>
      <c r="O22" s="431"/>
      <c r="U22" s="879"/>
      <c r="V22" s="890" t="s">
        <v>862</v>
      </c>
      <c r="W22" s="891" t="s">
        <v>863</v>
      </c>
      <c r="X22" s="892">
        <v>230</v>
      </c>
    </row>
    <row r="23" spans="1:24">
      <c r="A23" s="880">
        <v>451</v>
      </c>
      <c r="B23" s="881" t="s">
        <v>374</v>
      </c>
      <c r="C23" s="881" t="s">
        <v>374</v>
      </c>
      <c r="D23" s="882" t="s">
        <v>795</v>
      </c>
      <c r="E23" s="883">
        <v>1</v>
      </c>
      <c r="F23" s="883">
        <v>1E-3</v>
      </c>
      <c r="G23" s="881">
        <v>1</v>
      </c>
      <c r="H23" s="881"/>
      <c r="M23" s="431"/>
      <c r="N23" s="431"/>
      <c r="O23" s="431"/>
      <c r="U23" s="879"/>
      <c r="V23" s="890" t="s">
        <v>864</v>
      </c>
      <c r="W23" s="891" t="s">
        <v>865</v>
      </c>
      <c r="X23" s="892">
        <v>280</v>
      </c>
    </row>
    <row r="24" spans="1:24">
      <c r="A24" s="880">
        <v>452</v>
      </c>
      <c r="B24" s="881" t="s">
        <v>866</v>
      </c>
      <c r="C24" s="881" t="s">
        <v>385</v>
      </c>
      <c r="D24" s="882" t="s">
        <v>867</v>
      </c>
      <c r="E24" s="883"/>
      <c r="F24" s="883">
        <v>1E-3</v>
      </c>
      <c r="G24" s="881">
        <v>1</v>
      </c>
      <c r="H24" s="881"/>
      <c r="M24" s="431"/>
      <c r="N24" s="431"/>
      <c r="O24" s="431"/>
      <c r="U24" s="879"/>
      <c r="V24" s="890" t="s">
        <v>868</v>
      </c>
      <c r="W24" s="891" t="s">
        <v>869</v>
      </c>
      <c r="X24" s="892">
        <v>445</v>
      </c>
    </row>
    <row r="25" spans="1:24">
      <c r="A25" s="893">
        <v>701</v>
      </c>
      <c r="B25" s="894" t="s">
        <v>375</v>
      </c>
      <c r="C25" s="892" t="s">
        <v>375</v>
      </c>
      <c r="D25" s="895" t="s">
        <v>870</v>
      </c>
      <c r="E25" s="896">
        <v>1.25</v>
      </c>
      <c r="F25" s="896">
        <v>1</v>
      </c>
      <c r="G25" s="892">
        <v>2</v>
      </c>
      <c r="H25" s="892"/>
      <c r="J25" s="879">
        <v>1</v>
      </c>
      <c r="M25" s="431"/>
      <c r="N25" s="431"/>
      <c r="O25" s="431"/>
      <c r="U25" s="879"/>
      <c r="V25" s="890" t="s">
        <v>871</v>
      </c>
      <c r="W25" s="891" t="s">
        <v>872</v>
      </c>
      <c r="X25" s="892">
        <v>760</v>
      </c>
    </row>
    <row r="26" spans="1:24">
      <c r="A26" s="897">
        <v>702</v>
      </c>
      <c r="B26" s="892" t="s">
        <v>375</v>
      </c>
      <c r="C26" s="892" t="s">
        <v>375</v>
      </c>
      <c r="D26" s="895" t="s">
        <v>873</v>
      </c>
      <c r="E26" s="896">
        <v>0.93300000000000005</v>
      </c>
      <c r="F26" s="896">
        <v>1</v>
      </c>
      <c r="G26" s="892">
        <v>2</v>
      </c>
      <c r="H26" s="892"/>
    </row>
    <row r="27" spans="1:24">
      <c r="A27" s="897">
        <v>703</v>
      </c>
      <c r="B27" s="891" t="s">
        <v>874</v>
      </c>
      <c r="C27" s="891" t="s">
        <v>874</v>
      </c>
      <c r="D27" s="895" t="s">
        <v>870</v>
      </c>
      <c r="E27" s="896">
        <v>1.33</v>
      </c>
      <c r="F27" s="896">
        <v>1</v>
      </c>
      <c r="G27" s="892">
        <v>2</v>
      </c>
      <c r="H27" s="892"/>
    </row>
    <row r="28" spans="1:24">
      <c r="A28" s="897">
        <v>704</v>
      </c>
      <c r="B28" s="891" t="s">
        <v>874</v>
      </c>
      <c r="C28" s="891" t="s">
        <v>874</v>
      </c>
      <c r="D28" s="895" t="s">
        <v>873</v>
      </c>
      <c r="E28" s="896">
        <v>1</v>
      </c>
      <c r="F28" s="896">
        <v>1</v>
      </c>
      <c r="G28" s="892">
        <v>2</v>
      </c>
      <c r="H28" s="892"/>
    </row>
    <row r="29" spans="1:24">
      <c r="A29" s="897">
        <v>705</v>
      </c>
      <c r="B29" s="891" t="s">
        <v>376</v>
      </c>
      <c r="C29" s="891" t="s">
        <v>376</v>
      </c>
      <c r="D29" s="895" t="s">
        <v>870</v>
      </c>
      <c r="E29" s="896">
        <v>1.1759999999999999</v>
      </c>
      <c r="F29" s="896">
        <v>1</v>
      </c>
      <c r="G29" s="892">
        <v>2</v>
      </c>
      <c r="H29" s="892"/>
      <c r="K29" s="898"/>
      <c r="L29" s="898"/>
      <c r="M29" s="898"/>
    </row>
    <row r="30" spans="1:24">
      <c r="A30" s="897">
        <v>706</v>
      </c>
      <c r="B30" s="892" t="s">
        <v>376</v>
      </c>
      <c r="C30" s="892" t="s">
        <v>376</v>
      </c>
      <c r="D30" s="895" t="s">
        <v>873</v>
      </c>
      <c r="E30" s="896">
        <v>0.878</v>
      </c>
      <c r="F30" s="896">
        <v>1</v>
      </c>
      <c r="G30" s="892">
        <v>2</v>
      </c>
      <c r="H30" s="892"/>
      <c r="K30" s="898"/>
      <c r="L30" s="899" t="s">
        <v>875</v>
      </c>
      <c r="M30" s="898"/>
    </row>
    <row r="31" spans="1:24">
      <c r="A31" s="897">
        <v>801</v>
      </c>
      <c r="B31" s="892" t="s">
        <v>377</v>
      </c>
      <c r="C31" s="892" t="s">
        <v>876</v>
      </c>
      <c r="D31" s="895" t="s">
        <v>870</v>
      </c>
      <c r="E31" s="896">
        <v>1</v>
      </c>
      <c r="F31" s="896">
        <v>1</v>
      </c>
      <c r="G31" s="892">
        <v>2</v>
      </c>
      <c r="H31" s="892"/>
      <c r="J31" s="879">
        <v>1</v>
      </c>
      <c r="K31" s="898"/>
      <c r="L31" s="900">
        <v>0.1</v>
      </c>
      <c r="M31" s="898"/>
    </row>
    <row r="32" spans="1:24">
      <c r="A32" s="897">
        <v>802</v>
      </c>
      <c r="B32" s="892" t="s">
        <v>378</v>
      </c>
      <c r="C32" s="892" t="s">
        <v>877</v>
      </c>
      <c r="D32" s="895" t="s">
        <v>870</v>
      </c>
      <c r="E32" s="896">
        <v>1</v>
      </c>
      <c r="F32" s="896">
        <v>1</v>
      </c>
      <c r="G32" s="892">
        <v>2</v>
      </c>
      <c r="H32" s="892"/>
      <c r="J32" s="879">
        <v>1</v>
      </c>
      <c r="K32" s="898"/>
      <c r="L32" s="900">
        <v>0.2</v>
      </c>
      <c r="M32" s="898"/>
    </row>
    <row r="33" spans="1:13">
      <c r="A33" s="897">
        <v>803</v>
      </c>
      <c r="B33" s="892" t="s">
        <v>379</v>
      </c>
      <c r="C33" s="892" t="s">
        <v>878</v>
      </c>
      <c r="D33" s="895" t="s">
        <v>870</v>
      </c>
      <c r="E33" s="896">
        <v>1</v>
      </c>
      <c r="F33" s="896">
        <v>1</v>
      </c>
      <c r="G33" s="892">
        <v>2</v>
      </c>
      <c r="H33" s="892"/>
      <c r="K33" s="898"/>
      <c r="L33" s="900">
        <v>0.4</v>
      </c>
      <c r="M33" s="898"/>
    </row>
    <row r="34" spans="1:13">
      <c r="A34" s="897">
        <v>804</v>
      </c>
      <c r="B34" s="892" t="s">
        <v>879</v>
      </c>
      <c r="C34" s="892" t="s">
        <v>880</v>
      </c>
      <c r="D34" s="895" t="s">
        <v>870</v>
      </c>
      <c r="E34" s="896">
        <v>1</v>
      </c>
      <c r="F34" s="896">
        <v>1</v>
      </c>
      <c r="G34" s="892">
        <v>2</v>
      </c>
      <c r="H34" s="892"/>
      <c r="K34" s="898"/>
      <c r="L34" s="900">
        <v>0.75</v>
      </c>
      <c r="M34" s="898"/>
    </row>
    <row r="35" spans="1:13">
      <c r="A35" s="897">
        <v>806</v>
      </c>
      <c r="B35" s="892" t="s">
        <v>380</v>
      </c>
      <c r="C35" s="901" t="s">
        <v>881</v>
      </c>
      <c r="D35" s="895" t="s">
        <v>870</v>
      </c>
      <c r="E35" s="896">
        <v>1</v>
      </c>
      <c r="F35" s="896">
        <v>1</v>
      </c>
      <c r="G35" s="892">
        <v>2</v>
      </c>
      <c r="H35" s="892"/>
      <c r="K35" s="898"/>
      <c r="L35" s="900">
        <v>1</v>
      </c>
      <c r="M35" s="898"/>
    </row>
    <row r="36" spans="1:13">
      <c r="A36" s="897">
        <v>807</v>
      </c>
      <c r="B36" s="901" t="s">
        <v>882</v>
      </c>
      <c r="C36" s="901" t="s">
        <v>881</v>
      </c>
      <c r="D36" s="895" t="s">
        <v>870</v>
      </c>
      <c r="E36" s="896">
        <v>1</v>
      </c>
      <c r="F36" s="896">
        <v>1</v>
      </c>
      <c r="G36" s="892">
        <v>2</v>
      </c>
      <c r="H36" s="892"/>
      <c r="K36" s="898"/>
      <c r="L36" s="900">
        <v>1.25</v>
      </c>
      <c r="M36" s="898"/>
    </row>
    <row r="37" spans="1:13">
      <c r="A37" s="897">
        <v>809</v>
      </c>
      <c r="B37" s="891" t="s">
        <v>883</v>
      </c>
      <c r="C37" s="891" t="s">
        <v>884</v>
      </c>
      <c r="D37" s="895" t="s">
        <v>870</v>
      </c>
      <c r="E37" s="896">
        <v>1</v>
      </c>
      <c r="F37" s="896">
        <v>1</v>
      </c>
      <c r="G37" s="892">
        <v>2</v>
      </c>
      <c r="H37" s="892"/>
      <c r="K37" s="898"/>
      <c r="L37" s="900">
        <v>1.5</v>
      </c>
      <c r="M37" s="898"/>
    </row>
    <row r="38" spans="1:13">
      <c r="A38" s="897">
        <v>810</v>
      </c>
      <c r="B38" s="892" t="s">
        <v>381</v>
      </c>
      <c r="C38" s="892" t="s">
        <v>381</v>
      </c>
      <c r="D38" s="895" t="s">
        <v>870</v>
      </c>
      <c r="E38" s="896">
        <v>1</v>
      </c>
      <c r="F38" s="896">
        <v>1</v>
      </c>
      <c r="G38" s="892">
        <v>2</v>
      </c>
      <c r="H38" s="892"/>
      <c r="J38" s="879">
        <v>1</v>
      </c>
      <c r="K38" s="898"/>
      <c r="L38" s="900">
        <v>1.75</v>
      </c>
      <c r="M38" s="898"/>
    </row>
    <row r="39" spans="1:13">
      <c r="A39" s="897">
        <v>815</v>
      </c>
      <c r="B39" s="892" t="s">
        <v>382</v>
      </c>
      <c r="C39" s="892" t="s">
        <v>382</v>
      </c>
      <c r="D39" s="895" t="s">
        <v>870</v>
      </c>
      <c r="E39" s="896">
        <v>1</v>
      </c>
      <c r="F39" s="896">
        <v>1</v>
      </c>
      <c r="G39" s="892">
        <v>2</v>
      </c>
      <c r="H39" s="892"/>
      <c r="J39" s="879">
        <v>1</v>
      </c>
      <c r="K39" s="898"/>
      <c r="L39" s="900">
        <v>2</v>
      </c>
      <c r="M39" s="898"/>
    </row>
    <row r="40" spans="1:13">
      <c r="A40" s="893">
        <v>816</v>
      </c>
      <c r="B40" s="894" t="s">
        <v>885</v>
      </c>
      <c r="C40" s="892" t="s">
        <v>885</v>
      </c>
      <c r="D40" s="895" t="s">
        <v>886</v>
      </c>
      <c r="E40" s="896">
        <v>1</v>
      </c>
      <c r="F40" s="896">
        <v>1</v>
      </c>
      <c r="G40" s="892">
        <v>2</v>
      </c>
      <c r="H40" s="892"/>
      <c r="J40" s="879">
        <v>1</v>
      </c>
      <c r="K40" s="898"/>
      <c r="L40" s="900">
        <v>2.2000000000000002</v>
      </c>
      <c r="M40" s="898"/>
    </row>
    <row r="41" spans="1:13">
      <c r="A41" s="893">
        <v>817</v>
      </c>
      <c r="B41" s="894" t="s">
        <v>811</v>
      </c>
      <c r="C41" s="892" t="s">
        <v>384</v>
      </c>
      <c r="D41" s="895" t="s">
        <v>886</v>
      </c>
      <c r="E41" s="896">
        <v>1</v>
      </c>
      <c r="F41" s="896">
        <v>1</v>
      </c>
      <c r="G41" s="892">
        <v>2</v>
      </c>
      <c r="H41" s="892"/>
      <c r="J41" s="879">
        <v>1</v>
      </c>
      <c r="K41" s="902" t="s">
        <v>887</v>
      </c>
      <c r="L41" s="900">
        <v>3.75</v>
      </c>
      <c r="M41" s="898"/>
    </row>
    <row r="42" spans="1:13">
      <c r="A42" s="897">
        <v>818</v>
      </c>
      <c r="B42" s="901" t="s">
        <v>888</v>
      </c>
      <c r="C42" s="901" t="s">
        <v>385</v>
      </c>
      <c r="D42" s="895" t="s">
        <v>889</v>
      </c>
      <c r="E42" s="896"/>
      <c r="F42" s="896">
        <v>1</v>
      </c>
      <c r="G42" s="892">
        <v>2</v>
      </c>
      <c r="H42" s="892"/>
      <c r="K42" s="898"/>
      <c r="L42" s="900">
        <v>5.5</v>
      </c>
      <c r="M42" s="898"/>
    </row>
    <row r="43" spans="1:13">
      <c r="A43" s="897">
        <v>821</v>
      </c>
      <c r="B43" s="891" t="s">
        <v>890</v>
      </c>
      <c r="C43" s="891" t="s">
        <v>891</v>
      </c>
      <c r="D43" s="895" t="s">
        <v>886</v>
      </c>
      <c r="E43" s="896">
        <v>0.7</v>
      </c>
      <c r="F43" s="896">
        <v>1</v>
      </c>
      <c r="G43" s="892">
        <v>2</v>
      </c>
      <c r="H43" s="892"/>
      <c r="J43" s="879">
        <v>1</v>
      </c>
      <c r="K43" s="898"/>
      <c r="L43" s="900">
        <v>9</v>
      </c>
      <c r="M43" s="898"/>
    </row>
    <row r="44" spans="1:13">
      <c r="A44" s="897">
        <v>822</v>
      </c>
      <c r="B44" s="891" t="s">
        <v>892</v>
      </c>
      <c r="C44" s="891" t="s">
        <v>893</v>
      </c>
      <c r="D44" s="895" t="s">
        <v>886</v>
      </c>
      <c r="E44" s="896">
        <v>0.7</v>
      </c>
      <c r="F44" s="896">
        <v>1</v>
      </c>
      <c r="G44" s="892">
        <v>2</v>
      </c>
      <c r="H44" s="892"/>
      <c r="K44" s="898"/>
      <c r="L44" s="900">
        <v>11</v>
      </c>
      <c r="M44" s="898"/>
    </row>
    <row r="45" spans="1:13">
      <c r="A45" s="897">
        <v>823</v>
      </c>
      <c r="B45" s="891" t="s">
        <v>894</v>
      </c>
      <c r="C45" s="891" t="s">
        <v>895</v>
      </c>
      <c r="D45" s="895" t="s">
        <v>886</v>
      </c>
      <c r="E45" s="896">
        <v>0.7</v>
      </c>
      <c r="F45" s="896">
        <v>1</v>
      </c>
      <c r="G45" s="892">
        <v>2</v>
      </c>
      <c r="H45" s="892"/>
      <c r="K45" s="898"/>
      <c r="L45" s="900">
        <v>12.5</v>
      </c>
      <c r="M45" s="898"/>
    </row>
    <row r="46" spans="1:13">
      <c r="A46" s="897">
        <v>824</v>
      </c>
      <c r="B46" s="890" t="s">
        <v>896</v>
      </c>
      <c r="C46" s="890" t="s">
        <v>897</v>
      </c>
      <c r="D46" s="895" t="s">
        <v>886</v>
      </c>
      <c r="E46" s="896">
        <v>0.7</v>
      </c>
      <c r="F46" s="896">
        <v>1</v>
      </c>
      <c r="G46" s="892">
        <v>2</v>
      </c>
      <c r="H46" s="892"/>
      <c r="J46" s="879">
        <v>1</v>
      </c>
      <c r="K46" s="898"/>
      <c r="L46" s="900">
        <v>15</v>
      </c>
      <c r="M46" s="898"/>
    </row>
    <row r="47" spans="1:13">
      <c r="A47" s="897">
        <v>825</v>
      </c>
      <c r="B47" s="890" t="s">
        <v>898</v>
      </c>
      <c r="C47" s="890" t="s">
        <v>899</v>
      </c>
      <c r="D47" s="895" t="s">
        <v>886</v>
      </c>
      <c r="E47" s="896">
        <v>0.7</v>
      </c>
      <c r="F47" s="896">
        <v>1</v>
      </c>
      <c r="G47" s="892">
        <v>2</v>
      </c>
      <c r="H47" s="892"/>
      <c r="K47" s="898"/>
      <c r="L47" s="900">
        <v>17</v>
      </c>
      <c r="M47" s="898"/>
    </row>
    <row r="48" spans="1:13">
      <c r="A48" s="897">
        <v>826</v>
      </c>
      <c r="B48" s="890" t="s">
        <v>900</v>
      </c>
      <c r="C48" s="890" t="s">
        <v>901</v>
      </c>
      <c r="D48" s="895" t="s">
        <v>886</v>
      </c>
      <c r="E48" s="896">
        <v>0.7</v>
      </c>
      <c r="F48" s="896">
        <v>1</v>
      </c>
      <c r="G48" s="892">
        <v>2</v>
      </c>
      <c r="H48" s="892"/>
      <c r="K48" s="898"/>
      <c r="L48" s="898"/>
      <c r="M48" s="898"/>
    </row>
    <row r="49" spans="1:13">
      <c r="A49" s="875">
        <v>831</v>
      </c>
      <c r="B49" s="878"/>
      <c r="C49" s="878"/>
      <c r="D49" s="903"/>
      <c r="E49" s="904"/>
      <c r="F49" s="904"/>
      <c r="G49" s="878"/>
      <c r="H49" s="878"/>
      <c r="K49" s="902" t="s">
        <v>902</v>
      </c>
      <c r="L49" s="898"/>
      <c r="M49" s="898"/>
    </row>
    <row r="50" spans="1:13">
      <c r="A50" s="875">
        <v>832</v>
      </c>
      <c r="B50" s="878"/>
      <c r="C50" s="878"/>
      <c r="D50" s="903"/>
      <c r="E50" s="904"/>
      <c r="F50" s="904"/>
      <c r="G50" s="878"/>
      <c r="H50" s="878"/>
    </row>
    <row r="51" spans="1:13">
      <c r="A51" s="875">
        <v>833</v>
      </c>
      <c r="B51" s="878"/>
      <c r="C51" s="878"/>
      <c r="D51" s="903"/>
      <c r="E51" s="904"/>
      <c r="F51" s="904"/>
      <c r="G51" s="878"/>
      <c r="H51" s="878"/>
    </row>
    <row r="52" spans="1:13">
      <c r="A52" s="875">
        <v>901</v>
      </c>
      <c r="B52" s="878"/>
      <c r="C52" s="878"/>
      <c r="D52" s="903"/>
      <c r="E52" s="904"/>
      <c r="F52" s="904"/>
      <c r="G52" s="878"/>
      <c r="H52" s="878"/>
    </row>
    <row r="53" spans="1:13">
      <c r="A53" s="875">
        <v>902</v>
      </c>
      <c r="B53" s="878"/>
      <c r="C53" s="878"/>
      <c r="D53" s="903"/>
      <c r="E53" s="904"/>
      <c r="F53" s="904"/>
      <c r="G53" s="878"/>
      <c r="H53" s="878"/>
    </row>
    <row r="54" spans="1:13">
      <c r="A54" s="875"/>
      <c r="B54" s="878"/>
      <c r="C54" s="878"/>
      <c r="D54" s="903"/>
      <c r="E54" s="904"/>
      <c r="F54" s="904"/>
      <c r="G54" s="878"/>
      <c r="H54" s="878"/>
    </row>
    <row r="55" spans="1:13">
      <c r="A55" s="875"/>
      <c r="B55" s="878"/>
      <c r="C55" s="878"/>
      <c r="D55" s="903"/>
      <c r="E55" s="904"/>
      <c r="F55" s="904"/>
      <c r="G55" s="878"/>
      <c r="H55" s="878"/>
    </row>
    <row r="56" spans="1:13">
      <c r="A56" s="875"/>
      <c r="B56" s="878"/>
      <c r="C56" s="878"/>
      <c r="D56" s="903"/>
      <c r="E56" s="904"/>
      <c r="F56" s="904"/>
      <c r="G56" s="878"/>
      <c r="H56" s="878"/>
    </row>
    <row r="57" spans="1:13">
      <c r="A57" s="875"/>
      <c r="B57" s="878"/>
      <c r="C57" s="878"/>
      <c r="D57" s="903"/>
      <c r="E57" s="904"/>
      <c r="F57" s="904"/>
      <c r="G57" s="878"/>
      <c r="H57" s="878"/>
    </row>
    <row r="58" spans="1:13">
      <c r="A58" s="875"/>
      <c r="B58" s="878"/>
      <c r="C58" s="878"/>
      <c r="D58" s="903"/>
      <c r="E58" s="904"/>
      <c r="F58" s="904"/>
      <c r="G58" s="878"/>
      <c r="H58" s="878"/>
    </row>
    <row r="59" spans="1:13">
      <c r="A59" s="875"/>
      <c r="B59" s="878"/>
      <c r="C59" s="878"/>
      <c r="D59" s="903"/>
      <c r="E59" s="904"/>
      <c r="F59" s="904"/>
      <c r="G59" s="878"/>
      <c r="H59" s="878"/>
    </row>
    <row r="60" spans="1:13">
      <c r="A60" s="875"/>
      <c r="B60" s="878"/>
      <c r="C60" s="878"/>
      <c r="D60" s="903"/>
      <c r="E60" s="904"/>
      <c r="F60" s="904"/>
      <c r="G60" s="878"/>
      <c r="H60" s="878"/>
    </row>
    <row r="61" spans="1:13">
      <c r="A61" s="875"/>
      <c r="B61" s="878"/>
      <c r="C61" s="878"/>
      <c r="D61" s="903"/>
      <c r="E61" s="904"/>
      <c r="F61" s="904"/>
      <c r="G61" s="878"/>
      <c r="H61" s="878"/>
    </row>
    <row r="62" spans="1:13">
      <c r="A62" s="875"/>
      <c r="B62" s="878"/>
      <c r="C62" s="878"/>
      <c r="D62" s="903"/>
      <c r="E62" s="904"/>
      <c r="F62" s="904"/>
      <c r="G62" s="878"/>
      <c r="H62" s="878"/>
    </row>
    <row r="63" spans="1:13">
      <c r="A63" s="875"/>
      <c r="B63" s="878"/>
      <c r="C63" s="878"/>
      <c r="D63" s="903"/>
      <c r="E63" s="904"/>
      <c r="F63" s="904"/>
      <c r="G63" s="878"/>
      <c r="H63" s="878"/>
    </row>
    <row r="64" spans="1:13">
      <c r="A64" s="875"/>
      <c r="B64" s="878"/>
      <c r="C64" s="878"/>
      <c r="D64" s="903"/>
      <c r="E64" s="904"/>
      <c r="F64" s="904"/>
      <c r="G64" s="878"/>
      <c r="H64" s="878"/>
    </row>
    <row r="65" spans="1:8">
      <c r="A65" s="875"/>
      <c r="B65" s="878"/>
      <c r="C65" s="878"/>
      <c r="D65" s="903"/>
      <c r="E65" s="904"/>
      <c r="F65" s="904"/>
      <c r="G65" s="878"/>
      <c r="H65" s="878"/>
    </row>
    <row r="66" spans="1:8">
      <c r="A66" s="875"/>
      <c r="B66" s="878"/>
      <c r="C66" s="878"/>
      <c r="D66" s="903"/>
      <c r="E66" s="904"/>
      <c r="F66" s="904"/>
      <c r="G66" s="878"/>
      <c r="H66" s="878"/>
    </row>
    <row r="67" spans="1:8">
      <c r="A67" s="875"/>
      <c r="B67" s="878"/>
      <c r="C67" s="878"/>
      <c r="D67" s="903"/>
      <c r="E67" s="904"/>
      <c r="F67" s="904"/>
      <c r="G67" s="878"/>
      <c r="H67" s="878"/>
    </row>
    <row r="68" spans="1:8">
      <c r="A68" s="875"/>
      <c r="B68" s="878"/>
      <c r="C68" s="878"/>
      <c r="D68" s="903"/>
      <c r="E68" s="904"/>
      <c r="F68" s="904"/>
      <c r="G68" s="878"/>
      <c r="H68" s="878"/>
    </row>
    <row r="69" spans="1:8">
      <c r="A69" s="875"/>
      <c r="B69" s="878"/>
      <c r="C69" s="878"/>
      <c r="D69" s="903"/>
      <c r="E69" s="904"/>
      <c r="F69" s="904"/>
      <c r="G69" s="878"/>
      <c r="H69" s="878"/>
    </row>
    <row r="70" spans="1:8">
      <c r="A70" s="875"/>
      <c r="B70" s="878"/>
      <c r="C70" s="878"/>
      <c r="D70" s="903"/>
      <c r="E70" s="904"/>
      <c r="F70" s="904"/>
      <c r="G70" s="878"/>
      <c r="H70" s="878"/>
    </row>
    <row r="71" spans="1:8">
      <c r="A71" s="875"/>
      <c r="B71" s="878"/>
      <c r="C71" s="878"/>
      <c r="D71" s="903"/>
      <c r="E71" s="904"/>
      <c r="F71" s="904"/>
      <c r="G71" s="878"/>
      <c r="H71" s="878"/>
    </row>
    <row r="72" spans="1:8">
      <c r="A72" s="875"/>
      <c r="B72" s="878"/>
      <c r="C72" s="878"/>
      <c r="D72" s="903"/>
      <c r="E72" s="904"/>
      <c r="F72" s="904"/>
      <c r="G72" s="878"/>
      <c r="H72" s="878"/>
    </row>
    <row r="73" spans="1:8">
      <c r="A73" s="875"/>
      <c r="B73" s="878"/>
      <c r="C73" s="878"/>
      <c r="D73" s="903"/>
      <c r="E73" s="904"/>
      <c r="F73" s="904"/>
      <c r="G73" s="878"/>
      <c r="H73" s="878"/>
    </row>
    <row r="74" spans="1:8">
      <c r="A74" s="875"/>
      <c r="B74" s="878"/>
      <c r="C74" s="878"/>
      <c r="D74" s="903"/>
      <c r="E74" s="904"/>
      <c r="F74" s="904"/>
      <c r="G74" s="878"/>
      <c r="H74" s="878"/>
    </row>
    <row r="75" spans="1:8">
      <c r="A75" s="875"/>
      <c r="B75" s="878"/>
      <c r="C75" s="878"/>
      <c r="D75" s="903"/>
      <c r="E75" s="904"/>
      <c r="F75" s="904"/>
      <c r="G75" s="878"/>
      <c r="H75" s="878"/>
    </row>
    <row r="76" spans="1:8">
      <c r="A76" s="875"/>
      <c r="B76" s="878"/>
      <c r="C76" s="878"/>
      <c r="D76" s="903"/>
      <c r="E76" s="904"/>
      <c r="F76" s="904"/>
      <c r="G76" s="878"/>
      <c r="H76" s="878"/>
    </row>
    <row r="77" spans="1:8">
      <c r="A77" s="875"/>
      <c r="B77" s="878"/>
      <c r="C77" s="878"/>
      <c r="D77" s="903"/>
      <c r="E77" s="904"/>
      <c r="F77" s="904"/>
      <c r="G77" s="878"/>
      <c r="H77" s="878"/>
    </row>
    <row r="78" spans="1:8">
      <c r="A78" s="875"/>
      <c r="B78" s="878"/>
      <c r="C78" s="878"/>
      <c r="D78" s="903"/>
      <c r="E78" s="904"/>
      <c r="F78" s="904"/>
      <c r="G78" s="878"/>
      <c r="H78" s="878"/>
    </row>
    <row r="79" spans="1:8">
      <c r="A79" s="875"/>
      <c r="B79" s="878"/>
      <c r="C79" s="878"/>
      <c r="D79" s="903"/>
      <c r="E79" s="904"/>
      <c r="F79" s="904"/>
      <c r="G79" s="878"/>
      <c r="H79" s="878"/>
    </row>
    <row r="80" spans="1:8">
      <c r="A80" s="875"/>
      <c r="B80" s="878"/>
      <c r="C80" s="878"/>
      <c r="D80" s="903"/>
      <c r="E80" s="904"/>
      <c r="F80" s="904"/>
      <c r="G80" s="878"/>
      <c r="H80" s="878"/>
    </row>
  </sheetData>
  <mergeCells count="3">
    <mergeCell ref="M1:N1"/>
    <mergeCell ref="P1:Q1"/>
    <mergeCell ref="S1:T1"/>
  </mergeCells>
  <phoneticPr fontId="5"/>
  <printOptions gridLinesSet="0"/>
  <pageMargins left="0.75" right="0.75" top="1" bottom="1" header="0.5" footer="0.5"/>
  <pageSetup paperSize="9" orientation="portrait" r:id="rId1"/>
  <headerFooter alignWithMargins="0">
    <oddHeader>&amp;A</oddHeader>
    <oddFooter>- &amp;P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CCFFCC"/>
    <pageSetUpPr fitToPage="1"/>
  </sheetPr>
  <dimension ref="A2:AA27"/>
  <sheetViews>
    <sheetView showGridLines="0" view="pageBreakPreview" zoomScaleNormal="100" zoomScaleSheetLayoutView="100" workbookViewId="0"/>
  </sheetViews>
  <sheetFormatPr defaultColWidth="9" defaultRowHeight="13.5"/>
  <cols>
    <col min="1" max="1" width="2" style="205" customWidth="1"/>
    <col min="2" max="2" width="14.625" style="207" customWidth="1"/>
    <col min="3" max="26" width="10.625" style="207" customWidth="1"/>
    <col min="27" max="16384" width="9" style="205"/>
  </cols>
  <sheetData>
    <row r="2" spans="1:26" ht="14.25">
      <c r="B2" s="206" t="s">
        <v>623</v>
      </c>
    </row>
    <row r="4" spans="1:26" ht="14.25" thickBot="1"/>
    <row r="5" spans="1:26" s="208" customFormat="1" ht="24" customHeight="1" thickBot="1">
      <c r="B5" s="209" t="s">
        <v>222</v>
      </c>
      <c r="C5" s="2299"/>
      <c r="D5" s="2300"/>
      <c r="E5" s="2300"/>
      <c r="F5" s="2301"/>
      <c r="G5" s="210"/>
      <c r="H5" s="210"/>
      <c r="I5" s="210"/>
      <c r="J5" s="210"/>
      <c r="K5" s="210"/>
      <c r="L5" s="210"/>
      <c r="M5" s="210"/>
      <c r="N5" s="210"/>
      <c r="O5" s="210"/>
      <c r="P5" s="210"/>
      <c r="Q5" s="210"/>
      <c r="R5" s="210"/>
      <c r="S5" s="210"/>
      <c r="T5" s="210"/>
      <c r="U5" s="210"/>
      <c r="V5" s="210"/>
      <c r="W5" s="210"/>
      <c r="X5" s="210"/>
      <c r="Y5" s="210"/>
      <c r="Z5" s="210"/>
    </row>
    <row r="6" spans="1:26">
      <c r="C6" s="211"/>
    </row>
    <row r="7" spans="1:26">
      <c r="B7" s="211"/>
      <c r="C7" s="212"/>
      <c r="D7" s="213"/>
    </row>
    <row r="8" spans="1:26">
      <c r="C8" s="211"/>
    </row>
    <row r="9" spans="1:26" ht="18" thickBot="1">
      <c r="A9" s="214"/>
      <c r="B9" s="215" t="s">
        <v>175</v>
      </c>
      <c r="C9" s="216" t="s">
        <v>176</v>
      </c>
      <c r="G9" s="211"/>
      <c r="H9" s="211"/>
      <c r="O9" s="211"/>
      <c r="P9" s="284"/>
      <c r="Q9" s="211"/>
      <c r="R9" s="211"/>
    </row>
    <row r="10" spans="1:26" s="208" customFormat="1" ht="21" customHeight="1" thickBot="1">
      <c r="A10" s="217"/>
      <c r="B10" s="218" t="s">
        <v>223</v>
      </c>
      <c r="C10" s="288">
        <v>45597</v>
      </c>
      <c r="D10" s="288">
        <v>45627</v>
      </c>
      <c r="E10" s="288">
        <v>45658</v>
      </c>
      <c r="F10" s="288">
        <v>45689</v>
      </c>
      <c r="G10" s="288">
        <v>45717</v>
      </c>
      <c r="H10" s="288">
        <v>45748</v>
      </c>
      <c r="I10" s="288">
        <v>45778</v>
      </c>
      <c r="J10" s="288">
        <v>45809</v>
      </c>
      <c r="K10" s="288">
        <v>45839</v>
      </c>
      <c r="L10" s="288">
        <v>45870</v>
      </c>
      <c r="M10" s="288">
        <v>45901</v>
      </c>
      <c r="N10" s="288">
        <v>45931</v>
      </c>
      <c r="O10" s="219"/>
      <c r="P10" s="285"/>
      <c r="Q10" s="220"/>
      <c r="R10" s="220"/>
      <c r="S10" s="210"/>
      <c r="T10" s="210"/>
      <c r="U10" s="210"/>
      <c r="V10" s="210"/>
      <c r="W10" s="210"/>
      <c r="X10" s="210"/>
      <c r="Y10" s="210"/>
      <c r="Z10" s="210"/>
    </row>
    <row r="11" spans="1:26" s="208" customFormat="1" ht="24" customHeight="1">
      <c r="B11" s="218" t="s">
        <v>177</v>
      </c>
      <c r="C11" s="221">
        <v>500</v>
      </c>
      <c r="D11" s="221">
        <v>600</v>
      </c>
      <c r="E11" s="200">
        <v>800</v>
      </c>
      <c r="F11" s="221">
        <v>300</v>
      </c>
      <c r="G11" s="200">
        <v>650</v>
      </c>
      <c r="H11" s="221">
        <v>750</v>
      </c>
      <c r="I11" s="200">
        <v>600</v>
      </c>
      <c r="J11" s="221">
        <v>420</v>
      </c>
      <c r="K11" s="200">
        <v>530</v>
      </c>
      <c r="L11" s="200">
        <v>670</v>
      </c>
      <c r="M11" s="221">
        <v>800</v>
      </c>
      <c r="N11" s="200">
        <v>900</v>
      </c>
      <c r="O11" s="219"/>
      <c r="P11" s="286"/>
      <c r="Q11" s="210"/>
      <c r="R11" s="210"/>
      <c r="S11" s="210"/>
      <c r="T11" s="210"/>
      <c r="U11" s="210"/>
      <c r="V11" s="210"/>
      <c r="W11" s="210"/>
      <c r="X11" s="210"/>
      <c r="Y11" s="210"/>
      <c r="Z11" s="210"/>
    </row>
    <row r="12" spans="1:26" s="208" customFormat="1" ht="24" customHeight="1" thickBot="1">
      <c r="B12" s="222" t="s">
        <v>178</v>
      </c>
      <c r="C12" s="223">
        <v>80000</v>
      </c>
      <c r="D12" s="223">
        <v>86000</v>
      </c>
      <c r="E12" s="223">
        <v>88000</v>
      </c>
      <c r="F12" s="223">
        <v>78000</v>
      </c>
      <c r="G12" s="223">
        <v>77000</v>
      </c>
      <c r="H12" s="223">
        <v>87000</v>
      </c>
      <c r="I12" s="223">
        <v>80000</v>
      </c>
      <c r="J12" s="223">
        <v>70000</v>
      </c>
      <c r="K12" s="223">
        <v>80000</v>
      </c>
      <c r="L12" s="223">
        <v>60500</v>
      </c>
      <c r="M12" s="223">
        <v>80000</v>
      </c>
      <c r="N12" s="223">
        <v>80500</v>
      </c>
      <c r="O12" s="219"/>
      <c r="P12" s="287"/>
      <c r="Q12" s="210"/>
      <c r="R12" s="210"/>
      <c r="S12" s="210"/>
      <c r="T12" s="210"/>
      <c r="U12" s="210"/>
      <c r="V12" s="210"/>
      <c r="W12" s="210"/>
      <c r="X12" s="210"/>
      <c r="Y12" s="210"/>
      <c r="Z12" s="210"/>
    </row>
    <row r="13" spans="1:26">
      <c r="A13" s="214"/>
      <c r="B13" s="224"/>
      <c r="C13" s="224"/>
      <c r="D13" s="224"/>
      <c r="E13" s="224"/>
      <c r="F13" s="224"/>
      <c r="G13" s="224"/>
      <c r="H13" s="224"/>
      <c r="I13" s="224"/>
      <c r="J13" s="224"/>
      <c r="K13" s="224"/>
      <c r="L13" s="224"/>
      <c r="M13" s="224"/>
      <c r="N13" s="224"/>
      <c r="O13" s="211"/>
      <c r="P13" s="284"/>
    </row>
    <row r="14" spans="1:26">
      <c r="A14" s="214"/>
      <c r="B14" s="225"/>
      <c r="C14" s="225"/>
      <c r="D14" s="225"/>
      <c r="E14" s="225"/>
      <c r="F14" s="225"/>
      <c r="G14" s="225"/>
      <c r="H14" s="225"/>
      <c r="I14" s="225"/>
      <c r="J14" s="225"/>
      <c r="K14" s="225"/>
      <c r="L14" s="225"/>
      <c r="M14" s="225"/>
      <c r="N14" s="225"/>
      <c r="O14" s="211"/>
      <c r="P14" s="284"/>
    </row>
    <row r="15" spans="1:26">
      <c r="A15" s="214"/>
      <c r="B15" s="225"/>
      <c r="C15" s="225"/>
      <c r="D15" s="225"/>
      <c r="E15" s="225"/>
      <c r="F15" s="225"/>
      <c r="G15" s="225"/>
      <c r="H15" s="225"/>
      <c r="I15" s="225"/>
      <c r="J15" s="225"/>
      <c r="K15" s="225"/>
      <c r="L15" s="225"/>
      <c r="M15" s="225"/>
      <c r="N15" s="225"/>
      <c r="O15" s="211"/>
    </row>
    <row r="16" spans="1:26">
      <c r="A16" s="214"/>
      <c r="B16" s="225"/>
      <c r="C16" s="225"/>
      <c r="D16" s="225"/>
      <c r="E16" s="225"/>
      <c r="F16" s="225"/>
      <c r="G16" s="225"/>
      <c r="H16" s="225"/>
      <c r="I16" s="225"/>
      <c r="J16" s="225"/>
      <c r="K16" s="225"/>
      <c r="L16" s="225"/>
      <c r="M16" s="225"/>
      <c r="N16" s="225"/>
      <c r="O16" s="211"/>
    </row>
    <row r="17" spans="1:27">
      <c r="A17" s="214"/>
      <c r="B17" s="225"/>
      <c r="C17" s="225"/>
      <c r="D17" s="225"/>
      <c r="E17" s="225"/>
      <c r="F17" s="225"/>
      <c r="G17" s="225"/>
      <c r="H17" s="225"/>
      <c r="I17" s="225"/>
      <c r="J17" s="225"/>
      <c r="K17" s="225"/>
      <c r="L17" s="225"/>
      <c r="M17" s="225"/>
      <c r="N17" s="225"/>
      <c r="O17" s="211"/>
    </row>
    <row r="18" spans="1:27" ht="18.75">
      <c r="A18" s="214"/>
      <c r="B18" s="205"/>
      <c r="C18" s="225"/>
      <c r="D18" s="225"/>
      <c r="E18" s="226" t="s">
        <v>179</v>
      </c>
      <c r="F18" s="225"/>
      <c r="G18" s="225"/>
      <c r="H18" s="225"/>
      <c r="I18" s="225"/>
      <c r="J18" s="225"/>
      <c r="K18" s="225"/>
      <c r="L18" s="225"/>
      <c r="M18" s="225"/>
      <c r="N18" s="225"/>
      <c r="O18" s="211"/>
    </row>
    <row r="19" spans="1:27" ht="18" thickBot="1">
      <c r="B19" s="227" t="s">
        <v>180</v>
      </c>
      <c r="C19" s="216" t="s">
        <v>181</v>
      </c>
    </row>
    <row r="20" spans="1:27" ht="14.25" thickBot="1">
      <c r="B20" s="228" t="s">
        <v>182</v>
      </c>
      <c r="C20" s="229" t="s">
        <v>183</v>
      </c>
      <c r="D20" s="229" t="s">
        <v>184</v>
      </c>
      <c r="E20" s="229" t="s">
        <v>185</v>
      </c>
      <c r="F20" s="229" t="s">
        <v>186</v>
      </c>
      <c r="G20" s="229" t="s">
        <v>187</v>
      </c>
      <c r="H20" s="229" t="s">
        <v>188</v>
      </c>
      <c r="I20" s="229" t="s">
        <v>189</v>
      </c>
      <c r="J20" s="229" t="s">
        <v>190</v>
      </c>
      <c r="K20" s="229" t="s">
        <v>191</v>
      </c>
      <c r="L20" s="229" t="s">
        <v>192</v>
      </c>
      <c r="M20" s="229" t="s">
        <v>193</v>
      </c>
      <c r="N20" s="230" t="s">
        <v>194</v>
      </c>
      <c r="O20" s="229" t="s">
        <v>195</v>
      </c>
      <c r="P20" s="229" t="s">
        <v>196</v>
      </c>
      <c r="Q20" s="229" t="s">
        <v>197</v>
      </c>
      <c r="R20" s="229" t="s">
        <v>198</v>
      </c>
      <c r="S20" s="229" t="s">
        <v>199</v>
      </c>
      <c r="T20" s="229" t="s">
        <v>200</v>
      </c>
      <c r="U20" s="229" t="s">
        <v>201</v>
      </c>
      <c r="V20" s="229" t="s">
        <v>202</v>
      </c>
      <c r="W20" s="229" t="s">
        <v>203</v>
      </c>
      <c r="X20" s="229" t="s">
        <v>204</v>
      </c>
      <c r="Y20" s="229" t="s">
        <v>205</v>
      </c>
      <c r="Z20" s="230" t="s">
        <v>206</v>
      </c>
      <c r="AA20" s="231"/>
    </row>
    <row r="21" spans="1:27" s="208" customFormat="1" ht="24" customHeight="1" thickBot="1">
      <c r="B21" s="232" t="s">
        <v>177</v>
      </c>
      <c r="C21" s="201">
        <v>50</v>
      </c>
      <c r="D21" s="201">
        <v>45</v>
      </c>
      <c r="E21" s="201">
        <v>55</v>
      </c>
      <c r="F21" s="201">
        <v>60</v>
      </c>
      <c r="G21" s="201">
        <v>65</v>
      </c>
      <c r="H21" s="201">
        <v>70</v>
      </c>
      <c r="I21" s="201">
        <v>80</v>
      </c>
      <c r="J21" s="201">
        <v>90</v>
      </c>
      <c r="K21" s="201">
        <v>100</v>
      </c>
      <c r="L21" s="201">
        <v>110</v>
      </c>
      <c r="M21" s="201">
        <v>120</v>
      </c>
      <c r="N21" s="201">
        <v>130</v>
      </c>
      <c r="O21" s="201">
        <v>140</v>
      </c>
      <c r="P21" s="201">
        <v>150</v>
      </c>
      <c r="Q21" s="201">
        <v>123</v>
      </c>
      <c r="R21" s="201">
        <v>140</v>
      </c>
      <c r="S21" s="201">
        <v>110</v>
      </c>
      <c r="T21" s="201">
        <v>111</v>
      </c>
      <c r="U21" s="201">
        <v>70</v>
      </c>
      <c r="V21" s="201">
        <v>46</v>
      </c>
      <c r="W21" s="201">
        <v>50</v>
      </c>
      <c r="X21" s="201">
        <v>30</v>
      </c>
      <c r="Y21" s="201">
        <v>20</v>
      </c>
      <c r="Z21" s="201">
        <v>15</v>
      </c>
      <c r="AA21" s="233"/>
    </row>
    <row r="22" spans="1:27" s="214" customFormat="1">
      <c r="B22" s="234"/>
      <c r="O22" s="211"/>
      <c r="P22" s="211"/>
      <c r="Q22" s="211"/>
      <c r="R22" s="211"/>
      <c r="S22" s="211"/>
      <c r="T22" s="211"/>
      <c r="U22" s="211"/>
      <c r="V22" s="211"/>
      <c r="W22" s="211"/>
      <c r="X22" s="211"/>
      <c r="Y22" s="211"/>
      <c r="Z22" s="211"/>
    </row>
    <row r="23" spans="1:27" s="214" customFormat="1">
      <c r="B23" s="234"/>
      <c r="O23" s="211"/>
      <c r="P23" s="211"/>
      <c r="Q23" s="211"/>
      <c r="R23" s="211"/>
      <c r="S23" s="211"/>
      <c r="T23" s="211"/>
      <c r="U23" s="211"/>
      <c r="V23" s="211"/>
      <c r="W23" s="211"/>
      <c r="X23" s="211"/>
      <c r="Y23" s="211"/>
      <c r="Z23" s="211"/>
    </row>
    <row r="24" spans="1:27" s="214" customFormat="1">
      <c r="B24" s="234"/>
      <c r="O24" s="211"/>
      <c r="P24" s="211"/>
      <c r="Q24" s="211"/>
      <c r="R24" s="211"/>
      <c r="S24" s="211"/>
      <c r="T24" s="211"/>
      <c r="U24" s="211"/>
      <c r="V24" s="211"/>
      <c r="W24" s="211"/>
      <c r="X24" s="211"/>
      <c r="Y24" s="211"/>
      <c r="Z24" s="211"/>
    </row>
    <row r="25" spans="1:27" s="214" customFormat="1">
      <c r="B25" s="234"/>
      <c r="P25" s="211"/>
      <c r="Q25" s="211"/>
      <c r="R25" s="211"/>
      <c r="S25" s="211"/>
      <c r="T25" s="211"/>
      <c r="U25" s="211"/>
      <c r="V25" s="211"/>
      <c r="W25" s="211"/>
      <c r="X25" s="211"/>
      <c r="Y25" s="211"/>
      <c r="Z25" s="211"/>
    </row>
    <row r="26" spans="1:27" s="214" customFormat="1" ht="14.25" thickBot="1">
      <c r="B26" s="211"/>
      <c r="P26" s="211"/>
      <c r="Q26" s="211"/>
      <c r="R26" s="211"/>
      <c r="S26" s="211"/>
      <c r="T26" s="211"/>
      <c r="U26" s="211"/>
      <c r="V26" s="211"/>
      <c r="W26" s="211"/>
      <c r="X26" s="211"/>
      <c r="Y26" s="211"/>
      <c r="Z26" s="211"/>
    </row>
    <row r="27" spans="1:27" s="208" customFormat="1" ht="25.5" customHeight="1" thickBot="1">
      <c r="B27" s="235" t="s">
        <v>174</v>
      </c>
      <c r="C27" s="2302"/>
      <c r="D27" s="2303"/>
      <c r="E27" s="210"/>
      <c r="F27" s="210"/>
      <c r="G27" s="210"/>
      <c r="H27" s="210"/>
      <c r="I27" s="210"/>
      <c r="J27" s="210"/>
      <c r="K27" s="210"/>
      <c r="L27" s="210"/>
      <c r="M27" s="210"/>
      <c r="N27" s="210"/>
      <c r="O27" s="210"/>
      <c r="P27" s="210"/>
      <c r="Q27" s="210"/>
      <c r="R27" s="210"/>
      <c r="S27" s="210"/>
      <c r="T27" s="210"/>
      <c r="U27" s="210"/>
      <c r="V27" s="210"/>
      <c r="W27" s="210"/>
      <c r="X27" s="210"/>
      <c r="Y27" s="210"/>
      <c r="Z27" s="210"/>
    </row>
  </sheetData>
  <mergeCells count="2">
    <mergeCell ref="C5:F5"/>
    <mergeCell ref="C27:D27"/>
  </mergeCells>
  <phoneticPr fontId="5"/>
  <printOptions gridLinesSet="0"/>
  <pageMargins left="0.75" right="0.75" top="1" bottom="1" header="0.5" footer="0.5"/>
  <pageSetup paperSize="9" scale="47" orientation="landscape" horizontalDpi="4294967293"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CFFCC"/>
  </sheetPr>
  <dimension ref="B2:S34"/>
  <sheetViews>
    <sheetView showGridLines="0" view="pageBreakPreview" zoomScale="85" zoomScaleNormal="100" zoomScaleSheetLayoutView="85" workbookViewId="0">
      <selection activeCell="Q29" sqref="Q29"/>
    </sheetView>
  </sheetViews>
  <sheetFormatPr defaultColWidth="9" defaultRowHeight="13.5"/>
  <cols>
    <col min="1" max="2" width="2.625" style="239" customWidth="1"/>
    <col min="3" max="3" width="15.625" style="239" customWidth="1"/>
    <col min="4" max="9" width="11.625" style="239" customWidth="1"/>
    <col min="10" max="10" width="2.75" style="239" customWidth="1"/>
    <col min="11" max="11" width="2.25" style="239" customWidth="1"/>
    <col min="12" max="12" width="5.125" style="239" customWidth="1"/>
    <col min="13" max="16" width="9" style="239"/>
    <col min="17" max="18" width="11.625" style="239" bestFit="1" customWidth="1"/>
    <col min="19" max="19" width="15" style="239" bestFit="1" customWidth="1"/>
    <col min="20" max="16384" width="9" style="239"/>
  </cols>
  <sheetData>
    <row r="2" spans="2:19" ht="21">
      <c r="B2" s="236" t="s">
        <v>207</v>
      </c>
      <c r="C2" s="236"/>
      <c r="D2" s="236"/>
      <c r="E2" s="237"/>
      <c r="F2" s="237"/>
      <c r="G2" s="237"/>
      <c r="H2" s="237"/>
      <c r="I2" s="237"/>
      <c r="J2" s="238" t="s">
        <v>208</v>
      </c>
      <c r="K2" s="238" t="s">
        <v>209</v>
      </c>
    </row>
    <row r="3" spans="2:19" ht="13.5" customHeight="1">
      <c r="D3" s="236"/>
    </row>
    <row r="4" spans="2:19" ht="13.5" customHeight="1">
      <c r="D4" s="236"/>
      <c r="Q4" s="240"/>
    </row>
    <row r="5" spans="2:19" s="243" customFormat="1" ht="21.75" customHeight="1">
      <c r="B5" s="241" t="s">
        <v>210</v>
      </c>
      <c r="C5" s="241"/>
      <c r="D5" s="242"/>
      <c r="Q5" s="244"/>
    </row>
    <row r="6" spans="2:19" s="243" customFormat="1" ht="13.5" customHeight="1" thickBot="1">
      <c r="D6" s="242"/>
      <c r="Q6" s="244"/>
    </row>
    <row r="7" spans="2:19" s="243" customFormat="1" ht="13.5" customHeight="1">
      <c r="B7" s="245"/>
      <c r="C7" s="246"/>
      <c r="D7" s="247"/>
      <c r="E7" s="246"/>
      <c r="F7" s="246"/>
      <c r="G7" s="246"/>
      <c r="H7" s="246"/>
      <c r="I7" s="246"/>
      <c r="J7" s="248"/>
      <c r="M7" s="249"/>
      <c r="N7" s="249"/>
      <c r="O7" s="249"/>
      <c r="P7" s="249"/>
    </row>
    <row r="8" spans="2:19" s="243" customFormat="1" ht="13.5" customHeight="1">
      <c r="B8" s="250"/>
      <c r="C8" s="251"/>
      <c r="D8" s="252"/>
      <c r="E8" s="251"/>
      <c r="F8" s="251"/>
      <c r="G8" s="251"/>
      <c r="H8" s="251"/>
      <c r="I8" s="251"/>
      <c r="J8" s="253"/>
      <c r="M8" s="254"/>
      <c r="N8" s="254"/>
      <c r="O8" s="254"/>
      <c r="P8" s="255"/>
    </row>
    <row r="9" spans="2:19" s="243" customFormat="1" ht="40.5" customHeight="1">
      <c r="B9" s="250"/>
      <c r="C9" s="256" t="s">
        <v>211</v>
      </c>
      <c r="D9" s="290">
        <f>【サンプル②】年間負荷想定入力リスト!C10</f>
        <v>45597</v>
      </c>
      <c r="E9" s="290">
        <f>【サンプル②】年間負荷想定入力リスト!D10</f>
        <v>45627</v>
      </c>
      <c r="F9" s="290">
        <f>【サンプル②】年間負荷想定入力リスト!E10</f>
        <v>45658</v>
      </c>
      <c r="G9" s="290">
        <f>【サンプル②】年間負荷想定入力リスト!F10</f>
        <v>45689</v>
      </c>
      <c r="H9" s="290">
        <f>【サンプル②】年間負荷想定入力リスト!G10</f>
        <v>45717</v>
      </c>
      <c r="I9" s="290">
        <f>【サンプル②】年間負荷想定入力リスト!H10</f>
        <v>45748</v>
      </c>
      <c r="J9" s="257"/>
      <c r="K9" s="258"/>
      <c r="L9" s="258"/>
      <c r="M9" s="255"/>
      <c r="N9" s="255"/>
      <c r="O9" s="255"/>
      <c r="P9" s="255"/>
    </row>
    <row r="10" spans="2:19" s="243" customFormat="1" ht="24" hidden="1">
      <c r="B10" s="250"/>
      <c r="C10" s="259" t="s">
        <v>212</v>
      </c>
      <c r="D10" s="260">
        <f>VLOOKUP(D9,【サンプル②】カレンダ!$A$4:$B$300,2,FALSE)</f>
        <v>30</v>
      </c>
      <c r="E10" s="260">
        <f>VLOOKUP(E9,【サンプル②】カレンダ!$A$4:$B$300,2,FALSE)</f>
        <v>31</v>
      </c>
      <c r="F10" s="260">
        <f>VLOOKUP(F9,【サンプル②】カレンダ!$A$4:$B$300,2,FALSE)</f>
        <v>31</v>
      </c>
      <c r="G10" s="260">
        <f>VLOOKUP(G9,【サンプル②】カレンダ!$A$4:$B$300,2,FALSE)</f>
        <v>28</v>
      </c>
      <c r="H10" s="260">
        <f>VLOOKUP(H9,【サンプル②】カレンダ!$A$4:$B$300,2,FALSE)</f>
        <v>31</v>
      </c>
      <c r="I10" s="260">
        <f>VLOOKUP(I9,【サンプル②】カレンダ!$A$4:$B$300,2,FALSE)</f>
        <v>30</v>
      </c>
      <c r="J10" s="257"/>
      <c r="K10" s="258"/>
      <c r="L10" s="261"/>
      <c r="M10" s="258"/>
      <c r="N10" s="258"/>
      <c r="O10" s="258"/>
    </row>
    <row r="11" spans="2:19" s="243" customFormat="1" ht="40.5" customHeight="1">
      <c r="B11" s="250"/>
      <c r="C11" s="262" t="s">
        <v>177</v>
      </c>
      <c r="D11" s="263">
        <f>【サンプル②】年間負荷想定入力リスト!C11</f>
        <v>500</v>
      </c>
      <c r="E11" s="263">
        <f>【サンプル②】年間負荷想定入力リスト!D11</f>
        <v>600</v>
      </c>
      <c r="F11" s="263">
        <f>【サンプル②】年間負荷想定入力リスト!E11</f>
        <v>800</v>
      </c>
      <c r="G11" s="263">
        <f>【サンプル②】年間負荷想定入力リスト!F11</f>
        <v>300</v>
      </c>
      <c r="H11" s="263">
        <f>【サンプル②】年間負荷想定入力リスト!G11</f>
        <v>650</v>
      </c>
      <c r="I11" s="263">
        <f>【サンプル②】年間負荷想定入力リスト!H11</f>
        <v>750</v>
      </c>
      <c r="J11" s="253"/>
      <c r="R11" s="264"/>
      <c r="S11" s="244"/>
    </row>
    <row r="12" spans="2:19" s="243" customFormat="1" ht="40.5" customHeight="1">
      <c r="B12" s="250"/>
      <c r="C12" s="262" t="s">
        <v>213</v>
      </c>
      <c r="D12" s="263">
        <f>【サンプル②】年間負荷想定入力リスト!C12</f>
        <v>80000</v>
      </c>
      <c r="E12" s="263">
        <f>【サンプル②】年間負荷想定入力リスト!D12</f>
        <v>86000</v>
      </c>
      <c r="F12" s="263">
        <f>【サンプル②】年間負荷想定入力リスト!E12</f>
        <v>88000</v>
      </c>
      <c r="G12" s="263">
        <f>【サンプル②】年間負荷想定入力リスト!F12</f>
        <v>78000</v>
      </c>
      <c r="H12" s="263">
        <f>【サンプル②】年間負荷想定入力リスト!G12</f>
        <v>77000</v>
      </c>
      <c r="I12" s="263">
        <f>【サンプル②】年間負荷想定入力リスト!H12</f>
        <v>87000</v>
      </c>
      <c r="J12" s="253"/>
      <c r="Q12" s="255"/>
      <c r="R12" s="264"/>
      <c r="S12" s="244"/>
    </row>
    <row r="13" spans="2:19" s="243" customFormat="1" ht="40.5" customHeight="1">
      <c r="B13" s="250"/>
      <c r="C13" s="265" t="s">
        <v>214</v>
      </c>
      <c r="D13" s="266">
        <f>ROUND((D12/(D11*D10*24))*100,1)</f>
        <v>22.2</v>
      </c>
      <c r="E13" s="266">
        <f t="shared" ref="E13:I13" si="0">ROUND((E12/(E11*E10*24))*100,1)</f>
        <v>19.3</v>
      </c>
      <c r="F13" s="266">
        <f t="shared" si="0"/>
        <v>14.8</v>
      </c>
      <c r="G13" s="266">
        <f t="shared" si="0"/>
        <v>38.700000000000003</v>
      </c>
      <c r="H13" s="266">
        <f t="shared" si="0"/>
        <v>15.9</v>
      </c>
      <c r="I13" s="266">
        <f t="shared" si="0"/>
        <v>16.100000000000001</v>
      </c>
      <c r="J13" s="253"/>
      <c r="M13" s="258"/>
      <c r="Q13" s="255"/>
      <c r="R13" s="264"/>
      <c r="S13" s="267"/>
    </row>
    <row r="14" spans="2:19" s="243" customFormat="1">
      <c r="B14" s="250"/>
      <c r="C14" s="251"/>
      <c r="D14" s="251"/>
      <c r="E14" s="251"/>
      <c r="F14" s="251"/>
      <c r="G14" s="251"/>
      <c r="H14" s="251"/>
      <c r="I14" s="251"/>
      <c r="J14" s="253"/>
      <c r="S14" s="268"/>
    </row>
    <row r="15" spans="2:19" s="243" customFormat="1" ht="40.5" customHeight="1">
      <c r="B15" s="250"/>
      <c r="C15" s="256" t="s">
        <v>211</v>
      </c>
      <c r="D15" s="290">
        <f>【サンプル②】年間負荷想定入力リスト!I10</f>
        <v>45778</v>
      </c>
      <c r="E15" s="290">
        <f>【サンプル②】年間負荷想定入力リスト!J10</f>
        <v>45809</v>
      </c>
      <c r="F15" s="290">
        <f>【サンプル②】年間負荷想定入力リスト!K10</f>
        <v>45839</v>
      </c>
      <c r="G15" s="290">
        <f>【サンプル②】年間負荷想定入力リスト!L10</f>
        <v>45870</v>
      </c>
      <c r="H15" s="290">
        <f>【サンプル②】年間負荷想定入力リスト!M10</f>
        <v>45901</v>
      </c>
      <c r="I15" s="290">
        <f>【サンプル②】年間負荷想定入力リスト!N10</f>
        <v>45931</v>
      </c>
      <c r="J15" s="253"/>
    </row>
    <row r="16" spans="2:19" s="243" customFormat="1" ht="24" hidden="1">
      <c r="B16" s="250"/>
      <c r="C16" s="259" t="s">
        <v>212</v>
      </c>
      <c r="D16" s="260">
        <f>VLOOKUP(D15,【サンプル②】カレンダ!$A$4:$B$300,2,FALSE)</f>
        <v>31</v>
      </c>
      <c r="E16" s="260">
        <f>VLOOKUP(E15,【サンプル②】カレンダ!$A$4:$B$300,2,FALSE)</f>
        <v>30</v>
      </c>
      <c r="F16" s="260">
        <f>VLOOKUP(F15,【サンプル②】カレンダ!$A$4:$B$300,2,FALSE)</f>
        <v>31</v>
      </c>
      <c r="G16" s="260">
        <f>VLOOKUP(G15,【サンプル②】カレンダ!$A$4:$B$300,2,FALSE)</f>
        <v>31</v>
      </c>
      <c r="H16" s="260">
        <f>VLOOKUP(H15,【サンプル②】カレンダ!$A$4:$B$300,2,FALSE)</f>
        <v>30</v>
      </c>
      <c r="I16" s="260">
        <f>VLOOKUP(I15,【サンプル②】カレンダ!$A$4:$B$300,2,FALSE)</f>
        <v>31</v>
      </c>
      <c r="J16" s="257"/>
      <c r="K16" s="258"/>
      <c r="L16" s="261"/>
      <c r="M16" s="258"/>
      <c r="N16" s="258"/>
      <c r="O16" s="258"/>
    </row>
    <row r="17" spans="2:10" s="243" customFormat="1" ht="40.5" customHeight="1">
      <c r="B17" s="250"/>
      <c r="C17" s="269" t="s">
        <v>177</v>
      </c>
      <c r="D17" s="263">
        <f>【サンプル②】年間負荷想定入力リスト!I11</f>
        <v>600</v>
      </c>
      <c r="E17" s="263">
        <f>【サンプル②】年間負荷想定入力リスト!J11</f>
        <v>420</v>
      </c>
      <c r="F17" s="263">
        <f>【サンプル②】年間負荷想定入力リスト!K11</f>
        <v>530</v>
      </c>
      <c r="G17" s="263">
        <f>【サンプル②】年間負荷想定入力リスト!L11</f>
        <v>670</v>
      </c>
      <c r="H17" s="263">
        <f>【サンプル②】年間負荷想定入力リスト!M11</f>
        <v>800</v>
      </c>
      <c r="I17" s="263">
        <f>【サンプル②】年間負荷想定入力リスト!N11</f>
        <v>900</v>
      </c>
      <c r="J17" s="253"/>
    </row>
    <row r="18" spans="2:10" s="243" customFormat="1" ht="40.5" customHeight="1">
      <c r="B18" s="250"/>
      <c r="C18" s="269" t="s">
        <v>213</v>
      </c>
      <c r="D18" s="263">
        <f>【サンプル②】年間負荷想定入力リスト!I12</f>
        <v>80000</v>
      </c>
      <c r="E18" s="263">
        <f>【サンプル②】年間負荷想定入力リスト!J12</f>
        <v>70000</v>
      </c>
      <c r="F18" s="263">
        <f>【サンプル②】年間負荷想定入力リスト!K12</f>
        <v>80000</v>
      </c>
      <c r="G18" s="263">
        <f>【サンプル②】年間負荷想定入力リスト!L12</f>
        <v>60500</v>
      </c>
      <c r="H18" s="263">
        <f>【サンプル②】年間負荷想定入力リスト!M12</f>
        <v>80000</v>
      </c>
      <c r="I18" s="263">
        <f>【サンプル②】年間負荷想定入力リスト!N12</f>
        <v>80500</v>
      </c>
      <c r="J18" s="253"/>
    </row>
    <row r="19" spans="2:10" s="243" customFormat="1" ht="40.5" customHeight="1">
      <c r="B19" s="250"/>
      <c r="C19" s="270" t="s">
        <v>214</v>
      </c>
      <c r="D19" s="271">
        <f t="shared" ref="D19:I19" si="1">ROUND((D18/(D17*D16*24))*100,1)</f>
        <v>17.899999999999999</v>
      </c>
      <c r="E19" s="271">
        <f t="shared" si="1"/>
        <v>23.1</v>
      </c>
      <c r="F19" s="271">
        <f>ROUND((F18/(F17*F16*24))*100,1)</f>
        <v>20.3</v>
      </c>
      <c r="G19" s="271">
        <f t="shared" si="1"/>
        <v>12.1</v>
      </c>
      <c r="H19" s="271">
        <f t="shared" si="1"/>
        <v>13.9</v>
      </c>
      <c r="I19" s="271">
        <f t="shared" si="1"/>
        <v>12</v>
      </c>
      <c r="J19" s="253"/>
    </row>
    <row r="20" spans="2:10" s="243" customFormat="1">
      <c r="B20" s="250"/>
      <c r="C20" s="251"/>
      <c r="D20" s="251"/>
      <c r="E20" s="251"/>
      <c r="F20" s="251"/>
      <c r="G20" s="251"/>
      <c r="H20" s="251"/>
      <c r="I20" s="251"/>
      <c r="J20" s="253"/>
    </row>
    <row r="21" spans="2:10" s="243" customFormat="1">
      <c r="B21" s="250"/>
      <c r="C21" s="251"/>
      <c r="D21" s="251"/>
      <c r="E21" s="251"/>
      <c r="F21" s="251"/>
      <c r="G21" s="251"/>
      <c r="H21" s="251"/>
      <c r="I21" s="251"/>
      <c r="J21" s="253"/>
    </row>
    <row r="22" spans="2:10" s="243" customFormat="1">
      <c r="B22" s="250"/>
      <c r="C22" s="251"/>
      <c r="D22" s="251"/>
      <c r="E22" s="251"/>
      <c r="F22" s="251"/>
      <c r="G22" s="251"/>
      <c r="H22" s="251"/>
      <c r="I22" s="251"/>
      <c r="J22" s="253"/>
    </row>
    <row r="23" spans="2:10" s="243" customFormat="1">
      <c r="B23" s="250"/>
      <c r="C23" s="272" t="s">
        <v>625</v>
      </c>
      <c r="D23" s="251"/>
      <c r="E23" s="675">
        <v>45931</v>
      </c>
      <c r="F23" s="251" t="s">
        <v>624</v>
      </c>
      <c r="G23" s="251"/>
      <c r="H23" s="251"/>
      <c r="I23" s="251"/>
      <c r="J23" s="253"/>
    </row>
    <row r="24" spans="2:10" s="243" customFormat="1">
      <c r="B24" s="250"/>
      <c r="C24" s="272"/>
      <c r="D24" s="251"/>
      <c r="E24" s="251"/>
      <c r="F24" s="251"/>
      <c r="G24" s="251"/>
      <c r="H24" s="251"/>
      <c r="I24" s="251"/>
      <c r="J24" s="253"/>
    </row>
    <row r="25" spans="2:10" s="243" customFormat="1">
      <c r="B25" s="250"/>
      <c r="C25" s="251"/>
      <c r="D25" s="251"/>
      <c r="E25" s="251"/>
      <c r="F25" s="251"/>
      <c r="G25" s="251"/>
      <c r="H25" s="251"/>
      <c r="I25" s="251"/>
      <c r="J25" s="253"/>
    </row>
    <row r="26" spans="2:10" s="243" customFormat="1">
      <c r="B26" s="250"/>
      <c r="C26" s="272" t="s">
        <v>224</v>
      </c>
      <c r="D26" s="251"/>
      <c r="E26" s="251"/>
      <c r="F26" s="251"/>
      <c r="G26" s="251"/>
      <c r="H26" s="251"/>
      <c r="I26" s="251"/>
      <c r="J26" s="253"/>
    </row>
    <row r="27" spans="2:10" s="243" customFormat="1">
      <c r="B27" s="250"/>
      <c r="C27" s="251"/>
      <c r="D27" s="251"/>
      <c r="E27" s="251"/>
      <c r="F27" s="251"/>
      <c r="G27" s="251"/>
      <c r="H27" s="251"/>
      <c r="I27" s="251"/>
      <c r="J27" s="253"/>
    </row>
    <row r="28" spans="2:10" s="243" customFormat="1">
      <c r="B28" s="250"/>
      <c r="C28" s="251"/>
      <c r="D28" s="251"/>
      <c r="E28" s="251"/>
      <c r="F28" s="251"/>
      <c r="G28" s="251"/>
      <c r="H28" s="251"/>
      <c r="I28" s="251"/>
      <c r="J28" s="253"/>
    </row>
    <row r="29" spans="2:10" s="243" customFormat="1">
      <c r="B29" s="250"/>
      <c r="C29" s="273" t="s">
        <v>225</v>
      </c>
      <c r="D29" s="251"/>
      <c r="E29" s="251"/>
      <c r="F29" s="251"/>
      <c r="G29" s="251"/>
      <c r="H29" s="251"/>
      <c r="I29" s="251"/>
      <c r="J29" s="253"/>
    </row>
    <row r="30" spans="2:10" s="243" customFormat="1">
      <c r="B30" s="250"/>
      <c r="C30" s="251"/>
      <c r="D30" s="251"/>
      <c r="E30" s="251"/>
      <c r="F30" s="251"/>
      <c r="G30" s="251"/>
      <c r="H30" s="251"/>
      <c r="I30" s="251"/>
      <c r="J30" s="253"/>
    </row>
    <row r="31" spans="2:10" s="243" customFormat="1">
      <c r="B31" s="250"/>
      <c r="C31" s="251"/>
      <c r="D31" s="251"/>
      <c r="E31" s="251"/>
      <c r="F31" s="251"/>
      <c r="G31" s="251"/>
      <c r="H31" s="251"/>
      <c r="I31" s="251"/>
      <c r="J31" s="253"/>
    </row>
    <row r="32" spans="2:10" s="243" customFormat="1">
      <c r="B32" s="250"/>
      <c r="C32" s="251"/>
      <c r="D32" s="251"/>
      <c r="E32" s="251"/>
      <c r="F32" s="251"/>
      <c r="G32" s="251"/>
      <c r="H32" s="251"/>
      <c r="I32" s="251"/>
      <c r="J32" s="253"/>
    </row>
    <row r="33" spans="2:10" s="243" customFormat="1">
      <c r="B33" s="250"/>
      <c r="C33" s="251"/>
      <c r="D33" s="251"/>
      <c r="E33" s="251"/>
      <c r="F33" s="251"/>
      <c r="G33" s="251"/>
      <c r="H33" s="251"/>
      <c r="I33" s="251"/>
      <c r="J33" s="253"/>
    </row>
    <row r="34" spans="2:10" s="243" customFormat="1" ht="14.25" thickBot="1">
      <c r="B34" s="274"/>
      <c r="C34" s="275"/>
      <c r="D34" s="275"/>
      <c r="E34" s="275"/>
      <c r="F34" s="275"/>
      <c r="G34" s="275"/>
      <c r="H34" s="275"/>
      <c r="I34" s="275"/>
      <c r="J34" s="276"/>
    </row>
  </sheetData>
  <sheetProtection algorithmName="SHA-512" hashValue="1+Ep9/mOhq5H5AwCBZKE836+89ZBF+HNZUh7x/x78rm0JBtU8TeayLwsMdzPKKH5wsaukNRBvhbtsiOmrk0xyw==" saltValue="zGDQnWnoOVOQybeAToPC0Q==" spinCount="100000" sheet="1" objects="1" scenarios="1"/>
  <phoneticPr fontId="5"/>
  <printOptions gridLinesSet="0"/>
  <pageMargins left="0.48" right="0.32" top="0.83" bottom="1" header="0.5" footer="0.5"/>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CCFFCC"/>
  </sheetPr>
  <dimension ref="B1:V65"/>
  <sheetViews>
    <sheetView showGridLines="0" view="pageBreakPreview" zoomScale="85" zoomScaleNormal="100" zoomScaleSheetLayoutView="85" workbookViewId="0">
      <selection activeCell="D11" sqref="D11"/>
    </sheetView>
  </sheetViews>
  <sheetFormatPr defaultColWidth="9" defaultRowHeight="13.5"/>
  <cols>
    <col min="1" max="19" width="4.625" style="239" customWidth="1"/>
    <col min="20" max="20" width="7.25" style="239" customWidth="1"/>
    <col min="21" max="21" width="2.625" style="239" customWidth="1"/>
    <col min="22" max="26" width="4.625" style="239" customWidth="1"/>
    <col min="27" max="16384" width="9" style="239"/>
  </cols>
  <sheetData>
    <row r="1" spans="2:21" ht="13.5" customHeight="1"/>
    <row r="2" spans="2:21" ht="13.5" customHeight="1">
      <c r="B2" s="2304" t="s">
        <v>215</v>
      </c>
      <c r="C2" s="2304"/>
      <c r="D2" s="2304"/>
      <c r="E2" s="2304"/>
      <c r="F2" s="2304"/>
      <c r="G2" s="2304"/>
      <c r="H2" s="2304"/>
      <c r="I2" s="2304"/>
      <c r="J2" s="2304"/>
      <c r="K2" s="2304"/>
      <c r="L2" s="2304"/>
      <c r="M2" s="2304"/>
      <c r="N2" s="2304"/>
      <c r="O2" s="2304"/>
      <c r="P2" s="2304"/>
      <c r="Q2" s="2304"/>
      <c r="R2" s="2304"/>
      <c r="S2" s="2304"/>
    </row>
    <row r="3" spans="2:21" ht="13.5" customHeight="1">
      <c r="B3" s="2304"/>
      <c r="C3" s="2304"/>
      <c r="D3" s="2304"/>
      <c r="E3" s="2304"/>
      <c r="F3" s="2304"/>
      <c r="G3" s="2304"/>
      <c r="H3" s="2304"/>
      <c r="I3" s="2304"/>
      <c r="J3" s="2304"/>
      <c r="K3" s="2304"/>
      <c r="L3" s="2304"/>
      <c r="M3" s="2304"/>
      <c r="N3" s="2304"/>
      <c r="O3" s="2304"/>
      <c r="P3" s="2304"/>
      <c r="Q3" s="2304"/>
      <c r="R3" s="2304"/>
      <c r="S3" s="2304"/>
    </row>
    <row r="4" spans="2:21" ht="13.5" customHeight="1"/>
    <row r="5" spans="2:21" ht="13.5" customHeight="1"/>
    <row r="6" spans="2:21" ht="13.5" customHeight="1"/>
    <row r="7" spans="2:21" ht="13.5" customHeight="1"/>
    <row r="8" spans="2:21" ht="13.5" customHeight="1"/>
    <row r="9" spans="2:21" ht="13.5" customHeight="1"/>
    <row r="10" spans="2:21" ht="13.5" customHeight="1"/>
    <row r="11" spans="2:21" ht="13.5" customHeight="1"/>
    <row r="12" spans="2:21" ht="13.5" customHeight="1"/>
    <row r="13" spans="2:21" ht="13.5" customHeight="1"/>
    <row r="14" spans="2:21" ht="13.5" customHeight="1"/>
    <row r="15" spans="2:21" ht="13.5" customHeight="1"/>
    <row r="16" spans="2:21" ht="13.5" customHeight="1">
      <c r="U16" s="277"/>
    </row>
    <row r="17" spans="21:21" ht="13.5" customHeight="1">
      <c r="U17" s="277"/>
    </row>
    <row r="18" spans="21:21" ht="13.5" customHeight="1">
      <c r="U18" s="277"/>
    </row>
    <row r="19" spans="21:21" ht="13.5" customHeight="1"/>
    <row r="20" spans="21:21" ht="13.5" customHeight="1">
      <c r="U20" s="278"/>
    </row>
    <row r="21" spans="21:21" ht="13.5" customHeight="1"/>
    <row r="22" spans="21:21" ht="13.5" customHeight="1"/>
    <row r="23" spans="21:21" ht="13.5" customHeight="1"/>
    <row r="24" spans="21:21" ht="13.5" customHeight="1"/>
    <row r="25" spans="21:21" ht="13.5" customHeight="1"/>
    <row r="26" spans="21:21" ht="13.5" customHeight="1"/>
    <row r="27" spans="21:21" ht="13.5" customHeight="1"/>
    <row r="28" spans="21:21" ht="13.5" customHeight="1"/>
    <row r="29" spans="21:21" ht="13.5" customHeight="1"/>
    <row r="30" spans="21:21" ht="13.5" customHeight="1"/>
    <row r="31" spans="21:21" ht="13.5" customHeight="1"/>
    <row r="32" spans="21:21" ht="13.5" customHeight="1"/>
    <row r="33" spans="22:22" ht="13.5" customHeight="1"/>
    <row r="34" spans="22:22" ht="13.5" customHeight="1"/>
    <row r="35" spans="22:22" ht="13.5" customHeight="1">
      <c r="V35" s="278"/>
    </row>
    <row r="36" spans="22:22" ht="13.5" customHeight="1"/>
    <row r="37" spans="22:22" ht="13.5" customHeight="1"/>
    <row r="38" spans="22:22" ht="13.5" customHeight="1"/>
    <row r="39" spans="22:22" ht="13.5" customHeight="1"/>
    <row r="40" spans="22:22" ht="13.5" customHeight="1"/>
    <row r="41" spans="22:22" ht="13.5" customHeight="1"/>
    <row r="42" spans="22:22" ht="13.5" customHeight="1"/>
    <row r="43" spans="22:22" ht="13.5" customHeight="1"/>
    <row r="44" spans="22:22" ht="13.5" customHeight="1"/>
    <row r="45" spans="22:22" ht="13.5" customHeight="1"/>
    <row r="46" spans="22:22" ht="13.5" customHeight="1"/>
    <row r="47" spans="22:22" ht="13.5" customHeight="1"/>
    <row r="48" spans="22: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sheetData>
  <sheetProtection algorithmName="SHA-512" hashValue="kTBHvlRANRhy855KWvXjdJ71oIUvKaK2KaRlXvNfH2P40I1GDZQJ6mPy1dhFhqtEknli8Cintd7hn7PNr1zS0w==" saltValue="cLedn65A8x1aqCByfkO8Hg==" spinCount="100000" sheet="1" objects="1" scenarios="1"/>
  <mergeCells count="1">
    <mergeCell ref="B2:S3"/>
  </mergeCells>
  <phoneticPr fontId="5"/>
  <printOptions gridLinesSet="0"/>
  <pageMargins left="0.56999999999999995" right="0.34" top="0.76" bottom="0.82" header="0.5" footer="0.5"/>
  <pageSetup paperSize="9" orientation="portrait" horizont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CCFFCC"/>
  </sheetPr>
  <dimension ref="B1:S60"/>
  <sheetViews>
    <sheetView showGridLines="0" view="pageBreakPreview" zoomScale="60" zoomScaleNormal="100" workbookViewId="0">
      <selection activeCell="AP49" sqref="AP49"/>
    </sheetView>
  </sheetViews>
  <sheetFormatPr defaultColWidth="9" defaultRowHeight="13.5"/>
  <cols>
    <col min="1" max="33" width="4.625" style="239" customWidth="1"/>
    <col min="34" max="16384" width="9" style="239"/>
  </cols>
  <sheetData>
    <row r="1" spans="2:19" ht="13.5" customHeight="1"/>
    <row r="2" spans="2:19" ht="13.5" customHeight="1">
      <c r="B2" s="2304" t="s">
        <v>216</v>
      </c>
      <c r="C2" s="2304"/>
      <c r="D2" s="2304"/>
      <c r="E2" s="2304"/>
      <c r="F2" s="2304"/>
      <c r="G2" s="2304"/>
      <c r="H2" s="2304"/>
      <c r="I2" s="2304"/>
      <c r="J2" s="2304"/>
      <c r="K2" s="2304"/>
      <c r="L2" s="2304"/>
      <c r="M2" s="2304"/>
      <c r="N2" s="2304"/>
      <c r="O2" s="2304"/>
      <c r="P2" s="2304"/>
      <c r="Q2" s="2304"/>
      <c r="R2" s="2304"/>
      <c r="S2" s="2304"/>
    </row>
    <row r="3" spans="2:19" ht="13.5" customHeight="1">
      <c r="B3" s="2304"/>
      <c r="C3" s="2304"/>
      <c r="D3" s="2304"/>
      <c r="E3" s="2304"/>
      <c r="F3" s="2304"/>
      <c r="G3" s="2304"/>
      <c r="H3" s="2304"/>
      <c r="I3" s="2304"/>
      <c r="J3" s="2304"/>
      <c r="K3" s="2304"/>
      <c r="L3" s="2304"/>
      <c r="M3" s="2304"/>
      <c r="N3" s="2304"/>
      <c r="O3" s="2304"/>
      <c r="P3" s="2304"/>
      <c r="Q3" s="2304"/>
      <c r="R3" s="2304"/>
      <c r="S3" s="2304"/>
    </row>
    <row r="4" spans="2:19" ht="13.5" customHeight="1"/>
    <row r="5" spans="2:19" ht="13.5" customHeight="1"/>
    <row r="6" spans="2:19" ht="13.5" customHeight="1"/>
    <row r="7" spans="2:19" ht="13.5" customHeight="1">
      <c r="B7" s="279"/>
      <c r="C7" s="280"/>
      <c r="F7" s="280"/>
      <c r="G7" s="280"/>
      <c r="H7" s="280"/>
      <c r="I7" s="280"/>
      <c r="J7" s="280"/>
      <c r="K7" s="280"/>
      <c r="L7" s="280"/>
      <c r="M7" s="281"/>
    </row>
    <row r="8" spans="2:19" ht="13.5" customHeight="1"/>
    <row r="9" spans="2:19" ht="13.5" customHeight="1"/>
    <row r="10" spans="2:19" ht="13.5" customHeight="1"/>
    <row r="11" spans="2:19" ht="13.5" customHeight="1"/>
    <row r="12" spans="2:19" ht="13.5" customHeight="1"/>
    <row r="13" spans="2:19" ht="13.5" customHeight="1"/>
    <row r="14" spans="2:19" ht="13.5" customHeight="1"/>
    <row r="15" spans="2:19" ht="13.5" customHeight="1"/>
    <row r="16" spans="2:19"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sheetData>
  <sheetProtection algorithmName="SHA-512" hashValue="gpwxdssk4MopDT2bgl2PYLJsucSvI14iDrKoUKTVBnSIbgtMdFoxTFqAHbmXhz7AsLpK/SyxWORbP2whqLcTXw==" saltValue="FHIjNGLkLm+4evGNys2yZg==" spinCount="100000" sheet="1" objects="1" scenarios="1"/>
  <mergeCells count="1">
    <mergeCell ref="B2:S3"/>
  </mergeCells>
  <phoneticPr fontId="5"/>
  <printOptions gridLinesSet="0"/>
  <pageMargins left="0.44" right="0.42" top="1" bottom="1" header="0.5" footer="0.5"/>
  <pageSetup paperSize="9" orientation="portrait" horizont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CCFFCC"/>
  </sheetPr>
  <dimension ref="A1:C231"/>
  <sheetViews>
    <sheetView topLeftCell="A163" workbookViewId="0">
      <selection activeCell="B184" sqref="B184"/>
    </sheetView>
  </sheetViews>
  <sheetFormatPr defaultColWidth="9" defaultRowHeight="13.5"/>
  <cols>
    <col min="1" max="2" width="12.625" style="202" customWidth="1"/>
    <col min="3" max="3" width="39.5" style="202" customWidth="1"/>
    <col min="4" max="16384" width="9" style="202"/>
  </cols>
  <sheetData>
    <row r="1" spans="1:3" ht="17.25">
      <c r="A1" s="282" t="s">
        <v>252</v>
      </c>
      <c r="B1" s="283"/>
      <c r="C1" s="283"/>
    </row>
    <row r="3" spans="1:3">
      <c r="B3" s="203" t="s">
        <v>217</v>
      </c>
    </row>
    <row r="4" spans="1:3">
      <c r="A4" s="204">
        <v>44562</v>
      </c>
      <c r="B4" s="289">
        <v>31</v>
      </c>
    </row>
    <row r="5" spans="1:3">
      <c r="A5" s="204">
        <v>44593</v>
      </c>
      <c r="B5" s="289">
        <v>28</v>
      </c>
    </row>
    <row r="6" spans="1:3">
      <c r="A6" s="204">
        <v>44621</v>
      </c>
      <c r="B6" s="289">
        <v>31</v>
      </c>
    </row>
    <row r="7" spans="1:3">
      <c r="A7" s="204">
        <v>44652</v>
      </c>
      <c r="B7" s="289">
        <v>30</v>
      </c>
    </row>
    <row r="8" spans="1:3">
      <c r="A8" s="204">
        <v>44682</v>
      </c>
      <c r="B8" s="289">
        <v>31</v>
      </c>
    </row>
    <row r="9" spans="1:3">
      <c r="A9" s="204">
        <v>44713</v>
      </c>
      <c r="B9" s="289">
        <v>30</v>
      </c>
    </row>
    <row r="10" spans="1:3">
      <c r="A10" s="204">
        <v>44743</v>
      </c>
      <c r="B10" s="289">
        <v>31</v>
      </c>
    </row>
    <row r="11" spans="1:3">
      <c r="A11" s="204">
        <v>44774</v>
      </c>
      <c r="B11" s="289">
        <v>31</v>
      </c>
    </row>
    <row r="12" spans="1:3">
      <c r="A12" s="204">
        <v>44805</v>
      </c>
      <c r="B12" s="289">
        <v>30</v>
      </c>
    </row>
    <row r="13" spans="1:3">
      <c r="A13" s="204">
        <v>44835</v>
      </c>
      <c r="B13" s="289">
        <v>31</v>
      </c>
    </row>
    <row r="14" spans="1:3">
      <c r="A14" s="204">
        <v>44866</v>
      </c>
      <c r="B14" s="289">
        <v>30</v>
      </c>
    </row>
    <row r="15" spans="1:3">
      <c r="A15" s="204">
        <v>44896</v>
      </c>
      <c r="B15" s="289">
        <v>31</v>
      </c>
    </row>
    <row r="16" spans="1:3">
      <c r="A16" s="204">
        <v>44927</v>
      </c>
      <c r="B16" s="289">
        <v>31</v>
      </c>
    </row>
    <row r="17" spans="1:2">
      <c r="A17" s="204">
        <v>44958</v>
      </c>
      <c r="B17" s="289">
        <v>28</v>
      </c>
    </row>
    <row r="18" spans="1:2">
      <c r="A18" s="204">
        <v>44986</v>
      </c>
      <c r="B18" s="289">
        <v>31</v>
      </c>
    </row>
    <row r="19" spans="1:2">
      <c r="A19" s="204">
        <v>45017</v>
      </c>
      <c r="B19" s="289">
        <v>30</v>
      </c>
    </row>
    <row r="20" spans="1:2">
      <c r="A20" s="204">
        <v>45047</v>
      </c>
      <c r="B20" s="289">
        <v>31</v>
      </c>
    </row>
    <row r="21" spans="1:2">
      <c r="A21" s="204">
        <v>45078</v>
      </c>
      <c r="B21" s="289">
        <v>30</v>
      </c>
    </row>
    <row r="22" spans="1:2">
      <c r="A22" s="204">
        <v>45108</v>
      </c>
      <c r="B22" s="289">
        <v>31</v>
      </c>
    </row>
    <row r="23" spans="1:2">
      <c r="A23" s="204">
        <v>45139</v>
      </c>
      <c r="B23" s="289">
        <v>31</v>
      </c>
    </row>
    <row r="24" spans="1:2">
      <c r="A24" s="204">
        <v>45170</v>
      </c>
      <c r="B24" s="289">
        <v>30</v>
      </c>
    </row>
    <row r="25" spans="1:2">
      <c r="A25" s="204">
        <v>45200</v>
      </c>
      <c r="B25" s="289">
        <v>31</v>
      </c>
    </row>
    <row r="26" spans="1:2">
      <c r="A26" s="204">
        <v>45231</v>
      </c>
      <c r="B26" s="289">
        <v>30</v>
      </c>
    </row>
    <row r="27" spans="1:2">
      <c r="A27" s="204">
        <v>45261</v>
      </c>
      <c r="B27" s="289">
        <v>31</v>
      </c>
    </row>
    <row r="28" spans="1:2">
      <c r="A28" s="204">
        <v>45292</v>
      </c>
      <c r="B28" s="289">
        <v>31</v>
      </c>
    </row>
    <row r="29" spans="1:2">
      <c r="A29" s="204">
        <v>45323</v>
      </c>
      <c r="B29" s="289">
        <v>29</v>
      </c>
    </row>
    <row r="30" spans="1:2">
      <c r="A30" s="204">
        <v>45352</v>
      </c>
      <c r="B30" s="289">
        <v>31</v>
      </c>
    </row>
    <row r="31" spans="1:2">
      <c r="A31" s="204">
        <v>45383</v>
      </c>
      <c r="B31" s="289">
        <v>30</v>
      </c>
    </row>
    <row r="32" spans="1:2">
      <c r="A32" s="204">
        <v>45413</v>
      </c>
      <c r="B32" s="289">
        <v>31</v>
      </c>
    </row>
    <row r="33" spans="1:2">
      <c r="A33" s="204">
        <v>45444</v>
      </c>
      <c r="B33" s="289">
        <v>30</v>
      </c>
    </row>
    <row r="34" spans="1:2">
      <c r="A34" s="204">
        <v>45474</v>
      </c>
      <c r="B34" s="289">
        <v>31</v>
      </c>
    </row>
    <row r="35" spans="1:2">
      <c r="A35" s="204">
        <v>45505</v>
      </c>
      <c r="B35" s="289">
        <v>31</v>
      </c>
    </row>
    <row r="36" spans="1:2">
      <c r="A36" s="204">
        <v>45536</v>
      </c>
      <c r="B36" s="289">
        <v>30</v>
      </c>
    </row>
    <row r="37" spans="1:2">
      <c r="A37" s="204">
        <v>45566</v>
      </c>
      <c r="B37" s="289">
        <v>31</v>
      </c>
    </row>
    <row r="38" spans="1:2">
      <c r="A38" s="204">
        <v>45597</v>
      </c>
      <c r="B38" s="289">
        <v>30</v>
      </c>
    </row>
    <row r="39" spans="1:2">
      <c r="A39" s="204">
        <v>45627</v>
      </c>
      <c r="B39" s="289">
        <v>31</v>
      </c>
    </row>
    <row r="40" spans="1:2">
      <c r="A40" s="204">
        <v>45658</v>
      </c>
      <c r="B40" s="289">
        <v>31</v>
      </c>
    </row>
    <row r="41" spans="1:2">
      <c r="A41" s="204">
        <v>45689</v>
      </c>
      <c r="B41" s="289">
        <v>28</v>
      </c>
    </row>
    <row r="42" spans="1:2">
      <c r="A42" s="204">
        <v>45717</v>
      </c>
      <c r="B42" s="289">
        <v>31</v>
      </c>
    </row>
    <row r="43" spans="1:2">
      <c r="A43" s="204">
        <v>45748</v>
      </c>
      <c r="B43" s="289">
        <v>30</v>
      </c>
    </row>
    <row r="44" spans="1:2">
      <c r="A44" s="204">
        <v>45778</v>
      </c>
      <c r="B44" s="289">
        <v>31</v>
      </c>
    </row>
    <row r="45" spans="1:2">
      <c r="A45" s="204">
        <v>45809</v>
      </c>
      <c r="B45" s="289">
        <v>30</v>
      </c>
    </row>
    <row r="46" spans="1:2">
      <c r="A46" s="204">
        <v>45839</v>
      </c>
      <c r="B46" s="289">
        <v>31</v>
      </c>
    </row>
    <row r="47" spans="1:2">
      <c r="A47" s="204">
        <v>45870</v>
      </c>
      <c r="B47" s="289">
        <v>31</v>
      </c>
    </row>
    <row r="48" spans="1:2">
      <c r="A48" s="204">
        <v>45901</v>
      </c>
      <c r="B48" s="289">
        <v>30</v>
      </c>
    </row>
    <row r="49" spans="1:2">
      <c r="A49" s="204">
        <v>45931</v>
      </c>
      <c r="B49" s="289">
        <v>31</v>
      </c>
    </row>
    <row r="50" spans="1:2">
      <c r="A50" s="204">
        <v>45962</v>
      </c>
      <c r="B50" s="289">
        <v>30</v>
      </c>
    </row>
    <row r="51" spans="1:2">
      <c r="A51" s="204">
        <v>45992</v>
      </c>
      <c r="B51" s="289">
        <v>31</v>
      </c>
    </row>
    <row r="52" spans="1:2">
      <c r="A52" s="204">
        <v>46023</v>
      </c>
      <c r="B52" s="289">
        <v>31</v>
      </c>
    </row>
    <row r="53" spans="1:2">
      <c r="A53" s="204">
        <v>46054</v>
      </c>
      <c r="B53" s="289">
        <v>28</v>
      </c>
    </row>
    <row r="54" spans="1:2">
      <c r="A54" s="204">
        <v>46082</v>
      </c>
      <c r="B54" s="289">
        <v>31</v>
      </c>
    </row>
    <row r="55" spans="1:2">
      <c r="A55" s="204">
        <v>46113</v>
      </c>
      <c r="B55" s="289">
        <v>30</v>
      </c>
    </row>
    <row r="56" spans="1:2">
      <c r="A56" s="204">
        <v>46143</v>
      </c>
      <c r="B56" s="289">
        <v>31</v>
      </c>
    </row>
    <row r="57" spans="1:2">
      <c r="A57" s="204">
        <v>46174</v>
      </c>
      <c r="B57" s="289">
        <v>30</v>
      </c>
    </row>
    <row r="58" spans="1:2">
      <c r="A58" s="204">
        <v>46204</v>
      </c>
      <c r="B58" s="289">
        <v>31</v>
      </c>
    </row>
    <row r="59" spans="1:2">
      <c r="A59" s="204">
        <v>46235</v>
      </c>
      <c r="B59" s="289">
        <v>31</v>
      </c>
    </row>
    <row r="60" spans="1:2">
      <c r="A60" s="204">
        <v>46266</v>
      </c>
      <c r="B60" s="289">
        <v>30</v>
      </c>
    </row>
    <row r="61" spans="1:2">
      <c r="A61" s="204">
        <v>46296</v>
      </c>
      <c r="B61" s="289">
        <v>31</v>
      </c>
    </row>
    <row r="62" spans="1:2">
      <c r="A62" s="204">
        <v>46327</v>
      </c>
      <c r="B62" s="289">
        <v>30</v>
      </c>
    </row>
    <row r="63" spans="1:2">
      <c r="A63" s="204">
        <v>46357</v>
      </c>
      <c r="B63" s="289">
        <v>31</v>
      </c>
    </row>
    <row r="64" spans="1:2">
      <c r="A64" s="204">
        <v>46388</v>
      </c>
      <c r="B64" s="289">
        <v>31</v>
      </c>
    </row>
    <row r="65" spans="1:2">
      <c r="A65" s="204">
        <v>46419</v>
      </c>
      <c r="B65" s="289">
        <v>28</v>
      </c>
    </row>
    <row r="66" spans="1:2">
      <c r="A66" s="204">
        <v>46447</v>
      </c>
      <c r="B66" s="289">
        <v>31</v>
      </c>
    </row>
    <row r="67" spans="1:2">
      <c r="A67" s="204">
        <v>46478</v>
      </c>
      <c r="B67" s="289">
        <v>30</v>
      </c>
    </row>
    <row r="68" spans="1:2">
      <c r="A68" s="204">
        <v>46508</v>
      </c>
      <c r="B68" s="289">
        <v>31</v>
      </c>
    </row>
    <row r="69" spans="1:2">
      <c r="A69" s="204">
        <v>46539</v>
      </c>
      <c r="B69" s="289">
        <v>30</v>
      </c>
    </row>
    <row r="70" spans="1:2">
      <c r="A70" s="204">
        <v>46569</v>
      </c>
      <c r="B70" s="289">
        <v>31</v>
      </c>
    </row>
    <row r="71" spans="1:2">
      <c r="A71" s="204">
        <v>46600</v>
      </c>
      <c r="B71" s="289">
        <v>31</v>
      </c>
    </row>
    <row r="72" spans="1:2">
      <c r="A72" s="204">
        <v>46631</v>
      </c>
      <c r="B72" s="289">
        <v>30</v>
      </c>
    </row>
    <row r="73" spans="1:2">
      <c r="A73" s="204">
        <v>46661</v>
      </c>
      <c r="B73" s="289">
        <v>31</v>
      </c>
    </row>
    <row r="74" spans="1:2">
      <c r="A74" s="204">
        <v>46692</v>
      </c>
      <c r="B74" s="289">
        <v>30</v>
      </c>
    </row>
    <row r="75" spans="1:2">
      <c r="A75" s="204">
        <v>46722</v>
      </c>
      <c r="B75" s="289">
        <v>31</v>
      </c>
    </row>
    <row r="76" spans="1:2">
      <c r="A76" s="204">
        <v>46753</v>
      </c>
      <c r="B76" s="289">
        <v>31</v>
      </c>
    </row>
    <row r="77" spans="1:2">
      <c r="A77" s="204">
        <v>46784</v>
      </c>
      <c r="B77" s="289">
        <v>29</v>
      </c>
    </row>
    <row r="78" spans="1:2">
      <c r="A78" s="204">
        <v>46813</v>
      </c>
      <c r="B78" s="289">
        <v>31</v>
      </c>
    </row>
    <row r="79" spans="1:2">
      <c r="A79" s="204">
        <v>46844</v>
      </c>
      <c r="B79" s="289">
        <v>30</v>
      </c>
    </row>
    <row r="80" spans="1:2">
      <c r="A80" s="204">
        <v>46874</v>
      </c>
      <c r="B80" s="289">
        <v>31</v>
      </c>
    </row>
    <row r="81" spans="1:2">
      <c r="A81" s="204">
        <v>46905</v>
      </c>
      <c r="B81" s="289">
        <v>30</v>
      </c>
    </row>
    <row r="82" spans="1:2">
      <c r="A82" s="204">
        <v>46935</v>
      </c>
      <c r="B82" s="289">
        <v>31</v>
      </c>
    </row>
    <row r="83" spans="1:2">
      <c r="A83" s="204">
        <v>46966</v>
      </c>
      <c r="B83" s="289">
        <v>31</v>
      </c>
    </row>
    <row r="84" spans="1:2">
      <c r="A84" s="204">
        <v>46997</v>
      </c>
      <c r="B84" s="289">
        <v>30</v>
      </c>
    </row>
    <row r="85" spans="1:2">
      <c r="A85" s="204">
        <v>47027</v>
      </c>
      <c r="B85" s="289">
        <v>31</v>
      </c>
    </row>
    <row r="86" spans="1:2">
      <c r="A86" s="204">
        <v>47058</v>
      </c>
      <c r="B86" s="289">
        <v>30</v>
      </c>
    </row>
    <row r="87" spans="1:2">
      <c r="A87" s="204">
        <v>47088</v>
      </c>
      <c r="B87" s="289">
        <v>31</v>
      </c>
    </row>
    <row r="88" spans="1:2">
      <c r="A88" s="204">
        <v>47119</v>
      </c>
      <c r="B88" s="289">
        <v>31</v>
      </c>
    </row>
    <row r="89" spans="1:2">
      <c r="A89" s="204">
        <v>47150</v>
      </c>
      <c r="B89" s="289">
        <v>28</v>
      </c>
    </row>
    <row r="90" spans="1:2">
      <c r="A90" s="204">
        <v>47178</v>
      </c>
      <c r="B90" s="289">
        <v>31</v>
      </c>
    </row>
    <row r="91" spans="1:2">
      <c r="A91" s="204">
        <v>47209</v>
      </c>
      <c r="B91" s="289">
        <v>30</v>
      </c>
    </row>
    <row r="92" spans="1:2">
      <c r="A92" s="204">
        <v>47239</v>
      </c>
      <c r="B92" s="289">
        <v>31</v>
      </c>
    </row>
    <row r="93" spans="1:2">
      <c r="A93" s="204">
        <v>47270</v>
      </c>
      <c r="B93" s="289">
        <v>30</v>
      </c>
    </row>
    <row r="94" spans="1:2">
      <c r="A94" s="204">
        <v>47300</v>
      </c>
      <c r="B94" s="289">
        <v>31</v>
      </c>
    </row>
    <row r="95" spans="1:2">
      <c r="A95" s="204">
        <v>47331</v>
      </c>
      <c r="B95" s="289">
        <v>31</v>
      </c>
    </row>
    <row r="96" spans="1:2">
      <c r="A96" s="204">
        <v>47362</v>
      </c>
      <c r="B96" s="289">
        <v>30</v>
      </c>
    </row>
    <row r="97" spans="1:2">
      <c r="A97" s="204">
        <v>47392</v>
      </c>
      <c r="B97" s="289">
        <v>31</v>
      </c>
    </row>
    <row r="98" spans="1:2">
      <c r="A98" s="204">
        <v>47423</v>
      </c>
      <c r="B98" s="289">
        <v>30</v>
      </c>
    </row>
    <row r="99" spans="1:2">
      <c r="A99" s="204">
        <v>47453</v>
      </c>
      <c r="B99" s="289">
        <v>31</v>
      </c>
    </row>
    <row r="100" spans="1:2">
      <c r="A100" s="204">
        <v>47484</v>
      </c>
      <c r="B100" s="289">
        <v>31</v>
      </c>
    </row>
    <row r="101" spans="1:2">
      <c r="A101" s="204">
        <v>47515</v>
      </c>
      <c r="B101" s="289">
        <v>28</v>
      </c>
    </row>
    <row r="102" spans="1:2">
      <c r="A102" s="204">
        <v>47543</v>
      </c>
      <c r="B102" s="289">
        <v>31</v>
      </c>
    </row>
    <row r="103" spans="1:2">
      <c r="A103" s="204">
        <v>47574</v>
      </c>
      <c r="B103" s="289">
        <v>30</v>
      </c>
    </row>
    <row r="104" spans="1:2">
      <c r="A104" s="204">
        <v>47604</v>
      </c>
      <c r="B104" s="289">
        <v>31</v>
      </c>
    </row>
    <row r="105" spans="1:2">
      <c r="A105" s="204">
        <v>47635</v>
      </c>
      <c r="B105" s="289">
        <v>30</v>
      </c>
    </row>
    <row r="106" spans="1:2">
      <c r="A106" s="204">
        <v>47665</v>
      </c>
      <c r="B106" s="289">
        <v>31</v>
      </c>
    </row>
    <row r="107" spans="1:2">
      <c r="A107" s="204">
        <v>47696</v>
      </c>
      <c r="B107" s="289">
        <v>31</v>
      </c>
    </row>
    <row r="108" spans="1:2">
      <c r="A108" s="204">
        <v>47727</v>
      </c>
      <c r="B108" s="289">
        <v>30</v>
      </c>
    </row>
    <row r="109" spans="1:2">
      <c r="A109" s="204">
        <v>47757</v>
      </c>
      <c r="B109" s="289">
        <v>31</v>
      </c>
    </row>
    <row r="110" spans="1:2">
      <c r="A110" s="204">
        <v>47788</v>
      </c>
      <c r="B110" s="289">
        <v>30</v>
      </c>
    </row>
    <row r="111" spans="1:2">
      <c r="A111" s="204">
        <v>47818</v>
      </c>
      <c r="B111" s="289">
        <v>31</v>
      </c>
    </row>
    <row r="112" spans="1:2">
      <c r="A112" s="204">
        <v>47849</v>
      </c>
      <c r="B112" s="289">
        <v>31</v>
      </c>
    </row>
    <row r="113" spans="1:2">
      <c r="A113" s="204">
        <v>47880</v>
      </c>
      <c r="B113" s="289">
        <v>28</v>
      </c>
    </row>
    <row r="114" spans="1:2">
      <c r="A114" s="204">
        <v>47908</v>
      </c>
      <c r="B114" s="289">
        <v>31</v>
      </c>
    </row>
    <row r="115" spans="1:2">
      <c r="A115" s="204">
        <v>47939</v>
      </c>
      <c r="B115" s="289">
        <v>30</v>
      </c>
    </row>
    <row r="116" spans="1:2">
      <c r="A116" s="204">
        <v>47969</v>
      </c>
      <c r="B116" s="289">
        <v>31</v>
      </c>
    </row>
    <row r="117" spans="1:2">
      <c r="A117" s="204">
        <v>48000</v>
      </c>
      <c r="B117" s="289">
        <v>30</v>
      </c>
    </row>
    <row r="118" spans="1:2">
      <c r="A118" s="204">
        <v>48030</v>
      </c>
      <c r="B118" s="289">
        <v>31</v>
      </c>
    </row>
    <row r="119" spans="1:2">
      <c r="A119" s="204">
        <v>48061</v>
      </c>
      <c r="B119" s="289">
        <v>31</v>
      </c>
    </row>
    <row r="120" spans="1:2">
      <c r="A120" s="204">
        <v>48092</v>
      </c>
      <c r="B120" s="289">
        <v>30</v>
      </c>
    </row>
    <row r="121" spans="1:2">
      <c r="A121" s="204">
        <v>48122</v>
      </c>
      <c r="B121" s="289">
        <v>31</v>
      </c>
    </row>
    <row r="122" spans="1:2">
      <c r="A122" s="204">
        <v>48153</v>
      </c>
      <c r="B122" s="289">
        <v>30</v>
      </c>
    </row>
    <row r="123" spans="1:2">
      <c r="A123" s="204">
        <v>48183</v>
      </c>
      <c r="B123" s="289">
        <v>31</v>
      </c>
    </row>
    <row r="124" spans="1:2">
      <c r="A124" s="204">
        <v>48214</v>
      </c>
      <c r="B124" s="289">
        <v>31</v>
      </c>
    </row>
    <row r="125" spans="1:2">
      <c r="A125" s="204">
        <v>48245</v>
      </c>
      <c r="B125" s="289">
        <v>29</v>
      </c>
    </row>
    <row r="126" spans="1:2">
      <c r="A126" s="204">
        <v>48274</v>
      </c>
      <c r="B126" s="289">
        <v>31</v>
      </c>
    </row>
    <row r="127" spans="1:2">
      <c r="A127" s="204">
        <v>48305</v>
      </c>
      <c r="B127" s="289">
        <v>30</v>
      </c>
    </row>
    <row r="128" spans="1:2">
      <c r="A128" s="204">
        <v>48335</v>
      </c>
      <c r="B128" s="289">
        <v>31</v>
      </c>
    </row>
    <row r="129" spans="1:2">
      <c r="A129" s="204">
        <v>48366</v>
      </c>
      <c r="B129" s="289">
        <v>30</v>
      </c>
    </row>
    <row r="130" spans="1:2">
      <c r="A130" s="204">
        <v>48396</v>
      </c>
      <c r="B130" s="289">
        <v>31</v>
      </c>
    </row>
    <row r="131" spans="1:2">
      <c r="A131" s="204">
        <v>48427</v>
      </c>
      <c r="B131" s="289">
        <v>31</v>
      </c>
    </row>
    <row r="132" spans="1:2">
      <c r="A132" s="204">
        <v>48458</v>
      </c>
      <c r="B132" s="289">
        <v>30</v>
      </c>
    </row>
    <row r="133" spans="1:2">
      <c r="A133" s="204">
        <v>48488</v>
      </c>
      <c r="B133" s="289">
        <v>31</v>
      </c>
    </row>
    <row r="134" spans="1:2">
      <c r="A134" s="204">
        <v>48519</v>
      </c>
      <c r="B134" s="289">
        <v>30</v>
      </c>
    </row>
    <row r="135" spans="1:2">
      <c r="A135" s="204">
        <v>48549</v>
      </c>
      <c r="B135" s="289">
        <v>31</v>
      </c>
    </row>
    <row r="136" spans="1:2">
      <c r="A136" s="204">
        <v>48580</v>
      </c>
      <c r="B136" s="289">
        <v>31</v>
      </c>
    </row>
    <row r="137" spans="1:2">
      <c r="A137" s="204">
        <v>48611</v>
      </c>
      <c r="B137" s="289">
        <v>28</v>
      </c>
    </row>
    <row r="138" spans="1:2">
      <c r="A138" s="204">
        <v>48639</v>
      </c>
      <c r="B138" s="289">
        <v>31</v>
      </c>
    </row>
    <row r="139" spans="1:2">
      <c r="A139" s="204">
        <v>48670</v>
      </c>
      <c r="B139" s="289">
        <v>30</v>
      </c>
    </row>
    <row r="140" spans="1:2">
      <c r="A140" s="204">
        <v>48700</v>
      </c>
      <c r="B140" s="289">
        <v>31</v>
      </c>
    </row>
    <row r="141" spans="1:2">
      <c r="A141" s="204">
        <v>48731</v>
      </c>
      <c r="B141" s="289">
        <v>30</v>
      </c>
    </row>
    <row r="142" spans="1:2">
      <c r="A142" s="204">
        <v>48761</v>
      </c>
      <c r="B142" s="289">
        <v>31</v>
      </c>
    </row>
    <row r="143" spans="1:2">
      <c r="A143" s="204">
        <v>48792</v>
      </c>
      <c r="B143" s="289">
        <v>31</v>
      </c>
    </row>
    <row r="144" spans="1:2">
      <c r="A144" s="204">
        <v>48823</v>
      </c>
      <c r="B144" s="289">
        <v>30</v>
      </c>
    </row>
    <row r="145" spans="1:2">
      <c r="A145" s="204">
        <v>48853</v>
      </c>
      <c r="B145" s="289">
        <v>31</v>
      </c>
    </row>
    <row r="146" spans="1:2">
      <c r="A146" s="204">
        <v>48884</v>
      </c>
      <c r="B146" s="289">
        <v>30</v>
      </c>
    </row>
    <row r="147" spans="1:2">
      <c r="A147" s="204">
        <v>48914</v>
      </c>
      <c r="B147" s="289">
        <v>31</v>
      </c>
    </row>
    <row r="148" spans="1:2">
      <c r="A148" s="204">
        <v>48945</v>
      </c>
      <c r="B148" s="289">
        <v>31</v>
      </c>
    </row>
    <row r="149" spans="1:2">
      <c r="A149" s="204">
        <v>48976</v>
      </c>
      <c r="B149" s="289">
        <v>28</v>
      </c>
    </row>
    <row r="150" spans="1:2">
      <c r="A150" s="204">
        <v>49004</v>
      </c>
      <c r="B150" s="289">
        <v>31</v>
      </c>
    </row>
    <row r="151" spans="1:2">
      <c r="A151" s="204">
        <v>49035</v>
      </c>
      <c r="B151" s="289">
        <v>30</v>
      </c>
    </row>
    <row r="152" spans="1:2">
      <c r="A152" s="204">
        <v>49065</v>
      </c>
      <c r="B152" s="289">
        <v>31</v>
      </c>
    </row>
    <row r="153" spans="1:2">
      <c r="A153" s="204">
        <v>49096</v>
      </c>
      <c r="B153" s="289">
        <v>30</v>
      </c>
    </row>
    <row r="154" spans="1:2">
      <c r="A154" s="204">
        <v>49126</v>
      </c>
      <c r="B154" s="289">
        <v>31</v>
      </c>
    </row>
    <row r="155" spans="1:2">
      <c r="A155" s="204">
        <v>49157</v>
      </c>
      <c r="B155" s="289">
        <v>31</v>
      </c>
    </row>
    <row r="156" spans="1:2">
      <c r="A156" s="204">
        <v>49188</v>
      </c>
      <c r="B156" s="289">
        <v>30</v>
      </c>
    </row>
    <row r="157" spans="1:2">
      <c r="A157" s="204">
        <v>49218</v>
      </c>
      <c r="B157" s="289">
        <v>31</v>
      </c>
    </row>
    <row r="158" spans="1:2">
      <c r="A158" s="204">
        <v>49249</v>
      </c>
      <c r="B158" s="289">
        <v>30</v>
      </c>
    </row>
    <row r="159" spans="1:2">
      <c r="A159" s="204">
        <v>49279</v>
      </c>
      <c r="B159" s="289">
        <v>31</v>
      </c>
    </row>
    <row r="160" spans="1:2">
      <c r="A160" s="204">
        <v>49310</v>
      </c>
      <c r="B160" s="289">
        <v>31</v>
      </c>
    </row>
    <row r="161" spans="1:2">
      <c r="A161" s="204">
        <v>49341</v>
      </c>
      <c r="B161" s="289">
        <v>28</v>
      </c>
    </row>
    <row r="162" spans="1:2">
      <c r="A162" s="204">
        <v>49369</v>
      </c>
      <c r="B162" s="289">
        <v>31</v>
      </c>
    </row>
    <row r="163" spans="1:2">
      <c r="A163" s="204">
        <v>49400</v>
      </c>
      <c r="B163" s="289">
        <v>30</v>
      </c>
    </row>
    <row r="164" spans="1:2">
      <c r="A164" s="204">
        <v>49430</v>
      </c>
      <c r="B164" s="289">
        <v>31</v>
      </c>
    </row>
    <row r="165" spans="1:2">
      <c r="A165" s="204">
        <v>49461</v>
      </c>
      <c r="B165" s="289">
        <v>30</v>
      </c>
    </row>
    <row r="166" spans="1:2">
      <c r="A166" s="204">
        <v>49491</v>
      </c>
      <c r="B166" s="289">
        <v>31</v>
      </c>
    </row>
    <row r="167" spans="1:2">
      <c r="A167" s="204">
        <v>49522</v>
      </c>
      <c r="B167" s="289">
        <v>31</v>
      </c>
    </row>
    <row r="168" spans="1:2">
      <c r="A168" s="204">
        <v>49553</v>
      </c>
      <c r="B168" s="289">
        <v>30</v>
      </c>
    </row>
    <row r="169" spans="1:2">
      <c r="A169" s="204">
        <v>49583</v>
      </c>
      <c r="B169" s="289">
        <v>31</v>
      </c>
    </row>
    <row r="170" spans="1:2">
      <c r="A170" s="204">
        <v>49614</v>
      </c>
      <c r="B170" s="289">
        <v>30</v>
      </c>
    </row>
    <row r="171" spans="1:2">
      <c r="A171" s="204">
        <v>49644</v>
      </c>
      <c r="B171" s="289">
        <v>31</v>
      </c>
    </row>
    <row r="172" spans="1:2">
      <c r="A172" s="204">
        <v>49675</v>
      </c>
      <c r="B172" s="289">
        <v>31</v>
      </c>
    </row>
    <row r="173" spans="1:2">
      <c r="A173" s="204">
        <v>49706</v>
      </c>
      <c r="B173" s="289">
        <v>29</v>
      </c>
    </row>
    <row r="174" spans="1:2">
      <c r="A174" s="204">
        <v>49735</v>
      </c>
      <c r="B174" s="289">
        <v>31</v>
      </c>
    </row>
    <row r="175" spans="1:2">
      <c r="A175" s="204">
        <v>49766</v>
      </c>
      <c r="B175" s="289">
        <v>30</v>
      </c>
    </row>
    <row r="176" spans="1:2">
      <c r="A176" s="204">
        <v>49796</v>
      </c>
      <c r="B176" s="289">
        <v>31</v>
      </c>
    </row>
    <row r="177" spans="1:2">
      <c r="A177" s="204">
        <v>49827</v>
      </c>
      <c r="B177" s="289">
        <v>30</v>
      </c>
    </row>
    <row r="178" spans="1:2">
      <c r="A178" s="204">
        <v>49857</v>
      </c>
      <c r="B178" s="289">
        <v>31</v>
      </c>
    </row>
    <row r="179" spans="1:2">
      <c r="A179" s="204">
        <v>49888</v>
      </c>
      <c r="B179" s="289">
        <v>31</v>
      </c>
    </row>
    <row r="180" spans="1:2">
      <c r="A180" s="204">
        <v>49919</v>
      </c>
      <c r="B180" s="289">
        <v>30</v>
      </c>
    </row>
    <row r="181" spans="1:2">
      <c r="A181" s="204">
        <v>49949</v>
      </c>
      <c r="B181" s="289">
        <v>31</v>
      </c>
    </row>
    <row r="182" spans="1:2">
      <c r="A182" s="204">
        <v>49980</v>
      </c>
      <c r="B182" s="289">
        <v>30</v>
      </c>
    </row>
    <row r="183" spans="1:2">
      <c r="A183" s="204">
        <v>50010</v>
      </c>
      <c r="B183" s="289">
        <v>31</v>
      </c>
    </row>
    <row r="184" spans="1:2">
      <c r="A184" s="204">
        <v>50041</v>
      </c>
      <c r="B184" s="289">
        <v>31</v>
      </c>
    </row>
    <row r="185" spans="1:2">
      <c r="A185" s="204">
        <v>50072</v>
      </c>
      <c r="B185" s="289">
        <v>28</v>
      </c>
    </row>
    <row r="186" spans="1:2">
      <c r="A186" s="204">
        <v>50100</v>
      </c>
      <c r="B186" s="289">
        <v>31</v>
      </c>
    </row>
    <row r="187" spans="1:2">
      <c r="A187" s="204">
        <v>50131</v>
      </c>
      <c r="B187" s="289">
        <v>30</v>
      </c>
    </row>
    <row r="188" spans="1:2">
      <c r="A188" s="204">
        <v>50161</v>
      </c>
      <c r="B188" s="289">
        <v>31</v>
      </c>
    </row>
    <row r="189" spans="1:2">
      <c r="A189" s="204">
        <v>50192</v>
      </c>
      <c r="B189" s="289">
        <v>30</v>
      </c>
    </row>
    <row r="190" spans="1:2">
      <c r="A190" s="204">
        <v>50222</v>
      </c>
      <c r="B190" s="289">
        <v>31</v>
      </c>
    </row>
    <row r="191" spans="1:2">
      <c r="A191" s="204">
        <v>50253</v>
      </c>
      <c r="B191" s="289">
        <v>31</v>
      </c>
    </row>
    <row r="192" spans="1:2">
      <c r="A192" s="204">
        <v>50284</v>
      </c>
      <c r="B192" s="289">
        <v>30</v>
      </c>
    </row>
    <row r="193" spans="1:2">
      <c r="A193" s="204">
        <v>50314</v>
      </c>
      <c r="B193" s="289">
        <v>31</v>
      </c>
    </row>
    <row r="194" spans="1:2">
      <c r="A194" s="204">
        <v>50345</v>
      </c>
      <c r="B194" s="289">
        <v>30</v>
      </c>
    </row>
    <row r="195" spans="1:2">
      <c r="A195" s="204">
        <v>50375</v>
      </c>
      <c r="B195" s="289">
        <v>31</v>
      </c>
    </row>
    <row r="196" spans="1:2">
      <c r="A196" s="204">
        <v>50406</v>
      </c>
      <c r="B196" s="289">
        <v>31</v>
      </c>
    </row>
    <row r="197" spans="1:2">
      <c r="A197" s="204">
        <v>50437</v>
      </c>
      <c r="B197" s="289">
        <v>28</v>
      </c>
    </row>
    <row r="198" spans="1:2">
      <c r="A198" s="204">
        <v>50465</v>
      </c>
      <c r="B198" s="289">
        <v>31</v>
      </c>
    </row>
    <row r="199" spans="1:2">
      <c r="A199" s="204">
        <v>50496</v>
      </c>
      <c r="B199" s="289">
        <v>30</v>
      </c>
    </row>
    <row r="200" spans="1:2">
      <c r="A200" s="204">
        <v>50526</v>
      </c>
      <c r="B200" s="289">
        <v>31</v>
      </c>
    </row>
    <row r="201" spans="1:2">
      <c r="A201" s="204">
        <v>50557</v>
      </c>
      <c r="B201" s="289">
        <v>30</v>
      </c>
    </row>
    <row r="202" spans="1:2">
      <c r="A202" s="204">
        <v>50587</v>
      </c>
      <c r="B202" s="289">
        <v>31</v>
      </c>
    </row>
    <row r="203" spans="1:2">
      <c r="A203" s="204">
        <v>50618</v>
      </c>
      <c r="B203" s="289">
        <v>31</v>
      </c>
    </row>
    <row r="204" spans="1:2">
      <c r="A204" s="204">
        <v>50649</v>
      </c>
      <c r="B204" s="289">
        <v>30</v>
      </c>
    </row>
    <row r="205" spans="1:2">
      <c r="A205" s="204">
        <v>50679</v>
      </c>
      <c r="B205" s="289">
        <v>31</v>
      </c>
    </row>
    <row r="206" spans="1:2">
      <c r="A206" s="204">
        <v>50710</v>
      </c>
      <c r="B206" s="289">
        <v>30</v>
      </c>
    </row>
    <row r="207" spans="1:2">
      <c r="A207" s="204">
        <v>50740</v>
      </c>
      <c r="B207" s="289">
        <v>31</v>
      </c>
    </row>
    <row r="208" spans="1:2">
      <c r="A208" s="204">
        <v>50771</v>
      </c>
      <c r="B208" s="289">
        <v>31</v>
      </c>
    </row>
    <row r="209" spans="1:2">
      <c r="A209" s="204">
        <v>50802</v>
      </c>
      <c r="B209" s="289">
        <v>28</v>
      </c>
    </row>
    <row r="210" spans="1:2">
      <c r="A210" s="204">
        <v>50830</v>
      </c>
      <c r="B210" s="289">
        <v>31</v>
      </c>
    </row>
    <row r="211" spans="1:2">
      <c r="A211" s="204">
        <v>50861</v>
      </c>
      <c r="B211" s="289">
        <v>30</v>
      </c>
    </row>
    <row r="212" spans="1:2">
      <c r="A212" s="204">
        <v>50891</v>
      </c>
      <c r="B212" s="289">
        <v>31</v>
      </c>
    </row>
    <row r="213" spans="1:2">
      <c r="A213" s="204">
        <v>50922</v>
      </c>
      <c r="B213" s="289">
        <v>30</v>
      </c>
    </row>
    <row r="214" spans="1:2">
      <c r="A214" s="204">
        <v>50952</v>
      </c>
      <c r="B214" s="289">
        <v>31</v>
      </c>
    </row>
    <row r="215" spans="1:2">
      <c r="A215" s="204">
        <v>50983</v>
      </c>
      <c r="B215" s="289">
        <v>31</v>
      </c>
    </row>
    <row r="216" spans="1:2">
      <c r="A216" s="204">
        <v>51014</v>
      </c>
      <c r="B216" s="289">
        <v>30</v>
      </c>
    </row>
    <row r="217" spans="1:2">
      <c r="A217" s="204">
        <v>51044</v>
      </c>
      <c r="B217" s="289">
        <v>31</v>
      </c>
    </row>
    <row r="218" spans="1:2">
      <c r="A218" s="204">
        <v>51075</v>
      </c>
      <c r="B218" s="289">
        <v>30</v>
      </c>
    </row>
    <row r="219" spans="1:2">
      <c r="A219" s="204">
        <v>51105</v>
      </c>
      <c r="B219" s="289">
        <v>31</v>
      </c>
    </row>
    <row r="220" spans="1:2">
      <c r="A220" s="204">
        <v>51136</v>
      </c>
      <c r="B220" s="289">
        <v>31</v>
      </c>
    </row>
    <row r="221" spans="1:2">
      <c r="A221" s="204">
        <v>51167</v>
      </c>
      <c r="B221" s="289">
        <v>29</v>
      </c>
    </row>
    <row r="222" spans="1:2">
      <c r="A222" s="204">
        <v>51196</v>
      </c>
      <c r="B222" s="289">
        <v>31</v>
      </c>
    </row>
    <row r="223" spans="1:2">
      <c r="A223" s="204">
        <v>51227</v>
      </c>
      <c r="B223" s="289">
        <v>30</v>
      </c>
    </row>
    <row r="224" spans="1:2">
      <c r="A224" s="204">
        <v>51257</v>
      </c>
      <c r="B224" s="289">
        <v>31</v>
      </c>
    </row>
    <row r="225" spans="1:2">
      <c r="A225" s="204">
        <v>51288</v>
      </c>
      <c r="B225" s="289">
        <v>30</v>
      </c>
    </row>
    <row r="226" spans="1:2">
      <c r="A226" s="204">
        <v>51318</v>
      </c>
      <c r="B226" s="289">
        <v>31</v>
      </c>
    </row>
    <row r="227" spans="1:2">
      <c r="A227" s="204">
        <v>51349</v>
      </c>
      <c r="B227" s="289">
        <v>31</v>
      </c>
    </row>
    <row r="228" spans="1:2">
      <c r="A228" s="204">
        <v>51380</v>
      </c>
      <c r="B228" s="289">
        <v>30</v>
      </c>
    </row>
    <row r="229" spans="1:2">
      <c r="A229" s="204">
        <v>51410</v>
      </c>
      <c r="B229" s="289">
        <v>31</v>
      </c>
    </row>
    <row r="230" spans="1:2">
      <c r="A230" s="204">
        <v>51441</v>
      </c>
      <c r="B230" s="289">
        <v>30</v>
      </c>
    </row>
    <row r="231" spans="1:2">
      <c r="A231" s="204">
        <v>51471</v>
      </c>
      <c r="B231" s="289">
        <v>31</v>
      </c>
    </row>
  </sheetData>
  <phoneticPr fontId="5"/>
  <pageMargins left="0.75" right="0.75" top="1" bottom="1"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CCFFFF"/>
  </sheetPr>
  <dimension ref="A1:V54"/>
  <sheetViews>
    <sheetView view="pageBreakPreview" zoomScaleNormal="100" zoomScaleSheetLayoutView="100" workbookViewId="0"/>
  </sheetViews>
  <sheetFormatPr defaultRowHeight="11.25"/>
  <cols>
    <col min="1" max="1" width="3" style="2" customWidth="1"/>
    <col min="2" max="2" width="6" style="2" customWidth="1"/>
    <col min="3" max="3" width="16.375" style="2" customWidth="1"/>
    <col min="4" max="5" width="8.875" style="2" customWidth="1"/>
    <col min="6" max="6" width="4.5" style="2" bestFit="1" customWidth="1"/>
    <col min="7" max="22" width="5.875" style="2" customWidth="1"/>
    <col min="23" max="23" width="2" style="2" customWidth="1"/>
    <col min="24" max="256" width="9" style="2"/>
    <col min="257" max="257" width="3" style="2" customWidth="1"/>
    <col min="258" max="258" width="6" style="2" customWidth="1"/>
    <col min="259" max="259" width="16.375" style="2" customWidth="1"/>
    <col min="260" max="261" width="8.875" style="2" customWidth="1"/>
    <col min="262" max="262" width="4.5" style="2" bestFit="1" customWidth="1"/>
    <col min="263" max="278" width="5.875" style="2" customWidth="1"/>
    <col min="279" max="279" width="2" style="2" customWidth="1"/>
    <col min="280" max="512" width="9" style="2"/>
    <col min="513" max="513" width="3" style="2" customWidth="1"/>
    <col min="514" max="514" width="6" style="2" customWidth="1"/>
    <col min="515" max="515" width="16.375" style="2" customWidth="1"/>
    <col min="516" max="517" width="8.875" style="2" customWidth="1"/>
    <col min="518" max="518" width="4.5" style="2" bestFit="1" customWidth="1"/>
    <col min="519" max="534" width="5.875" style="2" customWidth="1"/>
    <col min="535" max="535" width="2" style="2" customWidth="1"/>
    <col min="536" max="768" width="9" style="2"/>
    <col min="769" max="769" width="3" style="2" customWidth="1"/>
    <col min="770" max="770" width="6" style="2" customWidth="1"/>
    <col min="771" max="771" width="16.375" style="2" customWidth="1"/>
    <col min="772" max="773" width="8.875" style="2" customWidth="1"/>
    <col min="774" max="774" width="4.5" style="2" bestFit="1" customWidth="1"/>
    <col min="775" max="790" width="5.875" style="2" customWidth="1"/>
    <col min="791" max="791" width="2" style="2" customWidth="1"/>
    <col min="792" max="1024" width="9" style="2"/>
    <col min="1025" max="1025" width="3" style="2" customWidth="1"/>
    <col min="1026" max="1026" width="6" style="2" customWidth="1"/>
    <col min="1027" max="1027" width="16.375" style="2" customWidth="1"/>
    <col min="1028" max="1029" width="8.875" style="2" customWidth="1"/>
    <col min="1030" max="1030" width="4.5" style="2" bestFit="1" customWidth="1"/>
    <col min="1031" max="1046" width="5.875" style="2" customWidth="1"/>
    <col min="1047" max="1047" width="2" style="2" customWidth="1"/>
    <col min="1048" max="1280" width="9" style="2"/>
    <col min="1281" max="1281" width="3" style="2" customWidth="1"/>
    <col min="1282" max="1282" width="6" style="2" customWidth="1"/>
    <col min="1283" max="1283" width="16.375" style="2" customWidth="1"/>
    <col min="1284" max="1285" width="8.875" style="2" customWidth="1"/>
    <col min="1286" max="1286" width="4.5" style="2" bestFit="1" customWidth="1"/>
    <col min="1287" max="1302" width="5.875" style="2" customWidth="1"/>
    <col min="1303" max="1303" width="2" style="2" customWidth="1"/>
    <col min="1304" max="1536" width="9" style="2"/>
    <col min="1537" max="1537" width="3" style="2" customWidth="1"/>
    <col min="1538" max="1538" width="6" style="2" customWidth="1"/>
    <col min="1539" max="1539" width="16.375" style="2" customWidth="1"/>
    <col min="1540" max="1541" width="8.875" style="2" customWidth="1"/>
    <col min="1542" max="1542" width="4.5" style="2" bestFit="1" customWidth="1"/>
    <col min="1543" max="1558" width="5.875" style="2" customWidth="1"/>
    <col min="1559" max="1559" width="2" style="2" customWidth="1"/>
    <col min="1560" max="1792" width="9" style="2"/>
    <col min="1793" max="1793" width="3" style="2" customWidth="1"/>
    <col min="1794" max="1794" width="6" style="2" customWidth="1"/>
    <col min="1795" max="1795" width="16.375" style="2" customWidth="1"/>
    <col min="1796" max="1797" width="8.875" style="2" customWidth="1"/>
    <col min="1798" max="1798" width="4.5" style="2" bestFit="1" customWidth="1"/>
    <col min="1799" max="1814" width="5.875" style="2" customWidth="1"/>
    <col min="1815" max="1815" width="2" style="2" customWidth="1"/>
    <col min="1816" max="2048" width="9" style="2"/>
    <col min="2049" max="2049" width="3" style="2" customWidth="1"/>
    <col min="2050" max="2050" width="6" style="2" customWidth="1"/>
    <col min="2051" max="2051" width="16.375" style="2" customWidth="1"/>
    <col min="2052" max="2053" width="8.875" style="2" customWidth="1"/>
    <col min="2054" max="2054" width="4.5" style="2" bestFit="1" customWidth="1"/>
    <col min="2055" max="2070" width="5.875" style="2" customWidth="1"/>
    <col min="2071" max="2071" width="2" style="2" customWidth="1"/>
    <col min="2072" max="2304" width="9" style="2"/>
    <col min="2305" max="2305" width="3" style="2" customWidth="1"/>
    <col min="2306" max="2306" width="6" style="2" customWidth="1"/>
    <col min="2307" max="2307" width="16.375" style="2" customWidth="1"/>
    <col min="2308" max="2309" width="8.875" style="2" customWidth="1"/>
    <col min="2310" max="2310" width="4.5" style="2" bestFit="1" customWidth="1"/>
    <col min="2311" max="2326" width="5.875" style="2" customWidth="1"/>
    <col min="2327" max="2327" width="2" style="2" customWidth="1"/>
    <col min="2328" max="2560" width="9" style="2"/>
    <col min="2561" max="2561" width="3" style="2" customWidth="1"/>
    <col min="2562" max="2562" width="6" style="2" customWidth="1"/>
    <col min="2563" max="2563" width="16.375" style="2" customWidth="1"/>
    <col min="2564" max="2565" width="8.875" style="2" customWidth="1"/>
    <col min="2566" max="2566" width="4.5" style="2" bestFit="1" customWidth="1"/>
    <col min="2567" max="2582" width="5.875" style="2" customWidth="1"/>
    <col min="2583" max="2583" width="2" style="2" customWidth="1"/>
    <col min="2584" max="2816" width="9" style="2"/>
    <col min="2817" max="2817" width="3" style="2" customWidth="1"/>
    <col min="2818" max="2818" width="6" style="2" customWidth="1"/>
    <col min="2819" max="2819" width="16.375" style="2" customWidth="1"/>
    <col min="2820" max="2821" width="8.875" style="2" customWidth="1"/>
    <col min="2822" max="2822" width="4.5" style="2" bestFit="1" customWidth="1"/>
    <col min="2823" max="2838" width="5.875" style="2" customWidth="1"/>
    <col min="2839" max="2839" width="2" style="2" customWidth="1"/>
    <col min="2840" max="3072" width="9" style="2"/>
    <col min="3073" max="3073" width="3" style="2" customWidth="1"/>
    <col min="3074" max="3074" width="6" style="2" customWidth="1"/>
    <col min="3075" max="3075" width="16.375" style="2" customWidth="1"/>
    <col min="3076" max="3077" width="8.875" style="2" customWidth="1"/>
    <col min="3078" max="3078" width="4.5" style="2" bestFit="1" customWidth="1"/>
    <col min="3079" max="3094" width="5.875" style="2" customWidth="1"/>
    <col min="3095" max="3095" width="2" style="2" customWidth="1"/>
    <col min="3096" max="3328" width="9" style="2"/>
    <col min="3329" max="3329" width="3" style="2" customWidth="1"/>
    <col min="3330" max="3330" width="6" style="2" customWidth="1"/>
    <col min="3331" max="3331" width="16.375" style="2" customWidth="1"/>
    <col min="3332" max="3333" width="8.875" style="2" customWidth="1"/>
    <col min="3334" max="3334" width="4.5" style="2" bestFit="1" customWidth="1"/>
    <col min="3335" max="3350" width="5.875" style="2" customWidth="1"/>
    <col min="3351" max="3351" width="2" style="2" customWidth="1"/>
    <col min="3352" max="3584" width="9" style="2"/>
    <col min="3585" max="3585" width="3" style="2" customWidth="1"/>
    <col min="3586" max="3586" width="6" style="2" customWidth="1"/>
    <col min="3587" max="3587" width="16.375" style="2" customWidth="1"/>
    <col min="3588" max="3589" width="8.875" style="2" customWidth="1"/>
    <col min="3590" max="3590" width="4.5" style="2" bestFit="1" customWidth="1"/>
    <col min="3591" max="3606" width="5.875" style="2" customWidth="1"/>
    <col min="3607" max="3607" width="2" style="2" customWidth="1"/>
    <col min="3608" max="3840" width="9" style="2"/>
    <col min="3841" max="3841" width="3" style="2" customWidth="1"/>
    <col min="3842" max="3842" width="6" style="2" customWidth="1"/>
    <col min="3843" max="3843" width="16.375" style="2" customWidth="1"/>
    <col min="3844" max="3845" width="8.875" style="2" customWidth="1"/>
    <col min="3846" max="3846" width="4.5" style="2" bestFit="1" customWidth="1"/>
    <col min="3847" max="3862" width="5.875" style="2" customWidth="1"/>
    <col min="3863" max="3863" width="2" style="2" customWidth="1"/>
    <col min="3864" max="4096" width="9" style="2"/>
    <col min="4097" max="4097" width="3" style="2" customWidth="1"/>
    <col min="4098" max="4098" width="6" style="2" customWidth="1"/>
    <col min="4099" max="4099" width="16.375" style="2" customWidth="1"/>
    <col min="4100" max="4101" width="8.875" style="2" customWidth="1"/>
    <col min="4102" max="4102" width="4.5" style="2" bestFit="1" customWidth="1"/>
    <col min="4103" max="4118" width="5.875" style="2" customWidth="1"/>
    <col min="4119" max="4119" width="2" style="2" customWidth="1"/>
    <col min="4120" max="4352" width="9" style="2"/>
    <col min="4353" max="4353" width="3" style="2" customWidth="1"/>
    <col min="4354" max="4354" width="6" style="2" customWidth="1"/>
    <col min="4355" max="4355" width="16.375" style="2" customWidth="1"/>
    <col min="4356" max="4357" width="8.875" style="2" customWidth="1"/>
    <col min="4358" max="4358" width="4.5" style="2" bestFit="1" customWidth="1"/>
    <col min="4359" max="4374" width="5.875" style="2" customWidth="1"/>
    <col min="4375" max="4375" width="2" style="2" customWidth="1"/>
    <col min="4376" max="4608" width="9" style="2"/>
    <col min="4609" max="4609" width="3" style="2" customWidth="1"/>
    <col min="4610" max="4610" width="6" style="2" customWidth="1"/>
    <col min="4611" max="4611" width="16.375" style="2" customWidth="1"/>
    <col min="4612" max="4613" width="8.875" style="2" customWidth="1"/>
    <col min="4614" max="4614" width="4.5" style="2" bestFit="1" customWidth="1"/>
    <col min="4615" max="4630" width="5.875" style="2" customWidth="1"/>
    <col min="4631" max="4631" width="2" style="2" customWidth="1"/>
    <col min="4632" max="4864" width="9" style="2"/>
    <col min="4865" max="4865" width="3" style="2" customWidth="1"/>
    <col min="4866" max="4866" width="6" style="2" customWidth="1"/>
    <col min="4867" max="4867" width="16.375" style="2" customWidth="1"/>
    <col min="4868" max="4869" width="8.875" style="2" customWidth="1"/>
    <col min="4870" max="4870" width="4.5" style="2" bestFit="1" customWidth="1"/>
    <col min="4871" max="4886" width="5.875" style="2" customWidth="1"/>
    <col min="4887" max="4887" width="2" style="2" customWidth="1"/>
    <col min="4888" max="5120" width="9" style="2"/>
    <col min="5121" max="5121" width="3" style="2" customWidth="1"/>
    <col min="5122" max="5122" width="6" style="2" customWidth="1"/>
    <col min="5123" max="5123" width="16.375" style="2" customWidth="1"/>
    <col min="5124" max="5125" width="8.875" style="2" customWidth="1"/>
    <col min="5126" max="5126" width="4.5" style="2" bestFit="1" customWidth="1"/>
    <col min="5127" max="5142" width="5.875" style="2" customWidth="1"/>
    <col min="5143" max="5143" width="2" style="2" customWidth="1"/>
    <col min="5144" max="5376" width="9" style="2"/>
    <col min="5377" max="5377" width="3" style="2" customWidth="1"/>
    <col min="5378" max="5378" width="6" style="2" customWidth="1"/>
    <col min="5379" max="5379" width="16.375" style="2" customWidth="1"/>
    <col min="5380" max="5381" width="8.875" style="2" customWidth="1"/>
    <col min="5382" max="5382" width="4.5" style="2" bestFit="1" customWidth="1"/>
    <col min="5383" max="5398" width="5.875" style="2" customWidth="1"/>
    <col min="5399" max="5399" width="2" style="2" customWidth="1"/>
    <col min="5400" max="5632" width="9" style="2"/>
    <col min="5633" max="5633" width="3" style="2" customWidth="1"/>
    <col min="5634" max="5634" width="6" style="2" customWidth="1"/>
    <col min="5635" max="5635" width="16.375" style="2" customWidth="1"/>
    <col min="5636" max="5637" width="8.875" style="2" customWidth="1"/>
    <col min="5638" max="5638" width="4.5" style="2" bestFit="1" customWidth="1"/>
    <col min="5639" max="5654" width="5.875" style="2" customWidth="1"/>
    <col min="5655" max="5655" width="2" style="2" customWidth="1"/>
    <col min="5656" max="5888" width="9" style="2"/>
    <col min="5889" max="5889" width="3" style="2" customWidth="1"/>
    <col min="5890" max="5890" width="6" style="2" customWidth="1"/>
    <col min="5891" max="5891" width="16.375" style="2" customWidth="1"/>
    <col min="5892" max="5893" width="8.875" style="2" customWidth="1"/>
    <col min="5894" max="5894" width="4.5" style="2" bestFit="1" customWidth="1"/>
    <col min="5895" max="5910" width="5.875" style="2" customWidth="1"/>
    <col min="5911" max="5911" width="2" style="2" customWidth="1"/>
    <col min="5912" max="6144" width="9" style="2"/>
    <col min="6145" max="6145" width="3" style="2" customWidth="1"/>
    <col min="6146" max="6146" width="6" style="2" customWidth="1"/>
    <col min="6147" max="6147" width="16.375" style="2" customWidth="1"/>
    <col min="6148" max="6149" width="8.875" style="2" customWidth="1"/>
    <col min="6150" max="6150" width="4.5" style="2" bestFit="1" customWidth="1"/>
    <col min="6151" max="6166" width="5.875" style="2" customWidth="1"/>
    <col min="6167" max="6167" width="2" style="2" customWidth="1"/>
    <col min="6168" max="6400" width="9" style="2"/>
    <col min="6401" max="6401" width="3" style="2" customWidth="1"/>
    <col min="6402" max="6402" width="6" style="2" customWidth="1"/>
    <col min="6403" max="6403" width="16.375" style="2" customWidth="1"/>
    <col min="6404" max="6405" width="8.875" style="2" customWidth="1"/>
    <col min="6406" max="6406" width="4.5" style="2" bestFit="1" customWidth="1"/>
    <col min="6407" max="6422" width="5.875" style="2" customWidth="1"/>
    <col min="6423" max="6423" width="2" style="2" customWidth="1"/>
    <col min="6424" max="6656" width="9" style="2"/>
    <col min="6657" max="6657" width="3" style="2" customWidth="1"/>
    <col min="6658" max="6658" width="6" style="2" customWidth="1"/>
    <col min="6659" max="6659" width="16.375" style="2" customWidth="1"/>
    <col min="6660" max="6661" width="8.875" style="2" customWidth="1"/>
    <col min="6662" max="6662" width="4.5" style="2" bestFit="1" customWidth="1"/>
    <col min="6663" max="6678" width="5.875" style="2" customWidth="1"/>
    <col min="6679" max="6679" width="2" style="2" customWidth="1"/>
    <col min="6680" max="6912" width="9" style="2"/>
    <col min="6913" max="6913" width="3" style="2" customWidth="1"/>
    <col min="6914" max="6914" width="6" style="2" customWidth="1"/>
    <col min="6915" max="6915" width="16.375" style="2" customWidth="1"/>
    <col min="6916" max="6917" width="8.875" style="2" customWidth="1"/>
    <col min="6918" max="6918" width="4.5" style="2" bestFit="1" customWidth="1"/>
    <col min="6919" max="6934" width="5.875" style="2" customWidth="1"/>
    <col min="6935" max="6935" width="2" style="2" customWidth="1"/>
    <col min="6936" max="7168" width="9" style="2"/>
    <col min="7169" max="7169" width="3" style="2" customWidth="1"/>
    <col min="7170" max="7170" width="6" style="2" customWidth="1"/>
    <col min="7171" max="7171" width="16.375" style="2" customWidth="1"/>
    <col min="7172" max="7173" width="8.875" style="2" customWidth="1"/>
    <col min="7174" max="7174" width="4.5" style="2" bestFit="1" customWidth="1"/>
    <col min="7175" max="7190" width="5.875" style="2" customWidth="1"/>
    <col min="7191" max="7191" width="2" style="2" customWidth="1"/>
    <col min="7192" max="7424" width="9" style="2"/>
    <col min="7425" max="7425" width="3" style="2" customWidth="1"/>
    <col min="7426" max="7426" width="6" style="2" customWidth="1"/>
    <col min="7427" max="7427" width="16.375" style="2" customWidth="1"/>
    <col min="7428" max="7429" width="8.875" style="2" customWidth="1"/>
    <col min="7430" max="7430" width="4.5" style="2" bestFit="1" customWidth="1"/>
    <col min="7431" max="7446" width="5.875" style="2" customWidth="1"/>
    <col min="7447" max="7447" width="2" style="2" customWidth="1"/>
    <col min="7448" max="7680" width="9" style="2"/>
    <col min="7681" max="7681" width="3" style="2" customWidth="1"/>
    <col min="7682" max="7682" width="6" style="2" customWidth="1"/>
    <col min="7683" max="7683" width="16.375" style="2" customWidth="1"/>
    <col min="7684" max="7685" width="8.875" style="2" customWidth="1"/>
    <col min="7686" max="7686" width="4.5" style="2" bestFit="1" customWidth="1"/>
    <col min="7687" max="7702" width="5.875" style="2" customWidth="1"/>
    <col min="7703" max="7703" width="2" style="2" customWidth="1"/>
    <col min="7704" max="7936" width="9" style="2"/>
    <col min="7937" max="7937" width="3" style="2" customWidth="1"/>
    <col min="7938" max="7938" width="6" style="2" customWidth="1"/>
    <col min="7939" max="7939" width="16.375" style="2" customWidth="1"/>
    <col min="7940" max="7941" width="8.875" style="2" customWidth="1"/>
    <col min="7942" max="7942" width="4.5" style="2" bestFit="1" customWidth="1"/>
    <col min="7943" max="7958" width="5.875" style="2" customWidth="1"/>
    <col min="7959" max="7959" width="2" style="2" customWidth="1"/>
    <col min="7960" max="8192" width="9" style="2"/>
    <col min="8193" max="8193" width="3" style="2" customWidth="1"/>
    <col min="8194" max="8194" width="6" style="2" customWidth="1"/>
    <col min="8195" max="8195" width="16.375" style="2" customWidth="1"/>
    <col min="8196" max="8197" width="8.875" style="2" customWidth="1"/>
    <col min="8198" max="8198" width="4.5" style="2" bestFit="1" customWidth="1"/>
    <col min="8199" max="8214" width="5.875" style="2" customWidth="1"/>
    <col min="8215" max="8215" width="2" style="2" customWidth="1"/>
    <col min="8216" max="8448" width="9" style="2"/>
    <col min="8449" max="8449" width="3" style="2" customWidth="1"/>
    <col min="8450" max="8450" width="6" style="2" customWidth="1"/>
    <col min="8451" max="8451" width="16.375" style="2" customWidth="1"/>
    <col min="8452" max="8453" width="8.875" style="2" customWidth="1"/>
    <col min="8454" max="8454" width="4.5" style="2" bestFit="1" customWidth="1"/>
    <col min="8455" max="8470" width="5.875" style="2" customWidth="1"/>
    <col min="8471" max="8471" width="2" style="2" customWidth="1"/>
    <col min="8472" max="8704" width="9" style="2"/>
    <col min="8705" max="8705" width="3" style="2" customWidth="1"/>
    <col min="8706" max="8706" width="6" style="2" customWidth="1"/>
    <col min="8707" max="8707" width="16.375" style="2" customWidth="1"/>
    <col min="8708" max="8709" width="8.875" style="2" customWidth="1"/>
    <col min="8710" max="8710" width="4.5" style="2" bestFit="1" customWidth="1"/>
    <col min="8711" max="8726" width="5.875" style="2" customWidth="1"/>
    <col min="8727" max="8727" width="2" style="2" customWidth="1"/>
    <col min="8728" max="8960" width="9" style="2"/>
    <col min="8961" max="8961" width="3" style="2" customWidth="1"/>
    <col min="8962" max="8962" width="6" style="2" customWidth="1"/>
    <col min="8963" max="8963" width="16.375" style="2" customWidth="1"/>
    <col min="8964" max="8965" width="8.875" style="2" customWidth="1"/>
    <col min="8966" max="8966" width="4.5" style="2" bestFit="1" customWidth="1"/>
    <col min="8967" max="8982" width="5.875" style="2" customWidth="1"/>
    <col min="8983" max="8983" width="2" style="2" customWidth="1"/>
    <col min="8984" max="9216" width="9" style="2"/>
    <col min="9217" max="9217" width="3" style="2" customWidth="1"/>
    <col min="9218" max="9218" width="6" style="2" customWidth="1"/>
    <col min="9219" max="9219" width="16.375" style="2" customWidth="1"/>
    <col min="9220" max="9221" width="8.875" style="2" customWidth="1"/>
    <col min="9222" max="9222" width="4.5" style="2" bestFit="1" customWidth="1"/>
    <col min="9223" max="9238" width="5.875" style="2" customWidth="1"/>
    <col min="9239" max="9239" width="2" style="2" customWidth="1"/>
    <col min="9240" max="9472" width="9" style="2"/>
    <col min="9473" max="9473" width="3" style="2" customWidth="1"/>
    <col min="9474" max="9474" width="6" style="2" customWidth="1"/>
    <col min="9475" max="9475" width="16.375" style="2" customWidth="1"/>
    <col min="9476" max="9477" width="8.875" style="2" customWidth="1"/>
    <col min="9478" max="9478" width="4.5" style="2" bestFit="1" customWidth="1"/>
    <col min="9479" max="9494" width="5.875" style="2" customWidth="1"/>
    <col min="9495" max="9495" width="2" style="2" customWidth="1"/>
    <col min="9496" max="9728" width="9" style="2"/>
    <col min="9729" max="9729" width="3" style="2" customWidth="1"/>
    <col min="9730" max="9730" width="6" style="2" customWidth="1"/>
    <col min="9731" max="9731" width="16.375" style="2" customWidth="1"/>
    <col min="9732" max="9733" width="8.875" style="2" customWidth="1"/>
    <col min="9734" max="9734" width="4.5" style="2" bestFit="1" customWidth="1"/>
    <col min="9735" max="9750" width="5.875" style="2" customWidth="1"/>
    <col min="9751" max="9751" width="2" style="2" customWidth="1"/>
    <col min="9752" max="9984" width="9" style="2"/>
    <col min="9985" max="9985" width="3" style="2" customWidth="1"/>
    <col min="9986" max="9986" width="6" style="2" customWidth="1"/>
    <col min="9987" max="9987" width="16.375" style="2" customWidth="1"/>
    <col min="9988" max="9989" width="8.875" style="2" customWidth="1"/>
    <col min="9990" max="9990" width="4.5" style="2" bestFit="1" customWidth="1"/>
    <col min="9991" max="10006" width="5.875" style="2" customWidth="1"/>
    <col min="10007" max="10007" width="2" style="2" customWidth="1"/>
    <col min="10008" max="10240" width="9" style="2"/>
    <col min="10241" max="10241" width="3" style="2" customWidth="1"/>
    <col min="10242" max="10242" width="6" style="2" customWidth="1"/>
    <col min="10243" max="10243" width="16.375" style="2" customWidth="1"/>
    <col min="10244" max="10245" width="8.875" style="2" customWidth="1"/>
    <col min="10246" max="10246" width="4.5" style="2" bestFit="1" customWidth="1"/>
    <col min="10247" max="10262" width="5.875" style="2" customWidth="1"/>
    <col min="10263" max="10263" width="2" style="2" customWidth="1"/>
    <col min="10264" max="10496" width="9" style="2"/>
    <col min="10497" max="10497" width="3" style="2" customWidth="1"/>
    <col min="10498" max="10498" width="6" style="2" customWidth="1"/>
    <col min="10499" max="10499" width="16.375" style="2" customWidth="1"/>
    <col min="10500" max="10501" width="8.875" style="2" customWidth="1"/>
    <col min="10502" max="10502" width="4.5" style="2" bestFit="1" customWidth="1"/>
    <col min="10503" max="10518" width="5.875" style="2" customWidth="1"/>
    <col min="10519" max="10519" width="2" style="2" customWidth="1"/>
    <col min="10520" max="10752" width="9" style="2"/>
    <col min="10753" max="10753" width="3" style="2" customWidth="1"/>
    <col min="10754" max="10754" width="6" style="2" customWidth="1"/>
    <col min="10755" max="10755" width="16.375" style="2" customWidth="1"/>
    <col min="10756" max="10757" width="8.875" style="2" customWidth="1"/>
    <col min="10758" max="10758" width="4.5" style="2" bestFit="1" customWidth="1"/>
    <col min="10759" max="10774" width="5.875" style="2" customWidth="1"/>
    <col min="10775" max="10775" width="2" style="2" customWidth="1"/>
    <col min="10776" max="11008" width="9" style="2"/>
    <col min="11009" max="11009" width="3" style="2" customWidth="1"/>
    <col min="11010" max="11010" width="6" style="2" customWidth="1"/>
    <col min="11011" max="11011" width="16.375" style="2" customWidth="1"/>
    <col min="11012" max="11013" width="8.875" style="2" customWidth="1"/>
    <col min="11014" max="11014" width="4.5" style="2" bestFit="1" customWidth="1"/>
    <col min="11015" max="11030" width="5.875" style="2" customWidth="1"/>
    <col min="11031" max="11031" width="2" style="2" customWidth="1"/>
    <col min="11032" max="11264" width="9" style="2"/>
    <col min="11265" max="11265" width="3" style="2" customWidth="1"/>
    <col min="11266" max="11266" width="6" style="2" customWidth="1"/>
    <col min="11267" max="11267" width="16.375" style="2" customWidth="1"/>
    <col min="11268" max="11269" width="8.875" style="2" customWidth="1"/>
    <col min="11270" max="11270" width="4.5" style="2" bestFit="1" customWidth="1"/>
    <col min="11271" max="11286" width="5.875" style="2" customWidth="1"/>
    <col min="11287" max="11287" width="2" style="2" customWidth="1"/>
    <col min="11288" max="11520" width="9" style="2"/>
    <col min="11521" max="11521" width="3" style="2" customWidth="1"/>
    <col min="11522" max="11522" width="6" style="2" customWidth="1"/>
    <col min="11523" max="11523" width="16.375" style="2" customWidth="1"/>
    <col min="11524" max="11525" width="8.875" style="2" customWidth="1"/>
    <col min="11526" max="11526" width="4.5" style="2" bestFit="1" customWidth="1"/>
    <col min="11527" max="11542" width="5.875" style="2" customWidth="1"/>
    <col min="11543" max="11543" width="2" style="2" customWidth="1"/>
    <col min="11544" max="11776" width="9" style="2"/>
    <col min="11777" max="11777" width="3" style="2" customWidth="1"/>
    <col min="11778" max="11778" width="6" style="2" customWidth="1"/>
    <col min="11779" max="11779" width="16.375" style="2" customWidth="1"/>
    <col min="11780" max="11781" width="8.875" style="2" customWidth="1"/>
    <col min="11782" max="11782" width="4.5" style="2" bestFit="1" customWidth="1"/>
    <col min="11783" max="11798" width="5.875" style="2" customWidth="1"/>
    <col min="11799" max="11799" width="2" style="2" customWidth="1"/>
    <col min="11800" max="12032" width="9" style="2"/>
    <col min="12033" max="12033" width="3" style="2" customWidth="1"/>
    <col min="12034" max="12034" width="6" style="2" customWidth="1"/>
    <col min="12035" max="12035" width="16.375" style="2" customWidth="1"/>
    <col min="12036" max="12037" width="8.875" style="2" customWidth="1"/>
    <col min="12038" max="12038" width="4.5" style="2" bestFit="1" customWidth="1"/>
    <col min="12039" max="12054" width="5.875" style="2" customWidth="1"/>
    <col min="12055" max="12055" width="2" style="2" customWidth="1"/>
    <col min="12056" max="12288" width="9" style="2"/>
    <col min="12289" max="12289" width="3" style="2" customWidth="1"/>
    <col min="12290" max="12290" width="6" style="2" customWidth="1"/>
    <col min="12291" max="12291" width="16.375" style="2" customWidth="1"/>
    <col min="12292" max="12293" width="8.875" style="2" customWidth="1"/>
    <col min="12294" max="12294" width="4.5" style="2" bestFit="1" customWidth="1"/>
    <col min="12295" max="12310" width="5.875" style="2" customWidth="1"/>
    <col min="12311" max="12311" width="2" style="2" customWidth="1"/>
    <col min="12312" max="12544" width="9" style="2"/>
    <col min="12545" max="12545" width="3" style="2" customWidth="1"/>
    <col min="12546" max="12546" width="6" style="2" customWidth="1"/>
    <col min="12547" max="12547" width="16.375" style="2" customWidth="1"/>
    <col min="12548" max="12549" width="8.875" style="2" customWidth="1"/>
    <col min="12550" max="12550" width="4.5" style="2" bestFit="1" customWidth="1"/>
    <col min="12551" max="12566" width="5.875" style="2" customWidth="1"/>
    <col min="12567" max="12567" width="2" style="2" customWidth="1"/>
    <col min="12568" max="12800" width="9" style="2"/>
    <col min="12801" max="12801" width="3" style="2" customWidth="1"/>
    <col min="12802" max="12802" width="6" style="2" customWidth="1"/>
    <col min="12803" max="12803" width="16.375" style="2" customWidth="1"/>
    <col min="12804" max="12805" width="8.875" style="2" customWidth="1"/>
    <col min="12806" max="12806" width="4.5" style="2" bestFit="1" customWidth="1"/>
    <col min="12807" max="12822" width="5.875" style="2" customWidth="1"/>
    <col min="12823" max="12823" width="2" style="2" customWidth="1"/>
    <col min="12824" max="13056" width="9" style="2"/>
    <col min="13057" max="13057" width="3" style="2" customWidth="1"/>
    <col min="13058" max="13058" width="6" style="2" customWidth="1"/>
    <col min="13059" max="13059" width="16.375" style="2" customWidth="1"/>
    <col min="13060" max="13061" width="8.875" style="2" customWidth="1"/>
    <col min="13062" max="13062" width="4.5" style="2" bestFit="1" customWidth="1"/>
    <col min="13063" max="13078" width="5.875" style="2" customWidth="1"/>
    <col min="13079" max="13079" width="2" style="2" customWidth="1"/>
    <col min="13080" max="13312" width="9" style="2"/>
    <col min="13313" max="13313" width="3" style="2" customWidth="1"/>
    <col min="13314" max="13314" width="6" style="2" customWidth="1"/>
    <col min="13315" max="13315" width="16.375" style="2" customWidth="1"/>
    <col min="13316" max="13317" width="8.875" style="2" customWidth="1"/>
    <col min="13318" max="13318" width="4.5" style="2" bestFit="1" customWidth="1"/>
    <col min="13319" max="13334" width="5.875" style="2" customWidth="1"/>
    <col min="13335" max="13335" width="2" style="2" customWidth="1"/>
    <col min="13336" max="13568" width="9" style="2"/>
    <col min="13569" max="13569" width="3" style="2" customWidth="1"/>
    <col min="13570" max="13570" width="6" style="2" customWidth="1"/>
    <col min="13571" max="13571" width="16.375" style="2" customWidth="1"/>
    <col min="13572" max="13573" width="8.875" style="2" customWidth="1"/>
    <col min="13574" max="13574" width="4.5" style="2" bestFit="1" customWidth="1"/>
    <col min="13575" max="13590" width="5.875" style="2" customWidth="1"/>
    <col min="13591" max="13591" width="2" style="2" customWidth="1"/>
    <col min="13592" max="13824" width="9" style="2"/>
    <col min="13825" max="13825" width="3" style="2" customWidth="1"/>
    <col min="13826" max="13826" width="6" style="2" customWidth="1"/>
    <col min="13827" max="13827" width="16.375" style="2" customWidth="1"/>
    <col min="13828" max="13829" width="8.875" style="2" customWidth="1"/>
    <col min="13830" max="13830" width="4.5" style="2" bestFit="1" customWidth="1"/>
    <col min="13831" max="13846" width="5.875" style="2" customWidth="1"/>
    <col min="13847" max="13847" width="2" style="2" customWidth="1"/>
    <col min="13848" max="14080" width="9" style="2"/>
    <col min="14081" max="14081" width="3" style="2" customWidth="1"/>
    <col min="14082" max="14082" width="6" style="2" customWidth="1"/>
    <col min="14083" max="14083" width="16.375" style="2" customWidth="1"/>
    <col min="14084" max="14085" width="8.875" style="2" customWidth="1"/>
    <col min="14086" max="14086" width="4.5" style="2" bestFit="1" customWidth="1"/>
    <col min="14087" max="14102" width="5.875" style="2" customWidth="1"/>
    <col min="14103" max="14103" width="2" style="2" customWidth="1"/>
    <col min="14104" max="14336" width="9" style="2"/>
    <col min="14337" max="14337" width="3" style="2" customWidth="1"/>
    <col min="14338" max="14338" width="6" style="2" customWidth="1"/>
    <col min="14339" max="14339" width="16.375" style="2" customWidth="1"/>
    <col min="14340" max="14341" width="8.875" style="2" customWidth="1"/>
    <col min="14342" max="14342" width="4.5" style="2" bestFit="1" customWidth="1"/>
    <col min="14343" max="14358" width="5.875" style="2" customWidth="1"/>
    <col min="14359" max="14359" width="2" style="2" customWidth="1"/>
    <col min="14360" max="14592" width="9" style="2"/>
    <col min="14593" max="14593" width="3" style="2" customWidth="1"/>
    <col min="14594" max="14594" width="6" style="2" customWidth="1"/>
    <col min="14595" max="14595" width="16.375" style="2" customWidth="1"/>
    <col min="14596" max="14597" width="8.875" style="2" customWidth="1"/>
    <col min="14598" max="14598" width="4.5" style="2" bestFit="1" customWidth="1"/>
    <col min="14599" max="14614" width="5.875" style="2" customWidth="1"/>
    <col min="14615" max="14615" width="2" style="2" customWidth="1"/>
    <col min="14616" max="14848" width="9" style="2"/>
    <col min="14849" max="14849" width="3" style="2" customWidth="1"/>
    <col min="14850" max="14850" width="6" style="2" customWidth="1"/>
    <col min="14851" max="14851" width="16.375" style="2" customWidth="1"/>
    <col min="14852" max="14853" width="8.875" style="2" customWidth="1"/>
    <col min="14854" max="14854" width="4.5" style="2" bestFit="1" customWidth="1"/>
    <col min="14855" max="14870" width="5.875" style="2" customWidth="1"/>
    <col min="14871" max="14871" width="2" style="2" customWidth="1"/>
    <col min="14872" max="15104" width="9" style="2"/>
    <col min="15105" max="15105" width="3" style="2" customWidth="1"/>
    <col min="15106" max="15106" width="6" style="2" customWidth="1"/>
    <col min="15107" max="15107" width="16.375" style="2" customWidth="1"/>
    <col min="15108" max="15109" width="8.875" style="2" customWidth="1"/>
    <col min="15110" max="15110" width="4.5" style="2" bestFit="1" customWidth="1"/>
    <col min="15111" max="15126" width="5.875" style="2" customWidth="1"/>
    <col min="15127" max="15127" width="2" style="2" customWidth="1"/>
    <col min="15128" max="15360" width="9" style="2"/>
    <col min="15361" max="15361" width="3" style="2" customWidth="1"/>
    <col min="15362" max="15362" width="6" style="2" customWidth="1"/>
    <col min="15363" max="15363" width="16.375" style="2" customWidth="1"/>
    <col min="15364" max="15365" width="8.875" style="2" customWidth="1"/>
    <col min="15366" max="15366" width="4.5" style="2" bestFit="1" customWidth="1"/>
    <col min="15367" max="15382" width="5.875" style="2" customWidth="1"/>
    <col min="15383" max="15383" width="2" style="2" customWidth="1"/>
    <col min="15384" max="15616" width="9" style="2"/>
    <col min="15617" max="15617" width="3" style="2" customWidth="1"/>
    <col min="15618" max="15618" width="6" style="2" customWidth="1"/>
    <col min="15619" max="15619" width="16.375" style="2" customWidth="1"/>
    <col min="15620" max="15621" width="8.875" style="2" customWidth="1"/>
    <col min="15622" max="15622" width="4.5" style="2" bestFit="1" customWidth="1"/>
    <col min="15623" max="15638" width="5.875" style="2" customWidth="1"/>
    <col min="15639" max="15639" width="2" style="2" customWidth="1"/>
    <col min="15640" max="15872" width="9" style="2"/>
    <col min="15873" max="15873" width="3" style="2" customWidth="1"/>
    <col min="15874" max="15874" width="6" style="2" customWidth="1"/>
    <col min="15875" max="15875" width="16.375" style="2" customWidth="1"/>
    <col min="15876" max="15877" width="8.875" style="2" customWidth="1"/>
    <col min="15878" max="15878" width="4.5" style="2" bestFit="1" customWidth="1"/>
    <col min="15879" max="15894" width="5.875" style="2" customWidth="1"/>
    <col min="15895" max="15895" width="2" style="2" customWidth="1"/>
    <col min="15896" max="16128" width="9" style="2"/>
    <col min="16129" max="16129" width="3" style="2" customWidth="1"/>
    <col min="16130" max="16130" width="6" style="2" customWidth="1"/>
    <col min="16131" max="16131" width="16.375" style="2" customWidth="1"/>
    <col min="16132" max="16133" width="8.875" style="2" customWidth="1"/>
    <col min="16134" max="16134" width="4.5" style="2" bestFit="1" customWidth="1"/>
    <col min="16135" max="16150" width="5.875" style="2" customWidth="1"/>
    <col min="16151" max="16151" width="2" style="2" customWidth="1"/>
    <col min="16152" max="16384" width="9" style="2"/>
  </cols>
  <sheetData>
    <row r="1" spans="1:22">
      <c r="V1" s="3" t="s">
        <v>26</v>
      </c>
    </row>
    <row r="2" spans="1:22" ht="14.25">
      <c r="G2" s="4" t="s">
        <v>27</v>
      </c>
      <c r="H2" s="5"/>
      <c r="I2" s="5"/>
      <c r="J2" s="5"/>
      <c r="K2" s="5"/>
      <c r="L2" s="5"/>
      <c r="M2" s="6"/>
      <c r="N2" s="5"/>
      <c r="S2" s="2340" t="s">
        <v>28</v>
      </c>
      <c r="T2" s="2341"/>
      <c r="U2" s="2342" t="s">
        <v>29</v>
      </c>
      <c r="V2" s="2343"/>
    </row>
    <row r="3" spans="1:22" ht="11.25" customHeight="1">
      <c r="G3" s="5"/>
      <c r="H3" s="5"/>
      <c r="I3" s="5"/>
      <c r="J3" s="5"/>
      <c r="K3" s="5"/>
      <c r="L3" s="5"/>
      <c r="M3" s="5"/>
      <c r="N3" s="5"/>
      <c r="S3" s="2313" t="s">
        <v>30</v>
      </c>
      <c r="T3" s="2344"/>
      <c r="U3" s="2345"/>
      <c r="V3" s="2346"/>
    </row>
    <row r="4" spans="1:22" ht="12" customHeight="1">
      <c r="A4" s="2347" t="s">
        <v>31</v>
      </c>
      <c r="B4" s="2348"/>
      <c r="C4" s="2349"/>
      <c r="D4" s="2350"/>
      <c r="E4" s="7" t="s">
        <v>32</v>
      </c>
      <c r="F4" s="2349"/>
      <c r="G4" s="2350"/>
      <c r="H4" s="8" t="s">
        <v>33</v>
      </c>
      <c r="I4" s="9"/>
      <c r="J4" s="10" t="s">
        <v>34</v>
      </c>
      <c r="K4" s="2351" t="s">
        <v>35</v>
      </c>
      <c r="L4" s="2352"/>
      <c r="M4" s="11"/>
      <c r="N4" s="12" t="s">
        <v>36</v>
      </c>
      <c r="O4" s="2353" t="s">
        <v>37</v>
      </c>
      <c r="P4" s="2348"/>
      <c r="Q4" s="13"/>
      <c r="R4" s="2" t="s">
        <v>38</v>
      </c>
      <c r="S4" s="2354" t="s">
        <v>39</v>
      </c>
      <c r="T4" s="2355"/>
      <c r="U4" s="2333" t="s">
        <v>29</v>
      </c>
      <c r="V4" s="2334"/>
    </row>
    <row r="5" spans="1:22" ht="12" customHeight="1">
      <c r="R5" s="5"/>
    </row>
    <row r="6" spans="1:22" ht="12" customHeight="1">
      <c r="A6" s="2335" t="s">
        <v>40</v>
      </c>
      <c r="B6" s="2336"/>
      <c r="C6" s="2336"/>
      <c r="D6" s="2336"/>
      <c r="E6" s="2336"/>
      <c r="F6" s="2336"/>
      <c r="G6" s="2336"/>
      <c r="H6" s="2336"/>
      <c r="I6" s="2336"/>
      <c r="J6" s="2336"/>
      <c r="K6" s="2336"/>
      <c r="L6" s="2337"/>
      <c r="M6" s="2335" t="s">
        <v>41</v>
      </c>
      <c r="N6" s="2336"/>
      <c r="O6" s="2336"/>
      <c r="P6" s="2336"/>
      <c r="Q6" s="2336"/>
      <c r="R6" s="2336"/>
      <c r="S6" s="2336"/>
      <c r="T6" s="2336"/>
      <c r="U6" s="2336"/>
      <c r="V6" s="2337"/>
    </row>
    <row r="7" spans="1:22" ht="12" customHeight="1">
      <c r="A7" s="14"/>
      <c r="B7" s="15"/>
      <c r="C7" s="15" t="s">
        <v>42</v>
      </c>
      <c r="D7" s="15"/>
      <c r="E7" s="16"/>
      <c r="F7" s="17"/>
      <c r="G7" s="18" t="s">
        <v>43</v>
      </c>
      <c r="H7" s="19" t="s">
        <v>44</v>
      </c>
      <c r="I7" s="19" t="s">
        <v>45</v>
      </c>
      <c r="J7" s="19" t="s">
        <v>46</v>
      </c>
      <c r="K7" s="19" t="s">
        <v>47</v>
      </c>
      <c r="L7" s="20" t="s">
        <v>48</v>
      </c>
      <c r="M7" s="21" t="s">
        <v>49</v>
      </c>
      <c r="N7" s="19" t="s">
        <v>50</v>
      </c>
      <c r="O7" s="22" t="s">
        <v>51</v>
      </c>
      <c r="P7" s="17"/>
      <c r="Q7" s="17"/>
      <c r="R7" s="17"/>
      <c r="S7" s="17"/>
      <c r="T7" s="17"/>
      <c r="U7" s="17"/>
      <c r="V7" s="23"/>
    </row>
    <row r="8" spans="1:22" ht="12" customHeight="1">
      <c r="A8" s="24"/>
      <c r="B8" s="25"/>
      <c r="C8" s="26"/>
      <c r="D8" s="27"/>
      <c r="E8" s="28"/>
      <c r="F8" s="28"/>
      <c r="G8" s="29" t="s">
        <v>52</v>
      </c>
      <c r="I8" s="29" t="s">
        <v>52</v>
      </c>
      <c r="J8" s="29" t="s">
        <v>53</v>
      </c>
      <c r="K8" s="29" t="s">
        <v>54</v>
      </c>
      <c r="L8" s="30" t="s">
        <v>55</v>
      </c>
      <c r="M8" s="31" t="s">
        <v>52</v>
      </c>
      <c r="N8" s="29" t="s">
        <v>56</v>
      </c>
      <c r="O8" s="5"/>
      <c r="P8" s="5"/>
      <c r="Q8" s="5"/>
      <c r="R8" s="5"/>
      <c r="S8" s="5"/>
      <c r="T8" s="5"/>
      <c r="U8" s="5"/>
      <c r="V8" s="32"/>
    </row>
    <row r="9" spans="1:22" ht="12" customHeight="1">
      <c r="A9" s="24"/>
      <c r="B9" s="27"/>
      <c r="C9" s="33"/>
      <c r="D9" s="28"/>
      <c r="E9" s="28"/>
      <c r="F9" s="28"/>
      <c r="G9" s="29" t="s">
        <v>57</v>
      </c>
      <c r="H9" s="29" t="s">
        <v>58</v>
      </c>
      <c r="I9" s="29" t="s">
        <v>57</v>
      </c>
      <c r="J9" s="29" t="s">
        <v>59</v>
      </c>
      <c r="K9" s="29" t="s">
        <v>60</v>
      </c>
      <c r="L9" s="30" t="s">
        <v>57</v>
      </c>
      <c r="M9" s="31" t="s">
        <v>61</v>
      </c>
      <c r="N9" s="29" t="s">
        <v>62</v>
      </c>
      <c r="O9" s="34" t="s">
        <v>63</v>
      </c>
      <c r="P9" s="34"/>
      <c r="Q9" s="34"/>
      <c r="R9" s="34"/>
      <c r="S9" s="34"/>
      <c r="T9" s="34"/>
      <c r="U9" s="34"/>
      <c r="V9" s="35"/>
    </row>
    <row r="10" spans="1:22" ht="12" customHeight="1">
      <c r="A10" s="24" t="s">
        <v>64</v>
      </c>
      <c r="B10" s="27"/>
      <c r="C10" s="33" t="s">
        <v>65</v>
      </c>
      <c r="D10" s="28" t="s">
        <v>66</v>
      </c>
      <c r="E10" s="28" t="s">
        <v>67</v>
      </c>
      <c r="F10" s="28" t="s">
        <v>68</v>
      </c>
      <c r="G10" s="29"/>
      <c r="H10" s="29"/>
      <c r="I10" s="36" t="s">
        <v>69</v>
      </c>
      <c r="J10" s="29"/>
      <c r="K10" s="29"/>
      <c r="L10" s="30"/>
      <c r="M10" s="37" t="s">
        <v>70</v>
      </c>
      <c r="N10" s="38"/>
      <c r="O10" s="5"/>
      <c r="P10" s="5"/>
      <c r="Q10" s="5"/>
      <c r="R10" s="5"/>
      <c r="S10" s="5"/>
      <c r="T10" s="5"/>
      <c r="U10" s="5"/>
      <c r="V10" s="32"/>
    </row>
    <row r="11" spans="1:22" ht="12" customHeight="1">
      <c r="A11" s="24"/>
      <c r="B11" s="27"/>
      <c r="C11" s="39"/>
      <c r="D11" s="27"/>
      <c r="E11" s="28"/>
      <c r="F11" s="27"/>
      <c r="G11" s="29"/>
      <c r="H11" s="29"/>
      <c r="I11" s="36" t="s">
        <v>71</v>
      </c>
      <c r="J11" s="29"/>
      <c r="K11" s="29" t="s">
        <v>72</v>
      </c>
      <c r="L11" s="30" t="s">
        <v>73</v>
      </c>
      <c r="M11" s="40" t="s">
        <v>74</v>
      </c>
      <c r="N11" s="38" t="s">
        <v>75</v>
      </c>
      <c r="O11" s="5"/>
      <c r="P11" s="5"/>
      <c r="Q11" s="5"/>
      <c r="R11" s="5"/>
      <c r="S11" s="5"/>
      <c r="T11" s="5"/>
      <c r="U11" s="5"/>
      <c r="V11" s="32"/>
    </row>
    <row r="12" spans="1:22" ht="12" customHeight="1">
      <c r="A12" s="41"/>
      <c r="B12" s="42"/>
      <c r="C12" s="43"/>
      <c r="D12" s="42"/>
      <c r="E12" s="44"/>
      <c r="F12" s="44"/>
      <c r="G12" s="45" t="s">
        <v>76</v>
      </c>
      <c r="H12" s="45"/>
      <c r="I12" s="45" t="s">
        <v>77</v>
      </c>
      <c r="J12" s="45"/>
      <c r="K12" s="45"/>
      <c r="L12" s="46" t="s">
        <v>78</v>
      </c>
      <c r="M12" s="47" t="s">
        <v>79</v>
      </c>
      <c r="N12" s="45" t="s">
        <v>80</v>
      </c>
      <c r="O12" s="48" t="s">
        <v>81</v>
      </c>
      <c r="P12" s="49" t="s">
        <v>82</v>
      </c>
      <c r="Q12" s="49" t="s">
        <v>83</v>
      </c>
      <c r="R12" s="49" t="s">
        <v>84</v>
      </c>
      <c r="S12" s="49" t="s">
        <v>85</v>
      </c>
      <c r="T12" s="49" t="s">
        <v>86</v>
      </c>
      <c r="U12" s="49" t="s">
        <v>87</v>
      </c>
      <c r="V12" s="50" t="s">
        <v>88</v>
      </c>
    </row>
    <row r="13" spans="1:22" ht="12" customHeight="1">
      <c r="A13" s="51">
        <v>1</v>
      </c>
      <c r="B13" s="2338" t="s">
        <v>89</v>
      </c>
      <c r="C13" s="2339"/>
      <c r="D13" s="52"/>
      <c r="E13" s="52"/>
      <c r="F13" s="53"/>
      <c r="G13" s="53"/>
      <c r="H13" s="53"/>
      <c r="I13" s="53"/>
      <c r="J13" s="53"/>
      <c r="K13" s="53"/>
      <c r="L13" s="54"/>
      <c r="M13" s="55"/>
      <c r="N13" s="56"/>
      <c r="O13" s="57"/>
      <c r="P13" s="57"/>
      <c r="Q13" s="57"/>
      <c r="R13" s="57"/>
      <c r="S13" s="57"/>
      <c r="T13" s="57"/>
      <c r="U13" s="57"/>
      <c r="V13" s="58"/>
    </row>
    <row r="14" spans="1:22" ht="12" customHeight="1">
      <c r="A14" s="59">
        <v>2</v>
      </c>
      <c r="B14" s="2326"/>
      <c r="C14" s="2327"/>
      <c r="D14" s="60"/>
      <c r="E14" s="61"/>
      <c r="F14" s="62"/>
      <c r="G14" s="62"/>
      <c r="H14" s="62"/>
      <c r="I14" s="53"/>
      <c r="J14" s="53"/>
      <c r="K14" s="53"/>
      <c r="L14" s="54"/>
      <c r="M14" s="63"/>
      <c r="N14" s="64"/>
      <c r="O14" s="65"/>
      <c r="P14" s="65"/>
      <c r="Q14" s="65"/>
      <c r="R14" s="65"/>
      <c r="S14" s="65"/>
      <c r="T14" s="65"/>
      <c r="U14" s="65"/>
      <c r="V14" s="66"/>
    </row>
    <row r="15" spans="1:22" ht="12" customHeight="1">
      <c r="A15" s="59">
        <v>3</v>
      </c>
      <c r="B15" s="2326"/>
      <c r="C15" s="2327"/>
      <c r="D15" s="60"/>
      <c r="E15" s="61"/>
      <c r="F15" s="62"/>
      <c r="G15" s="62"/>
      <c r="H15" s="62"/>
      <c r="I15" s="53"/>
      <c r="J15" s="53"/>
      <c r="K15" s="53"/>
      <c r="L15" s="54"/>
      <c r="M15" s="63"/>
      <c r="N15" s="64"/>
      <c r="O15" s="65"/>
      <c r="P15" s="65"/>
      <c r="Q15" s="65"/>
      <c r="R15" s="65"/>
      <c r="S15" s="65"/>
      <c r="T15" s="65"/>
      <c r="U15" s="65"/>
      <c r="V15" s="66"/>
    </row>
    <row r="16" spans="1:22" ht="12" customHeight="1">
      <c r="A16" s="59">
        <v>4</v>
      </c>
      <c r="B16" s="60"/>
      <c r="C16" s="67"/>
      <c r="D16" s="60"/>
      <c r="E16" s="61"/>
      <c r="F16" s="62"/>
      <c r="G16" s="62"/>
      <c r="H16" s="62"/>
      <c r="I16" s="53"/>
      <c r="J16" s="53"/>
      <c r="K16" s="53"/>
      <c r="L16" s="54"/>
      <c r="M16" s="63"/>
      <c r="N16" s="64"/>
      <c r="O16" s="65"/>
      <c r="P16" s="65"/>
      <c r="Q16" s="65"/>
      <c r="R16" s="65"/>
      <c r="S16" s="65"/>
      <c r="T16" s="65"/>
      <c r="U16" s="65"/>
      <c r="V16" s="66"/>
    </row>
    <row r="17" spans="1:22" ht="12" customHeight="1">
      <c r="A17" s="59">
        <v>5</v>
      </c>
      <c r="B17" s="2326"/>
      <c r="C17" s="2327"/>
      <c r="D17" s="60"/>
      <c r="E17" s="61"/>
      <c r="F17" s="62"/>
      <c r="G17" s="68"/>
      <c r="H17" s="68"/>
      <c r="I17" s="53"/>
      <c r="J17" s="53"/>
      <c r="K17" s="53"/>
      <c r="L17" s="54"/>
      <c r="M17" s="63"/>
      <c r="N17" s="64"/>
      <c r="O17" s="65"/>
      <c r="P17" s="65"/>
      <c r="Q17" s="65"/>
      <c r="R17" s="65"/>
      <c r="S17" s="65"/>
      <c r="T17" s="65"/>
      <c r="U17" s="65"/>
      <c r="V17" s="66"/>
    </row>
    <row r="18" spans="1:22" ht="12" customHeight="1">
      <c r="A18" s="59">
        <v>6</v>
      </c>
      <c r="B18" s="2326"/>
      <c r="C18" s="2327"/>
      <c r="D18" s="60"/>
      <c r="E18" s="61"/>
      <c r="F18" s="62"/>
      <c r="G18" s="68"/>
      <c r="H18" s="68"/>
      <c r="I18" s="53"/>
      <c r="J18" s="53"/>
      <c r="K18" s="53"/>
      <c r="L18" s="54"/>
      <c r="M18" s="63"/>
      <c r="N18" s="64"/>
      <c r="O18" s="65"/>
      <c r="P18" s="65"/>
      <c r="Q18" s="65"/>
      <c r="R18" s="65"/>
      <c r="S18" s="65"/>
      <c r="T18" s="65"/>
      <c r="U18" s="65"/>
      <c r="V18" s="66"/>
    </row>
    <row r="19" spans="1:22" ht="12" customHeight="1">
      <c r="A19" s="59">
        <v>7</v>
      </c>
      <c r="B19" s="2326"/>
      <c r="C19" s="2327"/>
      <c r="D19" s="60"/>
      <c r="E19" s="61"/>
      <c r="F19" s="62"/>
      <c r="G19" s="68"/>
      <c r="H19" s="68"/>
      <c r="I19" s="53"/>
      <c r="J19" s="53"/>
      <c r="K19" s="53"/>
      <c r="L19" s="54"/>
      <c r="M19" s="63"/>
      <c r="N19" s="64"/>
      <c r="O19" s="65"/>
      <c r="P19" s="65"/>
      <c r="Q19" s="65"/>
      <c r="R19" s="65"/>
      <c r="S19" s="65"/>
      <c r="T19" s="65"/>
      <c r="U19" s="65"/>
      <c r="V19" s="66"/>
    </row>
    <row r="20" spans="1:22" ht="12" customHeight="1">
      <c r="A20" s="59">
        <v>8</v>
      </c>
      <c r="B20" s="2326"/>
      <c r="C20" s="2327"/>
      <c r="D20" s="60"/>
      <c r="E20" s="61"/>
      <c r="F20" s="62"/>
      <c r="G20" s="68"/>
      <c r="H20" s="68"/>
      <c r="I20" s="53"/>
      <c r="J20" s="53"/>
      <c r="K20" s="53"/>
      <c r="L20" s="54"/>
      <c r="M20" s="63"/>
      <c r="N20" s="64"/>
      <c r="O20" s="65"/>
      <c r="P20" s="65"/>
      <c r="Q20" s="65"/>
      <c r="R20" s="65"/>
      <c r="S20" s="65"/>
      <c r="T20" s="65"/>
      <c r="U20" s="65"/>
      <c r="V20" s="66"/>
    </row>
    <row r="21" spans="1:22" ht="12" customHeight="1">
      <c r="A21" s="59">
        <v>9</v>
      </c>
      <c r="B21" s="2326"/>
      <c r="C21" s="2327"/>
      <c r="D21" s="60"/>
      <c r="E21" s="61"/>
      <c r="F21" s="62"/>
      <c r="G21" s="62"/>
      <c r="H21" s="62"/>
      <c r="I21" s="53"/>
      <c r="J21" s="53"/>
      <c r="K21" s="53"/>
      <c r="L21" s="54"/>
      <c r="M21" s="63"/>
      <c r="N21" s="64"/>
      <c r="O21" s="65"/>
      <c r="P21" s="65"/>
      <c r="Q21" s="65"/>
      <c r="R21" s="65"/>
      <c r="S21" s="65"/>
      <c r="T21" s="65"/>
      <c r="U21" s="65"/>
      <c r="V21" s="66"/>
    </row>
    <row r="22" spans="1:22" ht="12" customHeight="1">
      <c r="A22" s="59">
        <v>10</v>
      </c>
      <c r="B22" s="2326"/>
      <c r="C22" s="2327"/>
      <c r="D22" s="60"/>
      <c r="E22" s="61"/>
      <c r="F22" s="62"/>
      <c r="G22" s="62"/>
      <c r="H22" s="62"/>
      <c r="I22" s="53"/>
      <c r="J22" s="53"/>
      <c r="K22" s="53"/>
      <c r="L22" s="54"/>
      <c r="M22" s="63"/>
      <c r="N22" s="64"/>
      <c r="O22" s="65"/>
      <c r="P22" s="65"/>
      <c r="Q22" s="65"/>
      <c r="R22" s="65"/>
      <c r="S22" s="65"/>
      <c r="T22" s="65"/>
      <c r="U22" s="65"/>
      <c r="V22" s="66"/>
    </row>
    <row r="23" spans="1:22" ht="12" customHeight="1">
      <c r="A23" s="59">
        <v>11</v>
      </c>
      <c r="B23" s="2326"/>
      <c r="C23" s="2327"/>
      <c r="D23" s="60"/>
      <c r="E23" s="61"/>
      <c r="F23" s="62"/>
      <c r="G23" s="62"/>
      <c r="H23" s="62"/>
      <c r="I23" s="53"/>
      <c r="J23" s="53"/>
      <c r="K23" s="53"/>
      <c r="L23" s="54"/>
      <c r="M23" s="63"/>
      <c r="N23" s="64"/>
      <c r="O23" s="65"/>
      <c r="P23" s="65"/>
      <c r="Q23" s="65"/>
      <c r="R23" s="65"/>
      <c r="S23" s="65"/>
      <c r="T23" s="65"/>
      <c r="U23" s="65"/>
      <c r="V23" s="66"/>
    </row>
    <row r="24" spans="1:22" ht="12" customHeight="1">
      <c r="A24" s="59">
        <v>12</v>
      </c>
      <c r="B24" s="2326"/>
      <c r="C24" s="2327"/>
      <c r="D24" s="60"/>
      <c r="E24" s="61"/>
      <c r="F24" s="62"/>
      <c r="G24" s="62"/>
      <c r="H24" s="62"/>
      <c r="I24" s="53"/>
      <c r="J24" s="53"/>
      <c r="K24" s="53"/>
      <c r="L24" s="54"/>
      <c r="M24" s="63"/>
      <c r="N24" s="64"/>
      <c r="O24" s="65"/>
      <c r="P24" s="65"/>
      <c r="Q24" s="65"/>
      <c r="R24" s="65"/>
      <c r="S24" s="65"/>
      <c r="T24" s="65"/>
      <c r="U24" s="65"/>
      <c r="V24" s="66"/>
    </row>
    <row r="25" spans="1:22" ht="12" customHeight="1">
      <c r="A25" s="59">
        <v>13</v>
      </c>
      <c r="B25" s="2326"/>
      <c r="C25" s="2327"/>
      <c r="D25" s="60"/>
      <c r="E25" s="61"/>
      <c r="F25" s="62"/>
      <c r="G25" s="62"/>
      <c r="H25" s="62"/>
      <c r="I25" s="53"/>
      <c r="J25" s="53"/>
      <c r="K25" s="53"/>
      <c r="L25" s="54"/>
      <c r="M25" s="63"/>
      <c r="N25" s="64"/>
      <c r="O25" s="65"/>
      <c r="P25" s="65"/>
      <c r="Q25" s="65"/>
      <c r="R25" s="65"/>
      <c r="S25" s="65"/>
      <c r="T25" s="65"/>
      <c r="U25" s="65"/>
      <c r="V25" s="66"/>
    </row>
    <row r="26" spans="1:22" ht="12" customHeight="1">
      <c r="A26" s="59">
        <v>14</v>
      </c>
      <c r="B26" s="2326"/>
      <c r="C26" s="2327"/>
      <c r="D26" s="60"/>
      <c r="E26" s="61"/>
      <c r="F26" s="62"/>
      <c r="G26" s="62"/>
      <c r="H26" s="62"/>
      <c r="I26" s="53"/>
      <c r="J26" s="53"/>
      <c r="K26" s="53"/>
      <c r="L26" s="54"/>
      <c r="M26" s="63"/>
      <c r="N26" s="64"/>
      <c r="O26" s="65"/>
      <c r="P26" s="65"/>
      <c r="Q26" s="65"/>
      <c r="R26" s="65"/>
      <c r="S26" s="65"/>
      <c r="T26" s="65"/>
      <c r="U26" s="65"/>
      <c r="V26" s="66"/>
    </row>
    <row r="27" spans="1:22" ht="12" customHeight="1">
      <c r="A27" s="59">
        <v>15</v>
      </c>
      <c r="B27" s="2326"/>
      <c r="C27" s="2327"/>
      <c r="D27" s="60"/>
      <c r="E27" s="61"/>
      <c r="F27" s="62"/>
      <c r="G27" s="62"/>
      <c r="H27" s="62"/>
      <c r="I27" s="53"/>
      <c r="J27" s="53"/>
      <c r="K27" s="53"/>
      <c r="L27" s="54"/>
      <c r="M27" s="63"/>
      <c r="N27" s="64"/>
      <c r="O27" s="65"/>
      <c r="P27" s="65"/>
      <c r="Q27" s="65"/>
      <c r="R27" s="65"/>
      <c r="S27" s="65"/>
      <c r="T27" s="65"/>
      <c r="U27" s="65"/>
      <c r="V27" s="66"/>
    </row>
    <row r="28" spans="1:22" ht="12" customHeight="1">
      <c r="A28" s="59">
        <v>16</v>
      </c>
      <c r="B28" s="2326"/>
      <c r="C28" s="2327"/>
      <c r="D28" s="60"/>
      <c r="E28" s="61"/>
      <c r="F28" s="62"/>
      <c r="G28" s="62"/>
      <c r="H28" s="62"/>
      <c r="I28" s="53"/>
      <c r="J28" s="53"/>
      <c r="K28" s="53"/>
      <c r="L28" s="54"/>
      <c r="M28" s="63"/>
      <c r="N28" s="64"/>
      <c r="O28" s="65"/>
      <c r="P28" s="65"/>
      <c r="Q28" s="65"/>
      <c r="R28" s="65"/>
      <c r="S28" s="65"/>
      <c r="T28" s="65"/>
      <c r="U28" s="65"/>
      <c r="V28" s="66"/>
    </row>
    <row r="29" spans="1:22" ht="12" customHeight="1">
      <c r="A29" s="59">
        <v>17</v>
      </c>
      <c r="B29" s="2326"/>
      <c r="C29" s="2327"/>
      <c r="D29" s="60"/>
      <c r="E29" s="61"/>
      <c r="F29" s="62"/>
      <c r="G29" s="62"/>
      <c r="H29" s="62"/>
      <c r="I29" s="53"/>
      <c r="J29" s="53"/>
      <c r="K29" s="53"/>
      <c r="L29" s="54"/>
      <c r="M29" s="63"/>
      <c r="N29" s="64"/>
      <c r="O29" s="65"/>
      <c r="P29" s="65"/>
      <c r="Q29" s="65"/>
      <c r="R29" s="65"/>
      <c r="S29" s="65"/>
      <c r="T29" s="65"/>
      <c r="U29" s="65"/>
      <c r="V29" s="66"/>
    </row>
    <row r="30" spans="1:22" ht="12" customHeight="1">
      <c r="A30" s="59">
        <v>18</v>
      </c>
      <c r="B30" s="2326"/>
      <c r="C30" s="2327"/>
      <c r="D30" s="60"/>
      <c r="E30" s="61"/>
      <c r="F30" s="62"/>
      <c r="G30" s="62"/>
      <c r="H30" s="62"/>
      <c r="I30" s="53"/>
      <c r="J30" s="53"/>
      <c r="K30" s="53"/>
      <c r="L30" s="54"/>
      <c r="M30" s="63"/>
      <c r="N30" s="64"/>
      <c r="O30" s="65"/>
      <c r="P30" s="65"/>
      <c r="Q30" s="65"/>
      <c r="R30" s="65"/>
      <c r="S30" s="65"/>
      <c r="T30" s="65"/>
      <c r="U30" s="65"/>
      <c r="V30" s="66"/>
    </row>
    <row r="31" spans="1:22" ht="12" customHeight="1">
      <c r="A31" s="59">
        <v>19</v>
      </c>
      <c r="B31" s="2326"/>
      <c r="C31" s="2327"/>
      <c r="D31" s="61"/>
      <c r="E31" s="61"/>
      <c r="F31" s="62"/>
      <c r="G31" s="62"/>
      <c r="H31" s="62"/>
      <c r="I31" s="53"/>
      <c r="J31" s="62"/>
      <c r="K31" s="62"/>
      <c r="L31" s="54"/>
      <c r="M31" s="63"/>
      <c r="N31" s="64"/>
      <c r="O31" s="65"/>
      <c r="P31" s="65"/>
      <c r="Q31" s="65"/>
      <c r="R31" s="65"/>
      <c r="S31" s="65"/>
      <c r="T31" s="65"/>
      <c r="U31" s="65"/>
      <c r="V31" s="66"/>
    </row>
    <row r="32" spans="1:22" ht="12" customHeight="1">
      <c r="A32" s="69">
        <v>20</v>
      </c>
      <c r="B32" s="2328"/>
      <c r="C32" s="2329"/>
      <c r="D32" s="70"/>
      <c r="E32" s="70"/>
      <c r="F32" s="71"/>
      <c r="G32" s="71"/>
      <c r="H32" s="71"/>
      <c r="I32" s="72"/>
      <c r="J32" s="72"/>
      <c r="K32" s="71"/>
      <c r="L32" s="73"/>
      <c r="M32" s="74"/>
      <c r="N32" s="75"/>
      <c r="O32" s="65"/>
      <c r="P32" s="65"/>
      <c r="Q32" s="65"/>
      <c r="R32" s="65"/>
      <c r="S32" s="65"/>
      <c r="T32" s="65"/>
      <c r="U32" s="65"/>
      <c r="V32" s="66"/>
    </row>
    <row r="33" spans="1:22" ht="12" customHeight="1">
      <c r="A33" s="76" t="s">
        <v>90</v>
      </c>
      <c r="B33" s="76"/>
      <c r="C33" s="76"/>
      <c r="D33" s="5"/>
      <c r="E33" s="5"/>
      <c r="F33" s="5"/>
      <c r="G33" s="2330" t="s">
        <v>91</v>
      </c>
      <c r="H33" s="2331"/>
      <c r="I33" s="2331"/>
      <c r="J33" s="2331"/>
      <c r="K33" s="2332"/>
      <c r="L33" s="77"/>
      <c r="M33" s="2324" t="s">
        <v>92</v>
      </c>
      <c r="N33" s="2325"/>
      <c r="O33" s="78"/>
      <c r="P33" s="78"/>
      <c r="Q33" s="78"/>
      <c r="R33" s="78"/>
      <c r="S33" s="78"/>
      <c r="T33" s="78"/>
      <c r="U33" s="78"/>
      <c r="V33" s="79"/>
    </row>
    <row r="34" spans="1:22" ht="12" customHeight="1">
      <c r="A34" s="76" t="s">
        <v>40</v>
      </c>
      <c r="B34" s="80"/>
      <c r="C34" s="76"/>
      <c r="D34" s="5"/>
      <c r="E34" s="5"/>
      <c r="F34" s="5"/>
      <c r="G34" s="2309" t="s">
        <v>93</v>
      </c>
      <c r="H34" s="2310"/>
      <c r="I34" s="2310"/>
      <c r="J34" s="2310"/>
      <c r="K34" s="2311"/>
      <c r="L34" s="81"/>
      <c r="M34" s="82" t="s">
        <v>94</v>
      </c>
      <c r="N34" s="16"/>
      <c r="O34" s="83"/>
      <c r="P34" s="83"/>
      <c r="Q34" s="83"/>
      <c r="R34" s="83"/>
      <c r="S34" s="83"/>
      <c r="T34" s="83"/>
      <c r="U34" s="83"/>
      <c r="V34" s="84"/>
    </row>
    <row r="35" spans="1:22" ht="12" customHeight="1">
      <c r="A35" s="85" t="s">
        <v>95</v>
      </c>
      <c r="B35" s="2312" t="s">
        <v>96</v>
      </c>
      <c r="C35" s="2312"/>
      <c r="D35" s="2312"/>
      <c r="E35" s="2312"/>
      <c r="F35" s="2312"/>
      <c r="G35" s="2313" t="s">
        <v>97</v>
      </c>
      <c r="H35" s="2314"/>
      <c r="I35" s="2314"/>
      <c r="J35" s="2314"/>
      <c r="K35" s="2315"/>
      <c r="L35" s="86"/>
      <c r="M35" s="2316" t="s">
        <v>98</v>
      </c>
      <c r="N35" s="2317"/>
      <c r="O35" s="83"/>
      <c r="P35" s="83"/>
      <c r="Q35" s="83"/>
      <c r="R35" s="83"/>
      <c r="S35" s="83"/>
      <c r="T35" s="83"/>
      <c r="U35" s="83"/>
      <c r="V35" s="84"/>
    </row>
    <row r="36" spans="1:22" ht="12" customHeight="1">
      <c r="A36" s="87" t="s">
        <v>95</v>
      </c>
      <c r="B36" s="88" t="s">
        <v>99</v>
      </c>
      <c r="C36" s="88"/>
      <c r="D36" s="88"/>
      <c r="E36" s="88"/>
      <c r="F36" s="88"/>
      <c r="G36" s="2318" t="s">
        <v>100</v>
      </c>
      <c r="H36" s="2319"/>
      <c r="I36" s="2319"/>
      <c r="J36" s="2319"/>
      <c r="K36" s="2320"/>
      <c r="L36" s="89"/>
      <c r="M36" s="90" t="s">
        <v>101</v>
      </c>
      <c r="N36" s="91"/>
      <c r="O36" s="92"/>
      <c r="P36" s="92"/>
      <c r="Q36" s="92"/>
      <c r="R36" s="92"/>
      <c r="S36" s="92"/>
      <c r="T36" s="92"/>
      <c r="U36" s="92"/>
      <c r="V36" s="93"/>
    </row>
    <row r="37" spans="1:22" ht="12" customHeight="1">
      <c r="B37" s="80" t="s">
        <v>102</v>
      </c>
      <c r="C37" s="80"/>
      <c r="D37" s="80"/>
      <c r="E37" s="80"/>
      <c r="F37" s="80"/>
      <c r="I37" s="5"/>
      <c r="K37" s="5"/>
      <c r="L37" s="94"/>
      <c r="M37" s="5"/>
      <c r="N37" s="5"/>
      <c r="O37" s="95"/>
      <c r="P37" s="95"/>
      <c r="Q37" s="95"/>
      <c r="R37" s="95"/>
      <c r="S37" s="95"/>
      <c r="T37" s="95"/>
      <c r="U37" s="95"/>
      <c r="V37" s="95"/>
    </row>
    <row r="38" spans="1:22" ht="12" customHeight="1">
      <c r="A38" s="85" t="s">
        <v>95</v>
      </c>
      <c r="B38" s="76" t="s">
        <v>103</v>
      </c>
      <c r="C38" s="76"/>
      <c r="D38" s="76"/>
      <c r="E38" s="76"/>
      <c r="F38" s="76"/>
      <c r="G38" s="5"/>
      <c r="H38" s="96"/>
      <c r="I38" s="5"/>
      <c r="K38" s="5"/>
      <c r="L38" s="5"/>
      <c r="M38" s="2321" t="s">
        <v>104</v>
      </c>
      <c r="N38" s="2322"/>
      <c r="O38" s="2322"/>
      <c r="P38" s="2322"/>
      <c r="Q38" s="2322"/>
      <c r="R38" s="2322"/>
      <c r="S38" s="2322"/>
      <c r="T38" s="2322"/>
      <c r="U38" s="2322"/>
      <c r="V38" s="2323"/>
    </row>
    <row r="39" spans="1:22" ht="12" customHeight="1">
      <c r="A39" s="76"/>
      <c r="B39" s="76" t="s">
        <v>105</v>
      </c>
      <c r="C39" s="76"/>
      <c r="D39" s="97"/>
      <c r="E39" s="5"/>
      <c r="F39" s="5"/>
      <c r="G39" s="5"/>
      <c r="H39" s="96"/>
      <c r="I39" s="96"/>
      <c r="K39" s="5"/>
      <c r="L39" s="32"/>
      <c r="M39" s="98" t="s">
        <v>106</v>
      </c>
      <c r="N39" s="99"/>
      <c r="O39" s="99"/>
      <c r="P39" s="99"/>
      <c r="Q39" s="99"/>
      <c r="R39" s="99"/>
      <c r="S39" s="99"/>
      <c r="T39" s="99"/>
      <c r="U39" s="99"/>
      <c r="V39" s="100"/>
    </row>
    <row r="40" spans="1:22" ht="12" customHeight="1">
      <c r="A40" s="85"/>
      <c r="B40" s="97" t="s">
        <v>107</v>
      </c>
      <c r="C40" s="76"/>
      <c r="D40" s="97"/>
      <c r="E40" s="5"/>
      <c r="F40" s="5"/>
      <c r="G40" s="5"/>
      <c r="H40" s="5"/>
      <c r="I40" s="96"/>
      <c r="K40" s="5"/>
      <c r="L40" s="32"/>
      <c r="M40" s="2305" t="s">
        <v>108</v>
      </c>
      <c r="N40" s="2306"/>
      <c r="O40" s="101" t="s">
        <v>109</v>
      </c>
      <c r="P40" s="102" t="s">
        <v>110</v>
      </c>
      <c r="Q40" s="102" t="s">
        <v>83</v>
      </c>
      <c r="R40" s="102" t="s">
        <v>84</v>
      </c>
      <c r="S40" s="102" t="s">
        <v>85</v>
      </c>
      <c r="T40" s="102" t="s">
        <v>86</v>
      </c>
      <c r="U40" s="102" t="s">
        <v>87</v>
      </c>
      <c r="V40" s="103" t="s">
        <v>88</v>
      </c>
    </row>
    <row r="41" spans="1:22" ht="12" customHeight="1">
      <c r="A41" s="85"/>
      <c r="B41" s="76" t="s">
        <v>111</v>
      </c>
      <c r="C41" s="76"/>
      <c r="D41" s="5"/>
      <c r="E41" s="5"/>
      <c r="I41" s="104"/>
      <c r="J41" s="5"/>
      <c r="K41" s="5"/>
      <c r="L41" s="32"/>
      <c r="M41" s="2307" t="s">
        <v>112</v>
      </c>
      <c r="N41" s="2308"/>
      <c r="O41" s="105"/>
      <c r="P41" s="105"/>
      <c r="Q41" s="105"/>
      <c r="R41" s="105"/>
      <c r="S41" s="105"/>
      <c r="T41" s="105"/>
      <c r="U41" s="105"/>
      <c r="V41" s="106"/>
    </row>
    <row r="42" spans="1:22" ht="12" customHeight="1">
      <c r="A42" s="76"/>
      <c r="B42" s="76" t="s">
        <v>113</v>
      </c>
      <c r="C42" s="76"/>
      <c r="D42" s="76"/>
      <c r="E42" s="76"/>
      <c r="F42" s="5"/>
      <c r="G42" s="5"/>
      <c r="H42" s="104"/>
      <c r="I42" s="104"/>
      <c r="L42" s="80" t="s">
        <v>114</v>
      </c>
      <c r="M42" s="5"/>
      <c r="N42" s="5"/>
      <c r="O42" s="107"/>
      <c r="P42" s="107"/>
      <c r="Q42" s="107"/>
      <c r="R42" s="107"/>
      <c r="S42" s="107"/>
      <c r="T42" s="108"/>
      <c r="U42" s="108"/>
      <c r="V42" s="108"/>
    </row>
    <row r="43" spans="1:22" ht="12" customHeight="1">
      <c r="A43" s="87" t="s">
        <v>95</v>
      </c>
      <c r="B43" s="80" t="s">
        <v>115</v>
      </c>
      <c r="C43" s="80"/>
      <c r="F43" s="5"/>
      <c r="G43" s="104"/>
      <c r="H43" s="104"/>
      <c r="L43" s="80" t="s">
        <v>116</v>
      </c>
    </row>
    <row r="44" spans="1:22" ht="12" customHeight="1">
      <c r="A44" s="87"/>
      <c r="B44" s="80" t="s">
        <v>117</v>
      </c>
      <c r="C44" s="80"/>
      <c r="F44" s="76"/>
      <c r="G44" s="5"/>
      <c r="H44" s="5"/>
      <c r="L44" s="80" t="s">
        <v>118</v>
      </c>
    </row>
    <row r="45" spans="1:22" ht="12" customHeight="1">
      <c r="A45" s="80" t="s">
        <v>41</v>
      </c>
      <c r="B45" s="80"/>
      <c r="C45" s="80"/>
      <c r="L45" s="80" t="s">
        <v>119</v>
      </c>
      <c r="N45" s="109"/>
      <c r="O45" s="110"/>
      <c r="P45" s="110"/>
      <c r="Q45" s="110"/>
      <c r="R45" s="110"/>
    </row>
    <row r="46" spans="1:22" ht="12" customHeight="1">
      <c r="A46" s="87" t="s">
        <v>95</v>
      </c>
      <c r="B46" s="80" t="s">
        <v>120</v>
      </c>
      <c r="C46" s="80"/>
      <c r="L46" s="80" t="s">
        <v>121</v>
      </c>
      <c r="M46" s="80"/>
      <c r="N46" s="109"/>
      <c r="O46" s="111"/>
      <c r="P46" s="111"/>
      <c r="Q46" s="111"/>
      <c r="R46" s="111"/>
    </row>
    <row r="47" spans="1:22" ht="12" customHeight="1">
      <c r="A47" s="87" t="s">
        <v>95</v>
      </c>
      <c r="B47" s="80" t="s">
        <v>122</v>
      </c>
      <c r="C47" s="80"/>
      <c r="N47" s="5"/>
      <c r="O47" s="5"/>
      <c r="P47" s="5"/>
      <c r="Q47" s="5"/>
      <c r="R47" s="32"/>
      <c r="S47" s="112" t="s">
        <v>123</v>
      </c>
      <c r="T47" s="107"/>
      <c r="U47" s="107"/>
      <c r="V47" s="113"/>
    </row>
    <row r="48" spans="1:22" ht="12" customHeight="1">
      <c r="A48" s="87" t="s">
        <v>95</v>
      </c>
      <c r="B48" s="80" t="s">
        <v>124</v>
      </c>
      <c r="C48" s="80"/>
      <c r="N48" s="5"/>
      <c r="O48" s="5"/>
      <c r="P48" s="5"/>
      <c r="Q48" s="5"/>
      <c r="R48" s="32"/>
      <c r="S48" s="114"/>
      <c r="T48" s="5"/>
      <c r="U48" s="5"/>
      <c r="V48" s="32"/>
    </row>
    <row r="49" spans="1:22" ht="12" customHeight="1">
      <c r="A49" s="87"/>
      <c r="B49" s="80" t="s">
        <v>125</v>
      </c>
      <c r="C49" s="80"/>
      <c r="N49" s="5"/>
      <c r="O49" s="5"/>
      <c r="P49" s="5"/>
      <c r="Q49" s="5"/>
      <c r="R49" s="32"/>
      <c r="S49" s="114"/>
      <c r="T49" s="5"/>
      <c r="U49" s="5"/>
      <c r="V49" s="32"/>
    </row>
    <row r="50" spans="1:22" ht="12" customHeight="1">
      <c r="A50" s="80"/>
      <c r="B50" s="80" t="s">
        <v>126</v>
      </c>
      <c r="C50" s="80"/>
      <c r="N50" s="5"/>
      <c r="O50" s="5"/>
      <c r="P50" s="5"/>
      <c r="Q50" s="5"/>
      <c r="R50" s="32"/>
      <c r="S50" s="115"/>
      <c r="T50" s="116"/>
      <c r="U50" s="116"/>
      <c r="V50" s="117"/>
    </row>
    <row r="51" spans="1:22" ht="11.25" customHeight="1">
      <c r="A51" s="80"/>
      <c r="B51" s="80"/>
      <c r="C51" s="80"/>
      <c r="L51" s="5"/>
      <c r="M51" s="5"/>
      <c r="N51" s="5"/>
      <c r="O51" s="5"/>
      <c r="P51" s="5"/>
      <c r="Q51" s="5"/>
      <c r="R51" s="5"/>
    </row>
    <row r="52" spans="1:22" ht="11.25" customHeight="1">
      <c r="L52" s="118"/>
      <c r="N52" s="5"/>
      <c r="O52" s="5"/>
      <c r="P52" s="5"/>
      <c r="Q52" s="5"/>
      <c r="R52" s="5"/>
    </row>
    <row r="53" spans="1:22" ht="11.25" customHeight="1">
      <c r="A53" s="119"/>
      <c r="M53" s="120"/>
    </row>
    <row r="54" spans="1:22" ht="11.25" customHeight="1">
      <c r="A54" s="119" t="s">
        <v>127</v>
      </c>
      <c r="G54" s="121"/>
    </row>
  </sheetData>
  <mergeCells count="42">
    <mergeCell ref="S2:T2"/>
    <mergeCell ref="U2:V2"/>
    <mergeCell ref="S3:T3"/>
    <mergeCell ref="U3:V3"/>
    <mergeCell ref="A4:B4"/>
    <mergeCell ref="C4:D4"/>
    <mergeCell ref="F4:G4"/>
    <mergeCell ref="K4:L4"/>
    <mergeCell ref="O4:P4"/>
    <mergeCell ref="S4:T4"/>
    <mergeCell ref="B22:C22"/>
    <mergeCell ref="U4:V4"/>
    <mergeCell ref="A6:L6"/>
    <mergeCell ref="M6:V6"/>
    <mergeCell ref="B13:C13"/>
    <mergeCell ref="B14:C14"/>
    <mergeCell ref="B15:C15"/>
    <mergeCell ref="B17:C17"/>
    <mergeCell ref="B18:C18"/>
    <mergeCell ref="B19:C19"/>
    <mergeCell ref="B20:C20"/>
    <mergeCell ref="B21:C21"/>
    <mergeCell ref="M33:N33"/>
    <mergeCell ref="B23:C23"/>
    <mergeCell ref="B24:C24"/>
    <mergeCell ref="B25:C25"/>
    <mergeCell ref="B26:C26"/>
    <mergeCell ref="B27:C27"/>
    <mergeCell ref="B28:C28"/>
    <mergeCell ref="B29:C29"/>
    <mergeCell ref="B30:C30"/>
    <mergeCell ref="B31:C31"/>
    <mergeCell ref="B32:C32"/>
    <mergeCell ref="G33:K33"/>
    <mergeCell ref="M40:N40"/>
    <mergeCell ref="M41:N41"/>
    <mergeCell ref="G34:K34"/>
    <mergeCell ref="B35:F35"/>
    <mergeCell ref="G35:K35"/>
    <mergeCell ref="M35:N35"/>
    <mergeCell ref="G36:K36"/>
    <mergeCell ref="M38:V38"/>
  </mergeCells>
  <phoneticPr fontId="5"/>
  <conditionalFormatting sqref="L32 M15:V32 I32:J32 G15:H32 N14 K31:K32 D31:F32">
    <cfRule type="cellIs" dxfId="46" priority="1" stopIfTrue="1" operator="equal">
      <formula>0</formula>
    </cfRule>
  </conditionalFormatting>
  <printOptions horizontalCentered="1"/>
  <pageMargins left="0.47244094488188981" right="0.47244094488188981" top="0.39370078740157483" bottom="0.39370078740157483" header="0.19685039370078741" footer="0.19685039370078741"/>
  <pageSetup paperSize="9" scale="98" orientation="landscape" horizont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CCFFFF"/>
  </sheetPr>
  <dimension ref="A1:X51"/>
  <sheetViews>
    <sheetView view="pageBreakPreview" zoomScale="85" zoomScaleNormal="55" zoomScaleSheetLayoutView="85" workbookViewId="0">
      <selection activeCell="AA37" sqref="AA37"/>
    </sheetView>
  </sheetViews>
  <sheetFormatPr defaultRowHeight="12"/>
  <cols>
    <col min="1" max="10" width="5.875" style="122" customWidth="1"/>
    <col min="11" max="11" width="6.375" style="122" customWidth="1"/>
    <col min="12" max="20" width="5.875" style="122" customWidth="1"/>
    <col min="21" max="23" width="5.875" style="123" customWidth="1"/>
    <col min="24" max="25" width="6" style="123" customWidth="1"/>
    <col min="26" max="256" width="9" style="123"/>
    <col min="257" max="266" width="5.875" style="123" customWidth="1"/>
    <col min="267" max="267" width="6.375" style="123" customWidth="1"/>
    <col min="268" max="279" width="5.875" style="123" customWidth="1"/>
    <col min="280" max="281" width="6" style="123" customWidth="1"/>
    <col min="282" max="512" width="9" style="123"/>
    <col min="513" max="522" width="5.875" style="123" customWidth="1"/>
    <col min="523" max="523" width="6.375" style="123" customWidth="1"/>
    <col min="524" max="535" width="5.875" style="123" customWidth="1"/>
    <col min="536" max="537" width="6" style="123" customWidth="1"/>
    <col min="538" max="768" width="9" style="123"/>
    <col min="769" max="778" width="5.875" style="123" customWidth="1"/>
    <col min="779" max="779" width="6.375" style="123" customWidth="1"/>
    <col min="780" max="791" width="5.875" style="123" customWidth="1"/>
    <col min="792" max="793" width="6" style="123" customWidth="1"/>
    <col min="794" max="1024" width="9" style="123"/>
    <col min="1025" max="1034" width="5.875" style="123" customWidth="1"/>
    <col min="1035" max="1035" width="6.375" style="123" customWidth="1"/>
    <col min="1036" max="1047" width="5.875" style="123" customWidth="1"/>
    <col min="1048" max="1049" width="6" style="123" customWidth="1"/>
    <col min="1050" max="1280" width="9" style="123"/>
    <col min="1281" max="1290" width="5.875" style="123" customWidth="1"/>
    <col min="1291" max="1291" width="6.375" style="123" customWidth="1"/>
    <col min="1292" max="1303" width="5.875" style="123" customWidth="1"/>
    <col min="1304" max="1305" width="6" style="123" customWidth="1"/>
    <col min="1306" max="1536" width="9" style="123"/>
    <col min="1537" max="1546" width="5.875" style="123" customWidth="1"/>
    <col min="1547" max="1547" width="6.375" style="123" customWidth="1"/>
    <col min="1548" max="1559" width="5.875" style="123" customWidth="1"/>
    <col min="1560" max="1561" width="6" style="123" customWidth="1"/>
    <col min="1562" max="1792" width="9" style="123"/>
    <col min="1793" max="1802" width="5.875" style="123" customWidth="1"/>
    <col min="1803" max="1803" width="6.375" style="123" customWidth="1"/>
    <col min="1804" max="1815" width="5.875" style="123" customWidth="1"/>
    <col min="1816" max="1817" width="6" style="123" customWidth="1"/>
    <col min="1818" max="2048" width="9" style="123"/>
    <col min="2049" max="2058" width="5.875" style="123" customWidth="1"/>
    <col min="2059" max="2059" width="6.375" style="123" customWidth="1"/>
    <col min="2060" max="2071" width="5.875" style="123" customWidth="1"/>
    <col min="2072" max="2073" width="6" style="123" customWidth="1"/>
    <col min="2074" max="2304" width="9" style="123"/>
    <col min="2305" max="2314" width="5.875" style="123" customWidth="1"/>
    <col min="2315" max="2315" width="6.375" style="123" customWidth="1"/>
    <col min="2316" max="2327" width="5.875" style="123" customWidth="1"/>
    <col min="2328" max="2329" width="6" style="123" customWidth="1"/>
    <col min="2330" max="2560" width="9" style="123"/>
    <col min="2561" max="2570" width="5.875" style="123" customWidth="1"/>
    <col min="2571" max="2571" width="6.375" style="123" customWidth="1"/>
    <col min="2572" max="2583" width="5.875" style="123" customWidth="1"/>
    <col min="2584" max="2585" width="6" style="123" customWidth="1"/>
    <col min="2586" max="2816" width="9" style="123"/>
    <col min="2817" max="2826" width="5.875" style="123" customWidth="1"/>
    <col min="2827" max="2827" width="6.375" style="123" customWidth="1"/>
    <col min="2828" max="2839" width="5.875" style="123" customWidth="1"/>
    <col min="2840" max="2841" width="6" style="123" customWidth="1"/>
    <col min="2842" max="3072" width="9" style="123"/>
    <col min="3073" max="3082" width="5.875" style="123" customWidth="1"/>
    <col min="3083" max="3083" width="6.375" style="123" customWidth="1"/>
    <col min="3084" max="3095" width="5.875" style="123" customWidth="1"/>
    <col min="3096" max="3097" width="6" style="123" customWidth="1"/>
    <col min="3098" max="3328" width="9" style="123"/>
    <col min="3329" max="3338" width="5.875" style="123" customWidth="1"/>
    <col min="3339" max="3339" width="6.375" style="123" customWidth="1"/>
    <col min="3340" max="3351" width="5.875" style="123" customWidth="1"/>
    <col min="3352" max="3353" width="6" style="123" customWidth="1"/>
    <col min="3354" max="3584" width="9" style="123"/>
    <col min="3585" max="3594" width="5.875" style="123" customWidth="1"/>
    <col min="3595" max="3595" width="6.375" style="123" customWidth="1"/>
    <col min="3596" max="3607" width="5.875" style="123" customWidth="1"/>
    <col min="3608" max="3609" width="6" style="123" customWidth="1"/>
    <col min="3610" max="3840" width="9" style="123"/>
    <col min="3841" max="3850" width="5.875" style="123" customWidth="1"/>
    <col min="3851" max="3851" width="6.375" style="123" customWidth="1"/>
    <col min="3852" max="3863" width="5.875" style="123" customWidth="1"/>
    <col min="3864" max="3865" width="6" style="123" customWidth="1"/>
    <col min="3866" max="4096" width="9" style="123"/>
    <col min="4097" max="4106" width="5.875" style="123" customWidth="1"/>
    <col min="4107" max="4107" width="6.375" style="123" customWidth="1"/>
    <col min="4108" max="4119" width="5.875" style="123" customWidth="1"/>
    <col min="4120" max="4121" width="6" style="123" customWidth="1"/>
    <col min="4122" max="4352" width="9" style="123"/>
    <col min="4353" max="4362" width="5.875" style="123" customWidth="1"/>
    <col min="4363" max="4363" width="6.375" style="123" customWidth="1"/>
    <col min="4364" max="4375" width="5.875" style="123" customWidth="1"/>
    <col min="4376" max="4377" width="6" style="123" customWidth="1"/>
    <col min="4378" max="4608" width="9" style="123"/>
    <col min="4609" max="4618" width="5.875" style="123" customWidth="1"/>
    <col min="4619" max="4619" width="6.375" style="123" customWidth="1"/>
    <col min="4620" max="4631" width="5.875" style="123" customWidth="1"/>
    <col min="4632" max="4633" width="6" style="123" customWidth="1"/>
    <col min="4634" max="4864" width="9" style="123"/>
    <col min="4865" max="4874" width="5.875" style="123" customWidth="1"/>
    <col min="4875" max="4875" width="6.375" style="123" customWidth="1"/>
    <col min="4876" max="4887" width="5.875" style="123" customWidth="1"/>
    <col min="4888" max="4889" width="6" style="123" customWidth="1"/>
    <col min="4890" max="5120" width="9" style="123"/>
    <col min="5121" max="5130" width="5.875" style="123" customWidth="1"/>
    <col min="5131" max="5131" width="6.375" style="123" customWidth="1"/>
    <col min="5132" max="5143" width="5.875" style="123" customWidth="1"/>
    <col min="5144" max="5145" width="6" style="123" customWidth="1"/>
    <col min="5146" max="5376" width="9" style="123"/>
    <col min="5377" max="5386" width="5.875" style="123" customWidth="1"/>
    <col min="5387" max="5387" width="6.375" style="123" customWidth="1"/>
    <col min="5388" max="5399" width="5.875" style="123" customWidth="1"/>
    <col min="5400" max="5401" width="6" style="123" customWidth="1"/>
    <col min="5402" max="5632" width="9" style="123"/>
    <col min="5633" max="5642" width="5.875" style="123" customWidth="1"/>
    <col min="5643" max="5643" width="6.375" style="123" customWidth="1"/>
    <col min="5644" max="5655" width="5.875" style="123" customWidth="1"/>
    <col min="5656" max="5657" width="6" style="123" customWidth="1"/>
    <col min="5658" max="5888" width="9" style="123"/>
    <col min="5889" max="5898" width="5.875" style="123" customWidth="1"/>
    <col min="5899" max="5899" width="6.375" style="123" customWidth="1"/>
    <col min="5900" max="5911" width="5.875" style="123" customWidth="1"/>
    <col min="5912" max="5913" width="6" style="123" customWidth="1"/>
    <col min="5914" max="6144" width="9" style="123"/>
    <col min="6145" max="6154" width="5.875" style="123" customWidth="1"/>
    <col min="6155" max="6155" width="6.375" style="123" customWidth="1"/>
    <col min="6156" max="6167" width="5.875" style="123" customWidth="1"/>
    <col min="6168" max="6169" width="6" style="123" customWidth="1"/>
    <col min="6170" max="6400" width="9" style="123"/>
    <col min="6401" max="6410" width="5.875" style="123" customWidth="1"/>
    <col min="6411" max="6411" width="6.375" style="123" customWidth="1"/>
    <col min="6412" max="6423" width="5.875" style="123" customWidth="1"/>
    <col min="6424" max="6425" width="6" style="123" customWidth="1"/>
    <col min="6426" max="6656" width="9" style="123"/>
    <col min="6657" max="6666" width="5.875" style="123" customWidth="1"/>
    <col min="6667" max="6667" width="6.375" style="123" customWidth="1"/>
    <col min="6668" max="6679" width="5.875" style="123" customWidth="1"/>
    <col min="6680" max="6681" width="6" style="123" customWidth="1"/>
    <col min="6682" max="6912" width="9" style="123"/>
    <col min="6913" max="6922" width="5.875" style="123" customWidth="1"/>
    <col min="6923" max="6923" width="6.375" style="123" customWidth="1"/>
    <col min="6924" max="6935" width="5.875" style="123" customWidth="1"/>
    <col min="6936" max="6937" width="6" style="123" customWidth="1"/>
    <col min="6938" max="7168" width="9" style="123"/>
    <col min="7169" max="7178" width="5.875" style="123" customWidth="1"/>
    <col min="7179" max="7179" width="6.375" style="123" customWidth="1"/>
    <col min="7180" max="7191" width="5.875" style="123" customWidth="1"/>
    <col min="7192" max="7193" width="6" style="123" customWidth="1"/>
    <col min="7194" max="7424" width="9" style="123"/>
    <col min="7425" max="7434" width="5.875" style="123" customWidth="1"/>
    <col min="7435" max="7435" width="6.375" style="123" customWidth="1"/>
    <col min="7436" max="7447" width="5.875" style="123" customWidth="1"/>
    <col min="7448" max="7449" width="6" style="123" customWidth="1"/>
    <col min="7450" max="7680" width="9" style="123"/>
    <col min="7681" max="7690" width="5.875" style="123" customWidth="1"/>
    <col min="7691" max="7691" width="6.375" style="123" customWidth="1"/>
    <col min="7692" max="7703" width="5.875" style="123" customWidth="1"/>
    <col min="7704" max="7705" width="6" style="123" customWidth="1"/>
    <col min="7706" max="7936" width="9" style="123"/>
    <col min="7937" max="7946" width="5.875" style="123" customWidth="1"/>
    <col min="7947" max="7947" width="6.375" style="123" customWidth="1"/>
    <col min="7948" max="7959" width="5.875" style="123" customWidth="1"/>
    <col min="7960" max="7961" width="6" style="123" customWidth="1"/>
    <col min="7962" max="8192" width="9" style="123"/>
    <col min="8193" max="8202" width="5.875" style="123" customWidth="1"/>
    <col min="8203" max="8203" width="6.375" style="123" customWidth="1"/>
    <col min="8204" max="8215" width="5.875" style="123" customWidth="1"/>
    <col min="8216" max="8217" width="6" style="123" customWidth="1"/>
    <col min="8218" max="8448" width="9" style="123"/>
    <col min="8449" max="8458" width="5.875" style="123" customWidth="1"/>
    <col min="8459" max="8459" width="6.375" style="123" customWidth="1"/>
    <col min="8460" max="8471" width="5.875" style="123" customWidth="1"/>
    <col min="8472" max="8473" width="6" style="123" customWidth="1"/>
    <col min="8474" max="8704" width="9" style="123"/>
    <col min="8705" max="8714" width="5.875" style="123" customWidth="1"/>
    <col min="8715" max="8715" width="6.375" style="123" customWidth="1"/>
    <col min="8716" max="8727" width="5.875" style="123" customWidth="1"/>
    <col min="8728" max="8729" width="6" style="123" customWidth="1"/>
    <col min="8730" max="8960" width="9" style="123"/>
    <col min="8961" max="8970" width="5.875" style="123" customWidth="1"/>
    <col min="8971" max="8971" width="6.375" style="123" customWidth="1"/>
    <col min="8972" max="8983" width="5.875" style="123" customWidth="1"/>
    <col min="8984" max="8985" width="6" style="123" customWidth="1"/>
    <col min="8986" max="9216" width="9" style="123"/>
    <col min="9217" max="9226" width="5.875" style="123" customWidth="1"/>
    <col min="9227" max="9227" width="6.375" style="123" customWidth="1"/>
    <col min="9228" max="9239" width="5.875" style="123" customWidth="1"/>
    <col min="9240" max="9241" width="6" style="123" customWidth="1"/>
    <col min="9242" max="9472" width="9" style="123"/>
    <col min="9473" max="9482" width="5.875" style="123" customWidth="1"/>
    <col min="9483" max="9483" width="6.375" style="123" customWidth="1"/>
    <col min="9484" max="9495" width="5.875" style="123" customWidth="1"/>
    <col min="9496" max="9497" width="6" style="123" customWidth="1"/>
    <col min="9498" max="9728" width="9" style="123"/>
    <col min="9729" max="9738" width="5.875" style="123" customWidth="1"/>
    <col min="9739" max="9739" width="6.375" style="123" customWidth="1"/>
    <col min="9740" max="9751" width="5.875" style="123" customWidth="1"/>
    <col min="9752" max="9753" width="6" style="123" customWidth="1"/>
    <col min="9754" max="9984" width="9" style="123"/>
    <col min="9985" max="9994" width="5.875" style="123" customWidth="1"/>
    <col min="9995" max="9995" width="6.375" style="123" customWidth="1"/>
    <col min="9996" max="10007" width="5.875" style="123" customWidth="1"/>
    <col min="10008" max="10009" width="6" style="123" customWidth="1"/>
    <col min="10010" max="10240" width="9" style="123"/>
    <col min="10241" max="10250" width="5.875" style="123" customWidth="1"/>
    <col min="10251" max="10251" width="6.375" style="123" customWidth="1"/>
    <col min="10252" max="10263" width="5.875" style="123" customWidth="1"/>
    <col min="10264" max="10265" width="6" style="123" customWidth="1"/>
    <col min="10266" max="10496" width="9" style="123"/>
    <col min="10497" max="10506" width="5.875" style="123" customWidth="1"/>
    <col min="10507" max="10507" width="6.375" style="123" customWidth="1"/>
    <col min="10508" max="10519" width="5.875" style="123" customWidth="1"/>
    <col min="10520" max="10521" width="6" style="123" customWidth="1"/>
    <col min="10522" max="10752" width="9" style="123"/>
    <col min="10753" max="10762" width="5.875" style="123" customWidth="1"/>
    <col min="10763" max="10763" width="6.375" style="123" customWidth="1"/>
    <col min="10764" max="10775" width="5.875" style="123" customWidth="1"/>
    <col min="10776" max="10777" width="6" style="123" customWidth="1"/>
    <col min="10778" max="11008" width="9" style="123"/>
    <col min="11009" max="11018" width="5.875" style="123" customWidth="1"/>
    <col min="11019" max="11019" width="6.375" style="123" customWidth="1"/>
    <col min="11020" max="11031" width="5.875" style="123" customWidth="1"/>
    <col min="11032" max="11033" width="6" style="123" customWidth="1"/>
    <col min="11034" max="11264" width="9" style="123"/>
    <col min="11265" max="11274" width="5.875" style="123" customWidth="1"/>
    <col min="11275" max="11275" width="6.375" style="123" customWidth="1"/>
    <col min="11276" max="11287" width="5.875" style="123" customWidth="1"/>
    <col min="11288" max="11289" width="6" style="123" customWidth="1"/>
    <col min="11290" max="11520" width="9" style="123"/>
    <col min="11521" max="11530" width="5.875" style="123" customWidth="1"/>
    <col min="11531" max="11531" width="6.375" style="123" customWidth="1"/>
    <col min="11532" max="11543" width="5.875" style="123" customWidth="1"/>
    <col min="11544" max="11545" width="6" style="123" customWidth="1"/>
    <col min="11546" max="11776" width="9" style="123"/>
    <col min="11777" max="11786" width="5.875" style="123" customWidth="1"/>
    <col min="11787" max="11787" width="6.375" style="123" customWidth="1"/>
    <col min="11788" max="11799" width="5.875" style="123" customWidth="1"/>
    <col min="11800" max="11801" width="6" style="123" customWidth="1"/>
    <col min="11802" max="12032" width="9" style="123"/>
    <col min="12033" max="12042" width="5.875" style="123" customWidth="1"/>
    <col min="12043" max="12043" width="6.375" style="123" customWidth="1"/>
    <col min="12044" max="12055" width="5.875" style="123" customWidth="1"/>
    <col min="12056" max="12057" width="6" style="123" customWidth="1"/>
    <col min="12058" max="12288" width="9" style="123"/>
    <col min="12289" max="12298" width="5.875" style="123" customWidth="1"/>
    <col min="12299" max="12299" width="6.375" style="123" customWidth="1"/>
    <col min="12300" max="12311" width="5.875" style="123" customWidth="1"/>
    <col min="12312" max="12313" width="6" style="123" customWidth="1"/>
    <col min="12314" max="12544" width="9" style="123"/>
    <col min="12545" max="12554" width="5.875" style="123" customWidth="1"/>
    <col min="12555" max="12555" width="6.375" style="123" customWidth="1"/>
    <col min="12556" max="12567" width="5.875" style="123" customWidth="1"/>
    <col min="12568" max="12569" width="6" style="123" customWidth="1"/>
    <col min="12570" max="12800" width="9" style="123"/>
    <col min="12801" max="12810" width="5.875" style="123" customWidth="1"/>
    <col min="12811" max="12811" width="6.375" style="123" customWidth="1"/>
    <col min="12812" max="12823" width="5.875" style="123" customWidth="1"/>
    <col min="12824" max="12825" width="6" style="123" customWidth="1"/>
    <col min="12826" max="13056" width="9" style="123"/>
    <col min="13057" max="13066" width="5.875" style="123" customWidth="1"/>
    <col min="13067" max="13067" width="6.375" style="123" customWidth="1"/>
    <col min="13068" max="13079" width="5.875" style="123" customWidth="1"/>
    <col min="13080" max="13081" width="6" style="123" customWidth="1"/>
    <col min="13082" max="13312" width="9" style="123"/>
    <col min="13313" max="13322" width="5.875" style="123" customWidth="1"/>
    <col min="13323" max="13323" width="6.375" style="123" customWidth="1"/>
    <col min="13324" max="13335" width="5.875" style="123" customWidth="1"/>
    <col min="13336" max="13337" width="6" style="123" customWidth="1"/>
    <col min="13338" max="13568" width="9" style="123"/>
    <col min="13569" max="13578" width="5.875" style="123" customWidth="1"/>
    <col min="13579" max="13579" width="6.375" style="123" customWidth="1"/>
    <col min="13580" max="13591" width="5.875" style="123" customWidth="1"/>
    <col min="13592" max="13593" width="6" style="123" customWidth="1"/>
    <col min="13594" max="13824" width="9" style="123"/>
    <col min="13825" max="13834" width="5.875" style="123" customWidth="1"/>
    <col min="13835" max="13835" width="6.375" style="123" customWidth="1"/>
    <col min="13836" max="13847" width="5.875" style="123" customWidth="1"/>
    <col min="13848" max="13849" width="6" style="123" customWidth="1"/>
    <col min="13850" max="14080" width="9" style="123"/>
    <col min="14081" max="14090" width="5.875" style="123" customWidth="1"/>
    <col min="14091" max="14091" width="6.375" style="123" customWidth="1"/>
    <col min="14092" max="14103" width="5.875" style="123" customWidth="1"/>
    <col min="14104" max="14105" width="6" style="123" customWidth="1"/>
    <col min="14106" max="14336" width="9" style="123"/>
    <col min="14337" max="14346" width="5.875" style="123" customWidth="1"/>
    <col min="14347" max="14347" width="6.375" style="123" customWidth="1"/>
    <col min="14348" max="14359" width="5.875" style="123" customWidth="1"/>
    <col min="14360" max="14361" width="6" style="123" customWidth="1"/>
    <col min="14362" max="14592" width="9" style="123"/>
    <col min="14593" max="14602" width="5.875" style="123" customWidth="1"/>
    <col min="14603" max="14603" width="6.375" style="123" customWidth="1"/>
    <col min="14604" max="14615" width="5.875" style="123" customWidth="1"/>
    <col min="14616" max="14617" width="6" style="123" customWidth="1"/>
    <col min="14618" max="14848" width="9" style="123"/>
    <col min="14849" max="14858" width="5.875" style="123" customWidth="1"/>
    <col min="14859" max="14859" width="6.375" style="123" customWidth="1"/>
    <col min="14860" max="14871" width="5.875" style="123" customWidth="1"/>
    <col min="14872" max="14873" width="6" style="123" customWidth="1"/>
    <col min="14874" max="15104" width="9" style="123"/>
    <col min="15105" max="15114" width="5.875" style="123" customWidth="1"/>
    <col min="15115" max="15115" width="6.375" style="123" customWidth="1"/>
    <col min="15116" max="15127" width="5.875" style="123" customWidth="1"/>
    <col min="15128" max="15129" width="6" style="123" customWidth="1"/>
    <col min="15130" max="15360" width="9" style="123"/>
    <col min="15361" max="15370" width="5.875" style="123" customWidth="1"/>
    <col min="15371" max="15371" width="6.375" style="123" customWidth="1"/>
    <col min="15372" max="15383" width="5.875" style="123" customWidth="1"/>
    <col min="15384" max="15385" width="6" style="123" customWidth="1"/>
    <col min="15386" max="15616" width="9" style="123"/>
    <col min="15617" max="15626" width="5.875" style="123" customWidth="1"/>
    <col min="15627" max="15627" width="6.375" style="123" customWidth="1"/>
    <col min="15628" max="15639" width="5.875" style="123" customWidth="1"/>
    <col min="15640" max="15641" width="6" style="123" customWidth="1"/>
    <col min="15642" max="15872" width="9" style="123"/>
    <col min="15873" max="15882" width="5.875" style="123" customWidth="1"/>
    <col min="15883" max="15883" width="6.375" style="123" customWidth="1"/>
    <col min="15884" max="15895" width="5.875" style="123" customWidth="1"/>
    <col min="15896" max="15897" width="6" style="123" customWidth="1"/>
    <col min="15898" max="16128" width="9" style="123"/>
    <col min="16129" max="16138" width="5.875" style="123" customWidth="1"/>
    <col min="16139" max="16139" width="6.375" style="123" customWidth="1"/>
    <col min="16140" max="16151" width="5.875" style="123" customWidth="1"/>
    <col min="16152" max="16153" width="6" style="123" customWidth="1"/>
    <col min="16154" max="16384" width="9" style="123"/>
  </cols>
  <sheetData>
    <row r="1" spans="1:24" ht="7.5" customHeight="1">
      <c r="U1" s="122"/>
      <c r="V1" s="122"/>
      <c r="W1" s="122"/>
    </row>
    <row r="2" spans="1:24" ht="14.25">
      <c r="I2" s="124" t="s">
        <v>128</v>
      </c>
      <c r="U2" s="122"/>
      <c r="V2" s="122"/>
      <c r="W2" s="122"/>
      <c r="X2" s="3" t="s">
        <v>129</v>
      </c>
    </row>
    <row r="3" spans="1:24" ht="12" customHeight="1">
      <c r="Q3" s="123"/>
      <c r="R3" s="123"/>
      <c r="S3" s="123"/>
      <c r="T3" s="125"/>
      <c r="U3" s="2365" t="s">
        <v>28</v>
      </c>
      <c r="V3" s="2366"/>
      <c r="W3" s="2367" t="s">
        <v>29</v>
      </c>
      <c r="X3" s="2368"/>
    </row>
    <row r="4" spans="1:24" ht="13.5">
      <c r="E4" s="126"/>
      <c r="F4" s="126"/>
      <c r="G4" s="126"/>
      <c r="H4" s="126"/>
      <c r="I4" s="126"/>
      <c r="J4" s="126"/>
      <c r="K4" s="126"/>
      <c r="L4" s="126"/>
      <c r="Q4" s="123"/>
      <c r="R4" s="123"/>
      <c r="S4" s="123"/>
      <c r="T4" s="125"/>
      <c r="U4" s="2369" t="s">
        <v>130</v>
      </c>
      <c r="V4" s="2370"/>
      <c r="W4" s="2371"/>
      <c r="X4" s="2372"/>
    </row>
    <row r="5" spans="1:24" ht="13.5">
      <c r="A5" s="2373" t="s">
        <v>131</v>
      </c>
      <c r="B5" s="2374"/>
      <c r="C5" s="2349"/>
      <c r="D5" s="2375"/>
      <c r="E5" s="2375"/>
      <c r="F5" s="2350"/>
      <c r="G5" s="127" t="s">
        <v>32</v>
      </c>
      <c r="H5" s="2349"/>
      <c r="I5" s="2350"/>
      <c r="J5" s="128" t="s">
        <v>33</v>
      </c>
      <c r="K5" s="129"/>
      <c r="L5" s="10" t="s">
        <v>132</v>
      </c>
      <c r="M5" s="2376" t="s">
        <v>35</v>
      </c>
      <c r="N5" s="2377"/>
      <c r="O5" s="11"/>
      <c r="P5" s="12" t="s">
        <v>133</v>
      </c>
      <c r="Q5" s="2378" t="s">
        <v>134</v>
      </c>
      <c r="R5" s="2379"/>
      <c r="S5" s="130"/>
      <c r="T5" s="125"/>
      <c r="U5" s="2380" t="s">
        <v>135</v>
      </c>
      <c r="V5" s="2381"/>
      <c r="W5" s="2356" t="s">
        <v>29</v>
      </c>
      <c r="X5" s="2357"/>
    </row>
    <row r="6" spans="1:24">
      <c r="P6" s="126"/>
    </row>
    <row r="7" spans="1:24" ht="12" customHeight="1">
      <c r="A7" s="2358" t="s">
        <v>136</v>
      </c>
      <c r="B7" s="2359"/>
      <c r="C7" s="131" t="s">
        <v>137</v>
      </c>
      <c r="D7" s="132"/>
      <c r="E7" s="132"/>
      <c r="F7" s="132"/>
      <c r="G7" s="132"/>
      <c r="H7" s="132"/>
      <c r="I7" s="132"/>
      <c r="J7" s="132"/>
      <c r="K7" s="133"/>
      <c r="L7" s="2360" t="s">
        <v>138</v>
      </c>
      <c r="M7" s="2361"/>
      <c r="N7" s="2361"/>
      <c r="O7" s="131" t="s">
        <v>139</v>
      </c>
      <c r="P7" s="132"/>
      <c r="Q7" s="132"/>
      <c r="R7" s="132"/>
      <c r="S7" s="132"/>
      <c r="T7" s="132"/>
      <c r="U7" s="132"/>
      <c r="V7" s="132"/>
      <c r="W7" s="132"/>
      <c r="X7" s="133"/>
    </row>
    <row r="8" spans="1:24">
      <c r="A8" s="134"/>
      <c r="B8" s="126"/>
      <c r="C8" s="135" t="s">
        <v>140</v>
      </c>
      <c r="D8" s="126"/>
      <c r="E8" s="126"/>
      <c r="F8" s="126"/>
      <c r="G8" s="126"/>
      <c r="I8" s="126"/>
      <c r="J8" s="126"/>
      <c r="K8" s="125"/>
      <c r="L8" s="2361"/>
      <c r="M8" s="2361"/>
      <c r="N8" s="2361"/>
      <c r="O8" s="135" t="s">
        <v>141</v>
      </c>
      <c r="P8" s="126"/>
      <c r="Q8" s="126"/>
      <c r="R8" s="126"/>
      <c r="S8" s="126"/>
      <c r="T8" s="126"/>
      <c r="U8" s="126"/>
      <c r="V8" s="126"/>
      <c r="W8" s="126"/>
      <c r="X8" s="125"/>
    </row>
    <row r="9" spans="1:24" ht="9.1999999999999993" customHeight="1">
      <c r="A9" s="136" t="s">
        <v>142</v>
      </c>
      <c r="B9" s="137"/>
      <c r="D9" s="137"/>
      <c r="E9" s="137"/>
      <c r="F9" s="137"/>
      <c r="G9" s="137"/>
      <c r="J9" s="138"/>
      <c r="K9" s="139"/>
      <c r="L9" s="140"/>
      <c r="M9" s="126"/>
      <c r="N9" s="126"/>
      <c r="O9" s="141"/>
      <c r="P9" s="141"/>
      <c r="Q9" s="141"/>
      <c r="R9" s="141"/>
      <c r="S9" s="141"/>
      <c r="T9" s="141"/>
      <c r="U9" s="141"/>
      <c r="V9" s="141"/>
      <c r="W9" s="126"/>
      <c r="X9" s="125"/>
    </row>
    <row r="10" spans="1:24" ht="9.1999999999999993" customHeight="1">
      <c r="A10" s="142" t="s">
        <v>143</v>
      </c>
      <c r="B10" s="137"/>
      <c r="D10" s="137"/>
      <c r="E10" s="137"/>
      <c r="F10" s="137"/>
      <c r="G10" s="137"/>
      <c r="K10" s="139"/>
      <c r="L10" s="140"/>
      <c r="M10" s="126"/>
      <c r="N10" s="126"/>
      <c r="O10" s="141"/>
      <c r="P10" s="141"/>
      <c r="Q10" s="141"/>
      <c r="R10" s="141"/>
      <c r="S10" s="141"/>
      <c r="T10" s="141"/>
      <c r="U10" s="141"/>
      <c r="V10" s="141"/>
      <c r="W10" s="126"/>
      <c r="X10" s="125"/>
    </row>
    <row r="11" spans="1:24" ht="9.1999999999999993" customHeight="1">
      <c r="A11" s="136" t="s">
        <v>144</v>
      </c>
      <c r="B11" s="137"/>
      <c r="D11" s="137"/>
      <c r="E11" s="143"/>
      <c r="F11" s="137"/>
      <c r="G11" s="137"/>
      <c r="J11" s="137"/>
      <c r="K11" s="139"/>
      <c r="L11" s="140"/>
      <c r="M11" s="126"/>
      <c r="N11" s="126"/>
      <c r="O11" s="141"/>
      <c r="P11" s="141"/>
      <c r="Q11" s="141"/>
      <c r="R11" s="141"/>
      <c r="S11" s="141"/>
      <c r="T11" s="141"/>
      <c r="U11" s="141"/>
      <c r="V11" s="141"/>
      <c r="W11" s="126"/>
      <c r="X11" s="125"/>
    </row>
    <row r="12" spans="1:24">
      <c r="A12" s="144"/>
      <c r="B12" s="137"/>
      <c r="C12" s="135"/>
      <c r="E12" s="143"/>
      <c r="F12" s="145"/>
      <c r="G12" s="137"/>
      <c r="J12" s="137"/>
      <c r="K12" s="139"/>
      <c r="L12" s="140"/>
      <c r="M12" s="126"/>
      <c r="N12" s="126"/>
      <c r="O12" s="141"/>
      <c r="P12" s="141"/>
      <c r="Q12" s="141"/>
      <c r="R12" s="141"/>
      <c r="S12" s="141"/>
      <c r="T12" s="141"/>
      <c r="U12" s="141"/>
      <c r="V12" s="141"/>
      <c r="W12" s="126"/>
      <c r="X12" s="139"/>
    </row>
    <row r="13" spans="1:24">
      <c r="A13" s="140"/>
      <c r="B13" s="126"/>
      <c r="C13" s="135"/>
      <c r="D13" s="126"/>
      <c r="E13" s="137"/>
      <c r="G13" s="137"/>
      <c r="J13" s="137"/>
      <c r="K13" s="146"/>
      <c r="L13" s="140"/>
      <c r="M13" s="126"/>
      <c r="N13" s="126"/>
      <c r="O13" s="141"/>
      <c r="P13" s="141"/>
      <c r="Q13" s="141"/>
      <c r="R13" s="141"/>
      <c r="S13" s="141"/>
      <c r="T13" s="141"/>
      <c r="U13" s="141"/>
      <c r="V13" s="141"/>
      <c r="W13" s="137"/>
      <c r="X13" s="146"/>
    </row>
    <row r="14" spans="1:24">
      <c r="A14" s="140"/>
      <c r="B14" s="126"/>
      <c r="C14" s="135"/>
      <c r="D14" s="126"/>
      <c r="E14" s="137"/>
      <c r="G14" s="137"/>
      <c r="J14" s="137"/>
      <c r="K14" s="146"/>
      <c r="L14" s="140"/>
      <c r="M14" s="126"/>
      <c r="N14" s="126"/>
      <c r="O14" s="141"/>
      <c r="P14" s="141"/>
      <c r="Q14" s="141"/>
      <c r="R14" s="141"/>
      <c r="S14" s="141"/>
      <c r="T14" s="141"/>
      <c r="U14" s="141"/>
      <c r="V14" s="141"/>
      <c r="W14" s="147"/>
      <c r="X14" s="146"/>
    </row>
    <row r="15" spans="1:24">
      <c r="A15" s="140"/>
      <c r="B15" s="126"/>
      <c r="C15" s="135"/>
      <c r="D15" s="126"/>
      <c r="E15" s="143"/>
      <c r="F15" s="137"/>
      <c r="G15" s="137"/>
      <c r="J15" s="137"/>
      <c r="K15" s="146"/>
      <c r="L15" s="140"/>
      <c r="M15" s="126"/>
      <c r="N15" s="126"/>
      <c r="O15" s="141"/>
      <c r="P15" s="141"/>
      <c r="Q15" s="141"/>
      <c r="R15" s="141"/>
      <c r="S15" s="141"/>
      <c r="T15" s="141"/>
      <c r="U15" s="141"/>
      <c r="V15" s="148"/>
      <c r="W15" s="147"/>
      <c r="X15" s="146"/>
    </row>
    <row r="16" spans="1:24">
      <c r="A16" s="140"/>
      <c r="B16" s="126"/>
      <c r="D16" s="126"/>
      <c r="E16" s="149"/>
      <c r="F16" s="137"/>
      <c r="G16" s="137"/>
      <c r="I16" s="135"/>
      <c r="J16" s="137"/>
      <c r="K16" s="146"/>
      <c r="L16" s="140"/>
      <c r="M16" s="126"/>
      <c r="N16" s="126"/>
      <c r="O16" s="141"/>
      <c r="P16" s="141"/>
      <c r="Q16" s="141"/>
      <c r="R16" s="141"/>
      <c r="S16" s="141"/>
      <c r="T16" s="141"/>
      <c r="U16" s="141"/>
      <c r="V16" s="141"/>
      <c r="W16" s="147"/>
      <c r="X16" s="146"/>
    </row>
    <row r="17" spans="1:24">
      <c r="A17" s="140"/>
      <c r="B17" s="126"/>
      <c r="C17" s="135"/>
      <c r="D17" s="126"/>
      <c r="E17" s="137"/>
      <c r="F17" s="137"/>
      <c r="G17" s="137"/>
      <c r="I17" s="135"/>
      <c r="J17" s="137"/>
      <c r="K17" s="146"/>
      <c r="L17" s="140"/>
      <c r="M17" s="126"/>
      <c r="N17" s="126"/>
      <c r="O17" s="141"/>
      <c r="P17" s="141"/>
      <c r="Q17" s="141"/>
      <c r="R17" s="141"/>
      <c r="S17" s="141"/>
      <c r="T17" s="141"/>
      <c r="U17" s="141"/>
      <c r="V17" s="141"/>
      <c r="W17" s="147"/>
      <c r="X17" s="146"/>
    </row>
    <row r="18" spans="1:24">
      <c r="A18" s="140"/>
      <c r="B18" s="126"/>
      <c r="C18" s="135"/>
      <c r="D18" s="126"/>
      <c r="E18" s="137"/>
      <c r="F18" s="137"/>
      <c r="G18" s="137"/>
      <c r="I18" s="135"/>
      <c r="J18" s="137"/>
      <c r="K18" s="146"/>
      <c r="L18" s="140"/>
      <c r="M18" s="126"/>
      <c r="N18" s="126"/>
      <c r="O18" s="141"/>
      <c r="P18" s="141"/>
      <c r="Q18" s="141"/>
      <c r="R18" s="141"/>
      <c r="S18" s="141"/>
      <c r="T18" s="141"/>
      <c r="U18" s="141"/>
      <c r="V18" s="141"/>
      <c r="W18" s="147"/>
      <c r="X18" s="146"/>
    </row>
    <row r="19" spans="1:24">
      <c r="A19" s="140"/>
      <c r="B19" s="126"/>
      <c r="C19" s="135"/>
      <c r="D19" s="126"/>
      <c r="E19" s="137"/>
      <c r="F19" s="137"/>
      <c r="G19" s="137"/>
      <c r="I19" s="135"/>
      <c r="J19" s="137"/>
      <c r="K19" s="146"/>
      <c r="L19" s="140"/>
      <c r="M19" s="126"/>
      <c r="N19" s="126"/>
      <c r="O19" s="141"/>
      <c r="P19" s="141"/>
      <c r="Q19" s="141"/>
      <c r="R19" s="141"/>
      <c r="S19" s="141"/>
      <c r="T19" s="141"/>
      <c r="U19" s="141"/>
      <c r="V19" s="141"/>
      <c r="W19" s="147"/>
      <c r="X19" s="146"/>
    </row>
    <row r="20" spans="1:24">
      <c r="A20" s="140"/>
      <c r="B20" s="126"/>
      <c r="C20" s="150"/>
      <c r="D20" s="126"/>
      <c r="E20" s="137"/>
      <c r="F20" s="137"/>
      <c r="G20" s="137"/>
      <c r="I20" s="137"/>
      <c r="J20" s="137"/>
      <c r="K20" s="146"/>
      <c r="L20" s="140"/>
      <c r="M20" s="126"/>
      <c r="N20" s="126"/>
      <c r="O20" s="141"/>
      <c r="P20" s="141"/>
      <c r="Q20" s="141"/>
      <c r="R20" s="141"/>
      <c r="S20" s="141"/>
      <c r="T20" s="141"/>
      <c r="U20" s="141"/>
      <c r="V20" s="141"/>
      <c r="W20" s="147"/>
      <c r="X20" s="146"/>
    </row>
    <row r="21" spans="1:24">
      <c r="A21" s="140"/>
      <c r="B21" s="126"/>
      <c r="C21" s="135"/>
      <c r="D21" s="126"/>
      <c r="E21" s="137"/>
      <c r="F21" s="137"/>
      <c r="G21" s="137"/>
      <c r="I21" s="137"/>
      <c r="J21" s="137"/>
      <c r="K21" s="146"/>
      <c r="L21" s="140"/>
      <c r="M21" s="126"/>
      <c r="N21" s="126"/>
      <c r="O21" s="141"/>
      <c r="P21" s="141"/>
      <c r="Q21" s="141"/>
      <c r="R21" s="141"/>
      <c r="S21" s="141"/>
      <c r="T21" s="141"/>
      <c r="U21" s="141"/>
      <c r="V21" s="141"/>
      <c r="W21" s="126"/>
      <c r="X21" s="125"/>
    </row>
    <row r="22" spans="1:24">
      <c r="A22" s="140"/>
      <c r="B22" s="126"/>
      <c r="C22" s="126"/>
      <c r="D22" s="126"/>
      <c r="E22" s="137"/>
      <c r="F22" s="137"/>
      <c r="G22" s="137"/>
      <c r="H22" s="137"/>
      <c r="I22" s="137"/>
      <c r="J22" s="137"/>
      <c r="K22" s="146"/>
      <c r="L22" s="140"/>
      <c r="M22" s="126"/>
      <c r="N22" s="126"/>
      <c r="O22" s="141"/>
      <c r="P22" s="141"/>
      <c r="Q22" s="141"/>
      <c r="R22" s="141"/>
      <c r="S22" s="141"/>
      <c r="T22" s="141"/>
      <c r="U22" s="141"/>
      <c r="V22" s="141"/>
      <c r="W22" s="126"/>
      <c r="X22" s="125"/>
    </row>
    <row r="23" spans="1:24">
      <c r="A23" s="140"/>
      <c r="B23" s="126"/>
      <c r="C23" s="126"/>
      <c r="D23" s="126"/>
      <c r="E23" s="137"/>
      <c r="F23" s="137"/>
      <c r="G23" s="137"/>
      <c r="H23" s="137"/>
      <c r="I23" s="137"/>
      <c r="J23" s="137"/>
      <c r="K23" s="146"/>
      <c r="L23" s="140"/>
      <c r="M23" s="126"/>
      <c r="N23" s="126"/>
      <c r="O23" s="141"/>
      <c r="P23" s="141"/>
      <c r="Q23" s="141"/>
      <c r="R23" s="141"/>
      <c r="S23" s="141"/>
      <c r="T23" s="141"/>
      <c r="U23" s="141"/>
      <c r="V23" s="141"/>
      <c r="W23" s="126"/>
      <c r="X23" s="125"/>
    </row>
    <row r="24" spans="1:24">
      <c r="A24" s="140"/>
      <c r="B24" s="126"/>
      <c r="C24" s="126"/>
      <c r="D24" s="126"/>
      <c r="E24" s="137"/>
      <c r="F24" s="137"/>
      <c r="G24" s="137"/>
      <c r="H24" s="137"/>
      <c r="I24" s="137"/>
      <c r="J24" s="137"/>
      <c r="K24" s="146"/>
      <c r="L24" s="140"/>
      <c r="M24" s="126"/>
      <c r="N24" s="126"/>
      <c r="O24" s="141"/>
      <c r="P24" s="141"/>
      <c r="Q24" s="141"/>
      <c r="R24" s="141"/>
      <c r="S24" s="141"/>
      <c r="T24" s="141"/>
      <c r="U24" s="141"/>
      <c r="V24" s="141"/>
      <c r="W24" s="126"/>
      <c r="X24" s="125"/>
    </row>
    <row r="25" spans="1:24">
      <c r="A25" s="140"/>
      <c r="B25" s="126"/>
      <c r="C25" s="126"/>
      <c r="D25" s="126"/>
      <c r="E25" s="137"/>
      <c r="F25" s="137"/>
      <c r="G25" s="137"/>
      <c r="H25" s="137"/>
      <c r="I25" s="137"/>
      <c r="J25" s="137"/>
      <c r="K25" s="146"/>
      <c r="L25" s="140"/>
      <c r="M25" s="126"/>
      <c r="N25" s="126"/>
      <c r="O25" s="141"/>
      <c r="P25" s="141"/>
      <c r="Q25" s="141"/>
      <c r="R25" s="141"/>
      <c r="S25" s="141"/>
      <c r="T25" s="141"/>
      <c r="U25" s="141"/>
      <c r="V25" s="141"/>
      <c r="W25" s="126"/>
      <c r="X25" s="125"/>
    </row>
    <row r="26" spans="1:24">
      <c r="A26" s="140"/>
      <c r="B26" s="126"/>
      <c r="C26" s="126"/>
      <c r="D26" s="126"/>
      <c r="E26" s="137"/>
      <c r="F26" s="137"/>
      <c r="G26" s="137"/>
      <c r="H26" s="137"/>
      <c r="I26" s="137"/>
      <c r="J26" s="137"/>
      <c r="K26" s="146"/>
      <c r="L26" s="140"/>
      <c r="M26" s="126"/>
      <c r="N26" s="126"/>
      <c r="O26" s="141"/>
      <c r="P26" s="141"/>
      <c r="Q26" s="141"/>
      <c r="R26" s="141"/>
      <c r="S26" s="141"/>
      <c r="T26" s="141"/>
      <c r="U26" s="141"/>
      <c r="V26" s="141"/>
      <c r="W26" s="126"/>
      <c r="X26" s="125"/>
    </row>
    <row r="27" spans="1:24">
      <c r="A27" s="140"/>
      <c r="B27" s="126"/>
      <c r="C27" s="126"/>
      <c r="D27" s="126"/>
      <c r="E27" s="137"/>
      <c r="F27" s="137"/>
      <c r="G27" s="137"/>
      <c r="H27" s="137"/>
      <c r="I27" s="137"/>
      <c r="J27" s="137"/>
      <c r="K27" s="146"/>
      <c r="L27" s="140"/>
      <c r="M27" s="126"/>
      <c r="N27" s="126"/>
      <c r="O27" s="141"/>
      <c r="P27" s="141"/>
      <c r="Q27" s="141"/>
      <c r="R27" s="141"/>
      <c r="S27" s="141"/>
      <c r="T27" s="141"/>
      <c r="U27" s="141"/>
      <c r="V27" s="141"/>
      <c r="W27" s="126"/>
      <c r="X27" s="125"/>
    </row>
    <row r="28" spans="1:24">
      <c r="A28" s="140"/>
      <c r="B28" s="126"/>
      <c r="C28" s="126"/>
      <c r="D28" s="126"/>
      <c r="E28" s="137"/>
      <c r="F28" s="137"/>
      <c r="G28" s="137"/>
      <c r="H28" s="137"/>
      <c r="I28" s="137"/>
      <c r="J28" s="137"/>
      <c r="K28" s="146"/>
      <c r="L28" s="140"/>
      <c r="M28" s="126"/>
      <c r="N28" s="126"/>
      <c r="O28" s="141"/>
      <c r="P28" s="141"/>
      <c r="Q28" s="141"/>
      <c r="R28" s="141"/>
      <c r="S28" s="141"/>
      <c r="T28" s="141"/>
      <c r="U28" s="141"/>
      <c r="V28" s="148"/>
      <c r="W28" s="147"/>
      <c r="X28" s="146"/>
    </row>
    <row r="29" spans="1:24">
      <c r="A29" s="140"/>
      <c r="C29" s="126"/>
      <c r="D29" s="126"/>
      <c r="E29" s="137"/>
      <c r="F29" s="137"/>
      <c r="G29" s="137"/>
      <c r="H29" s="137"/>
      <c r="I29" s="137"/>
      <c r="J29" s="137"/>
      <c r="K29" s="146"/>
      <c r="L29" s="140"/>
      <c r="M29" s="126"/>
      <c r="N29" s="126"/>
      <c r="O29" s="141"/>
      <c r="P29" s="141"/>
      <c r="Q29" s="141"/>
      <c r="R29" s="141"/>
      <c r="S29" s="141"/>
      <c r="T29" s="141"/>
      <c r="U29" s="141"/>
      <c r="V29" s="141"/>
      <c r="W29" s="147"/>
      <c r="X29" s="146"/>
    </row>
    <row r="30" spans="1:24">
      <c r="A30" s="140"/>
      <c r="B30" s="126"/>
      <c r="C30" s="126"/>
      <c r="D30" s="126"/>
      <c r="E30" s="137"/>
      <c r="F30" s="137"/>
      <c r="G30" s="137"/>
      <c r="H30" s="137"/>
      <c r="I30" s="137"/>
      <c r="J30" s="137"/>
      <c r="K30" s="146"/>
      <c r="L30" s="140"/>
      <c r="M30" s="126"/>
      <c r="N30" s="126"/>
      <c r="O30" s="141"/>
      <c r="P30" s="141"/>
      <c r="Q30" s="141"/>
      <c r="R30" s="141"/>
      <c r="S30" s="141"/>
      <c r="T30" s="141"/>
      <c r="U30" s="141"/>
      <c r="V30" s="141"/>
      <c r="W30" s="147"/>
      <c r="X30" s="146"/>
    </row>
    <row r="31" spans="1:24">
      <c r="A31" s="140"/>
      <c r="B31" s="126"/>
      <c r="C31" s="126"/>
      <c r="D31" s="126"/>
      <c r="E31" s="137"/>
      <c r="F31" s="137"/>
      <c r="G31" s="137"/>
      <c r="H31" s="137"/>
      <c r="I31" s="137"/>
      <c r="J31" s="137"/>
      <c r="K31" s="146"/>
      <c r="L31" s="140"/>
      <c r="M31" s="126"/>
      <c r="N31" s="126"/>
      <c r="O31" s="141"/>
      <c r="P31" s="141"/>
      <c r="Q31" s="141"/>
      <c r="R31" s="141"/>
      <c r="S31" s="141"/>
      <c r="T31" s="141"/>
      <c r="U31" s="141"/>
      <c r="V31" s="141"/>
      <c r="W31" s="147"/>
      <c r="X31" s="146"/>
    </row>
    <row r="32" spans="1:24">
      <c r="A32" s="140"/>
      <c r="C32" s="126"/>
      <c r="D32" s="126"/>
      <c r="E32" s="126"/>
      <c r="F32" s="126"/>
      <c r="G32" s="126"/>
      <c r="H32" s="126"/>
      <c r="I32" s="147"/>
      <c r="J32" s="147"/>
      <c r="K32" s="146"/>
      <c r="L32" s="140"/>
      <c r="M32" s="126"/>
      <c r="N32" s="126"/>
      <c r="O32" s="141"/>
      <c r="P32" s="141"/>
      <c r="Q32" s="141"/>
      <c r="R32" s="141"/>
      <c r="S32" s="141"/>
      <c r="T32" s="141"/>
      <c r="U32" s="141"/>
      <c r="V32" s="141"/>
      <c r="W32" s="147"/>
      <c r="X32" s="146"/>
    </row>
    <row r="33" spans="1:24">
      <c r="A33" s="140"/>
      <c r="B33" s="126"/>
      <c r="C33" s="126"/>
      <c r="D33" s="126"/>
      <c r="E33" s="126"/>
      <c r="F33" s="126"/>
      <c r="G33" s="126"/>
      <c r="H33" s="126"/>
      <c r="I33" s="147"/>
      <c r="J33" s="147"/>
      <c r="K33" s="146"/>
      <c r="L33" s="140"/>
      <c r="M33" s="126"/>
      <c r="N33" s="126"/>
      <c r="O33" s="141"/>
      <c r="P33" s="141"/>
      <c r="Q33" s="141"/>
      <c r="R33" s="141"/>
      <c r="S33" s="141"/>
      <c r="T33" s="141"/>
      <c r="U33" s="141"/>
      <c r="V33" s="141"/>
      <c r="W33" s="147"/>
      <c r="X33" s="146"/>
    </row>
    <row r="34" spans="1:24">
      <c r="A34" s="151"/>
      <c r="B34" s="152"/>
      <c r="C34" s="152"/>
      <c r="D34" s="152"/>
      <c r="E34" s="152"/>
      <c r="F34" s="152"/>
      <c r="G34" s="152"/>
      <c r="H34" s="152"/>
      <c r="I34" s="152"/>
      <c r="J34" s="152"/>
      <c r="K34" s="153"/>
      <c r="L34" s="140"/>
      <c r="M34" s="126"/>
      <c r="N34" s="126"/>
      <c r="O34" s="141"/>
      <c r="P34" s="141"/>
      <c r="Q34" s="141"/>
      <c r="R34" s="141"/>
      <c r="S34" s="141"/>
      <c r="T34" s="141"/>
      <c r="U34" s="141"/>
      <c r="V34" s="141"/>
      <c r="W34" s="147"/>
      <c r="X34" s="146"/>
    </row>
    <row r="35" spans="1:24">
      <c r="A35" s="151"/>
      <c r="B35" s="152"/>
      <c r="C35" s="152"/>
      <c r="D35" s="152"/>
      <c r="E35" s="152"/>
      <c r="F35" s="152"/>
      <c r="G35" s="152"/>
      <c r="H35" s="152"/>
      <c r="I35" s="152"/>
      <c r="J35" s="152"/>
      <c r="K35" s="153"/>
      <c r="L35" s="140"/>
      <c r="M35" s="126"/>
      <c r="N35" s="126"/>
      <c r="O35" s="141"/>
      <c r="P35" s="141"/>
      <c r="Q35" s="141"/>
      <c r="R35" s="141"/>
      <c r="S35" s="141"/>
      <c r="T35" s="141"/>
      <c r="U35" s="141"/>
      <c r="V35" s="141"/>
      <c r="W35" s="147"/>
      <c r="X35" s="146"/>
    </row>
    <row r="36" spans="1:24">
      <c r="A36" s="151"/>
      <c r="B36" s="152"/>
      <c r="C36" s="152"/>
      <c r="D36" s="152"/>
      <c r="E36" s="152"/>
      <c r="F36" s="152"/>
      <c r="G36" s="152"/>
      <c r="H36" s="152"/>
      <c r="I36" s="152"/>
      <c r="J36" s="152"/>
      <c r="K36" s="153"/>
      <c r="L36" s="154"/>
      <c r="M36" s="141"/>
      <c r="N36" s="141"/>
      <c r="O36" s="141"/>
      <c r="P36" s="141"/>
      <c r="Q36" s="141"/>
      <c r="R36" s="141"/>
      <c r="S36" s="141"/>
      <c r="T36" s="141"/>
      <c r="U36" s="141"/>
      <c r="V36" s="141"/>
      <c r="W36" s="141"/>
      <c r="X36" s="155"/>
    </row>
    <row r="37" spans="1:24">
      <c r="A37" s="151"/>
      <c r="B37" s="152"/>
      <c r="C37" s="152"/>
      <c r="D37" s="152"/>
      <c r="E37" s="152"/>
      <c r="F37" s="152"/>
      <c r="G37" s="152"/>
      <c r="H37" s="152"/>
      <c r="I37" s="152"/>
      <c r="J37" s="152"/>
      <c r="K37" s="153"/>
      <c r="L37" s="154"/>
      <c r="M37" s="141"/>
      <c r="N37" s="141"/>
      <c r="O37" s="141"/>
      <c r="P37" s="141"/>
      <c r="Q37" s="141"/>
      <c r="R37" s="141"/>
      <c r="S37" s="141"/>
      <c r="T37" s="141"/>
      <c r="U37" s="141"/>
      <c r="V37" s="141"/>
      <c r="W37" s="141"/>
      <c r="X37" s="155"/>
    </row>
    <row r="38" spans="1:24" ht="33.950000000000003" customHeight="1">
      <c r="A38" s="151"/>
      <c r="B38" s="152"/>
      <c r="C38" s="152"/>
      <c r="D38" s="152"/>
      <c r="E38" s="152"/>
      <c r="F38" s="152"/>
      <c r="G38" s="152"/>
      <c r="H38" s="152"/>
      <c r="I38" s="152"/>
      <c r="J38" s="152"/>
      <c r="K38" s="153"/>
      <c r="L38" s="154"/>
      <c r="M38" s="141"/>
      <c r="N38" s="141"/>
      <c r="O38" s="141"/>
      <c r="P38" s="141"/>
      <c r="Q38" s="141"/>
      <c r="R38" s="141"/>
      <c r="S38" s="141"/>
      <c r="T38" s="141"/>
      <c r="U38" s="141"/>
      <c r="V38" s="141"/>
      <c r="W38" s="141"/>
      <c r="X38" s="155"/>
    </row>
    <row r="39" spans="1:24">
      <c r="A39" s="151"/>
      <c r="B39" s="152"/>
      <c r="C39" s="152"/>
      <c r="D39" s="152"/>
      <c r="E39" s="152"/>
      <c r="F39" s="152"/>
      <c r="G39" s="152"/>
      <c r="H39" s="152"/>
      <c r="I39" s="152"/>
      <c r="J39" s="152"/>
      <c r="K39" s="153"/>
      <c r="L39" s="154"/>
      <c r="M39" s="141"/>
      <c r="N39" s="141"/>
      <c r="O39" s="141"/>
      <c r="P39" s="141"/>
      <c r="Q39" s="141"/>
      <c r="R39" s="141"/>
      <c r="S39" s="141"/>
      <c r="T39" s="141"/>
      <c r="U39" s="141"/>
      <c r="V39" s="141"/>
      <c r="W39" s="141"/>
      <c r="X39" s="155"/>
    </row>
    <row r="40" spans="1:24">
      <c r="A40" s="151"/>
      <c r="B40" s="152"/>
      <c r="C40" s="152"/>
      <c r="D40" s="152"/>
      <c r="E40" s="152"/>
      <c r="F40" s="152"/>
      <c r="G40" s="152"/>
      <c r="H40" s="152"/>
      <c r="I40" s="152"/>
      <c r="J40" s="152"/>
      <c r="K40" s="153"/>
      <c r="L40" s="154"/>
      <c r="M40" s="141"/>
      <c r="N40" s="141"/>
      <c r="O40" s="141"/>
      <c r="P40" s="141"/>
      <c r="Q40" s="141"/>
      <c r="R40" s="141"/>
      <c r="S40" s="141"/>
      <c r="T40" s="141"/>
      <c r="U40" s="141"/>
      <c r="V40" s="141"/>
      <c r="W40" s="141"/>
      <c r="X40" s="155"/>
    </row>
    <row r="41" spans="1:24">
      <c r="A41" s="140"/>
      <c r="B41" s="126"/>
      <c r="C41" s="126"/>
      <c r="D41" s="126"/>
      <c r="E41" s="126"/>
      <c r="F41" s="126"/>
      <c r="G41" s="126"/>
      <c r="H41" s="126"/>
      <c r="I41" s="147"/>
      <c r="J41" s="126"/>
      <c r="K41" s="125"/>
      <c r="L41" s="154"/>
      <c r="M41" s="141"/>
      <c r="N41" s="141"/>
      <c r="O41" s="141"/>
      <c r="P41" s="141"/>
      <c r="Q41" s="141"/>
      <c r="R41" s="141"/>
      <c r="S41" s="141"/>
      <c r="T41" s="141"/>
      <c r="U41" s="141"/>
      <c r="V41" s="141"/>
      <c r="W41" s="141"/>
      <c r="X41" s="155"/>
    </row>
    <row r="42" spans="1:24">
      <c r="A42" s="140"/>
      <c r="B42" s="126"/>
      <c r="C42" s="126"/>
      <c r="D42" s="126"/>
      <c r="E42" s="126"/>
      <c r="F42" s="126"/>
      <c r="G42" s="147"/>
      <c r="H42" s="126"/>
      <c r="I42" s="147"/>
      <c r="J42" s="126"/>
      <c r="K42" s="125"/>
      <c r="L42" s="154"/>
      <c r="M42" s="141"/>
      <c r="N42" s="141"/>
      <c r="O42" s="141"/>
      <c r="P42" s="141"/>
      <c r="Q42" s="141"/>
      <c r="R42" s="141"/>
      <c r="S42" s="141"/>
      <c r="T42" s="141"/>
      <c r="U42" s="141"/>
      <c r="V42" s="141"/>
      <c r="W42" s="141"/>
      <c r="X42" s="155"/>
    </row>
    <row r="43" spans="1:24">
      <c r="A43" s="140"/>
      <c r="B43" s="126"/>
      <c r="C43" s="126"/>
      <c r="D43" s="126"/>
      <c r="E43" s="126"/>
      <c r="F43" s="126"/>
      <c r="G43" s="126"/>
      <c r="H43" s="126"/>
      <c r="I43" s="126"/>
      <c r="J43" s="126"/>
      <c r="K43" s="125"/>
      <c r="L43" s="156"/>
      <c r="M43" s="157"/>
      <c r="N43" s="157"/>
      <c r="O43" s="157"/>
      <c r="P43" s="157"/>
      <c r="Q43" s="157"/>
      <c r="R43" s="157"/>
      <c r="S43" s="157"/>
      <c r="T43" s="157"/>
      <c r="U43" s="157"/>
      <c r="V43" s="157"/>
      <c r="W43" s="157"/>
      <c r="X43" s="158"/>
    </row>
    <row r="44" spans="1:24">
      <c r="A44" s="159"/>
      <c r="B44" s="135"/>
      <c r="C44" s="126"/>
      <c r="D44" s="126"/>
      <c r="E44" s="126"/>
      <c r="F44" s="126"/>
      <c r="G44" s="126"/>
      <c r="H44" s="126"/>
      <c r="I44" s="126"/>
      <c r="J44" s="126"/>
      <c r="K44" s="125"/>
      <c r="L44" s="160"/>
      <c r="M44" s="161"/>
      <c r="N44" s="161"/>
      <c r="O44" s="162"/>
      <c r="P44" s="163"/>
      <c r="Q44" s="164" t="s">
        <v>145</v>
      </c>
      <c r="R44" s="165" t="s">
        <v>146</v>
      </c>
      <c r="S44" s="165" t="s">
        <v>83</v>
      </c>
      <c r="T44" s="165" t="s">
        <v>84</v>
      </c>
      <c r="U44" s="165" t="s">
        <v>85</v>
      </c>
      <c r="V44" s="165" t="s">
        <v>86</v>
      </c>
      <c r="W44" s="165" t="s">
        <v>87</v>
      </c>
      <c r="X44" s="166" t="s">
        <v>88</v>
      </c>
    </row>
    <row r="45" spans="1:24">
      <c r="A45" s="159"/>
      <c r="B45" s="135"/>
      <c r="C45" s="126"/>
      <c r="D45" s="126"/>
      <c r="E45" s="126"/>
      <c r="F45" s="126"/>
      <c r="G45" s="126"/>
      <c r="H45" s="126"/>
      <c r="I45" s="167"/>
      <c r="J45" s="126"/>
      <c r="K45" s="125"/>
      <c r="L45" s="168" t="s">
        <v>147</v>
      </c>
      <c r="M45" s="169"/>
      <c r="N45" s="169"/>
      <c r="O45" s="170"/>
      <c r="P45" s="171"/>
      <c r="Q45" s="168"/>
      <c r="R45" s="172"/>
      <c r="S45" s="172"/>
      <c r="T45" s="172"/>
      <c r="U45" s="172"/>
      <c r="V45" s="172"/>
      <c r="W45" s="172"/>
      <c r="X45" s="171"/>
    </row>
    <row r="46" spans="1:24">
      <c r="A46" s="159"/>
      <c r="B46" s="135"/>
      <c r="C46" s="126"/>
      <c r="D46" s="126"/>
      <c r="E46" s="126"/>
      <c r="F46" s="126"/>
      <c r="G46" s="126"/>
      <c r="H46" s="126"/>
      <c r="I46" s="126"/>
      <c r="J46" s="126"/>
      <c r="K46" s="125"/>
      <c r="L46" s="2362" t="s">
        <v>148</v>
      </c>
      <c r="M46" s="2363"/>
      <c r="N46" s="2363"/>
      <c r="O46" s="2363"/>
      <c r="P46" s="2364"/>
      <c r="Q46" s="173"/>
      <c r="R46" s="174"/>
      <c r="S46" s="174"/>
      <c r="T46" s="174"/>
      <c r="U46" s="174"/>
      <c r="V46" s="174"/>
      <c r="W46" s="174"/>
      <c r="X46" s="175"/>
    </row>
    <row r="47" spans="1:24">
      <c r="A47" s="140"/>
      <c r="B47" s="126"/>
      <c r="C47" s="126"/>
      <c r="D47" s="126"/>
      <c r="E47" s="126"/>
      <c r="F47" s="126"/>
      <c r="G47" s="126"/>
      <c r="H47" s="126"/>
      <c r="I47" s="126"/>
      <c r="J47" s="126"/>
      <c r="K47" s="125"/>
      <c r="L47" s="176" t="s">
        <v>149</v>
      </c>
      <c r="M47" s="177"/>
      <c r="N47" s="178"/>
      <c r="O47" s="178"/>
      <c r="P47" s="179"/>
      <c r="Q47" s="176"/>
      <c r="R47" s="174"/>
      <c r="S47" s="174"/>
      <c r="T47" s="174"/>
      <c r="U47" s="174"/>
      <c r="V47" s="174"/>
      <c r="W47" s="174"/>
      <c r="X47" s="179"/>
    </row>
    <row r="48" spans="1:24">
      <c r="A48" s="180"/>
      <c r="B48" s="181"/>
      <c r="C48" s="181"/>
      <c r="D48" s="181"/>
      <c r="E48" s="181"/>
      <c r="F48" s="181"/>
      <c r="G48" s="181"/>
      <c r="H48" s="181"/>
      <c r="I48" s="181"/>
      <c r="J48" s="181"/>
      <c r="K48" s="182"/>
      <c r="L48" s="183" t="s">
        <v>150</v>
      </c>
      <c r="M48" s="184"/>
      <c r="N48" s="185"/>
      <c r="O48" s="185"/>
      <c r="P48" s="186"/>
      <c r="Q48" s="187"/>
      <c r="R48" s="188"/>
      <c r="S48" s="188"/>
      <c r="T48" s="188"/>
      <c r="U48" s="188"/>
      <c r="V48" s="188"/>
      <c r="W48" s="188"/>
      <c r="X48" s="189"/>
    </row>
    <row r="49" spans="1:24">
      <c r="A49" s="190" t="s">
        <v>151</v>
      </c>
    </row>
    <row r="50" spans="1:24">
      <c r="U50" s="122"/>
      <c r="V50" s="122"/>
      <c r="W50" s="122"/>
      <c r="X50" s="122"/>
    </row>
    <row r="51" spans="1:24">
      <c r="A51" s="191"/>
    </row>
  </sheetData>
  <mergeCells count="14">
    <mergeCell ref="W5:X5"/>
    <mergeCell ref="A7:B7"/>
    <mergeCell ref="L7:N8"/>
    <mergeCell ref="L46:P46"/>
    <mergeCell ref="U3:V3"/>
    <mergeCell ref="W3:X3"/>
    <mergeCell ref="U4:V4"/>
    <mergeCell ref="W4:X4"/>
    <mergeCell ref="A5:B5"/>
    <mergeCell ref="C5:F5"/>
    <mergeCell ref="H5:I5"/>
    <mergeCell ref="M5:N5"/>
    <mergeCell ref="Q5:R5"/>
    <mergeCell ref="U5:V5"/>
  </mergeCells>
  <phoneticPr fontId="5"/>
  <conditionalFormatting sqref="O44:P45 B41:C42 D42:G42 L44 I41:I42 W28:X35 I32:J33 X13:X20 W14:W20 D13 K13:K33 C22:C33 B30:B31 B33 B13:B28">
    <cfRule type="cellIs" dxfId="45" priority="1" stopIfTrue="1" operator="equal">
      <formula>0</formula>
    </cfRule>
  </conditionalFormatting>
  <pageMargins left="0.47244094488188981" right="0.47244094488188981" top="0.39370078740157483" bottom="0.39370078740157483" header="0.19685039370078741" footer="0.19685039370078741"/>
  <pageSetup paperSize="9" scale="98" orientation="landscape" horizontalDpi="4294967293"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CCFFFF"/>
  </sheetPr>
  <dimension ref="A1:Y52"/>
  <sheetViews>
    <sheetView view="pageBreakPreview" zoomScale="85" zoomScaleNormal="100" zoomScaleSheetLayoutView="85" workbookViewId="0">
      <selection activeCell="AB47" sqref="AB47"/>
    </sheetView>
  </sheetViews>
  <sheetFormatPr defaultRowHeight="12"/>
  <cols>
    <col min="1" max="2" width="5.875" style="122" customWidth="1"/>
    <col min="3" max="3" width="3.625" style="122" customWidth="1"/>
    <col min="4" max="5" width="5.875" style="122" customWidth="1"/>
    <col min="6" max="6" width="3.625" style="122" customWidth="1"/>
    <col min="7" max="8" width="5.875" style="122" customWidth="1"/>
    <col min="9" max="9" width="3.625" style="122" customWidth="1"/>
    <col min="10" max="10" width="5.875" style="122" customWidth="1"/>
    <col min="11" max="11" width="8.625" style="122" customWidth="1"/>
    <col min="12" max="12" width="4.625" style="122" customWidth="1"/>
    <col min="13" max="21" width="5.875" style="122" customWidth="1"/>
    <col min="22" max="24" width="5.875" style="123" customWidth="1"/>
    <col min="25" max="26" width="6" style="123" customWidth="1"/>
    <col min="27" max="256" width="9" style="123"/>
    <col min="257" max="258" width="5.875" style="123" customWidth="1"/>
    <col min="259" max="259" width="3.625" style="123" customWidth="1"/>
    <col min="260" max="261" width="5.875" style="123" customWidth="1"/>
    <col min="262" max="262" width="3.625" style="123" customWidth="1"/>
    <col min="263" max="264" width="5.875" style="123" customWidth="1"/>
    <col min="265" max="265" width="3.625" style="123" customWidth="1"/>
    <col min="266" max="266" width="5.875" style="123" customWidth="1"/>
    <col min="267" max="267" width="8.625" style="123" customWidth="1"/>
    <col min="268" max="268" width="4.625" style="123" customWidth="1"/>
    <col min="269" max="280" width="5.875" style="123" customWidth="1"/>
    <col min="281" max="282" width="6" style="123" customWidth="1"/>
    <col min="283" max="512" width="9" style="123"/>
    <col min="513" max="514" width="5.875" style="123" customWidth="1"/>
    <col min="515" max="515" width="3.625" style="123" customWidth="1"/>
    <col min="516" max="517" width="5.875" style="123" customWidth="1"/>
    <col min="518" max="518" width="3.625" style="123" customWidth="1"/>
    <col min="519" max="520" width="5.875" style="123" customWidth="1"/>
    <col min="521" max="521" width="3.625" style="123" customWidth="1"/>
    <col min="522" max="522" width="5.875" style="123" customWidth="1"/>
    <col min="523" max="523" width="8.625" style="123" customWidth="1"/>
    <col min="524" max="524" width="4.625" style="123" customWidth="1"/>
    <col min="525" max="536" width="5.875" style="123" customWidth="1"/>
    <col min="537" max="538" width="6" style="123" customWidth="1"/>
    <col min="539" max="768" width="9" style="123"/>
    <col min="769" max="770" width="5.875" style="123" customWidth="1"/>
    <col min="771" max="771" width="3.625" style="123" customWidth="1"/>
    <col min="772" max="773" width="5.875" style="123" customWidth="1"/>
    <col min="774" max="774" width="3.625" style="123" customWidth="1"/>
    <col min="775" max="776" width="5.875" style="123" customWidth="1"/>
    <col min="777" max="777" width="3.625" style="123" customWidth="1"/>
    <col min="778" max="778" width="5.875" style="123" customWidth="1"/>
    <col min="779" max="779" width="8.625" style="123" customWidth="1"/>
    <col min="780" max="780" width="4.625" style="123" customWidth="1"/>
    <col min="781" max="792" width="5.875" style="123" customWidth="1"/>
    <col min="793" max="794" width="6" style="123" customWidth="1"/>
    <col min="795" max="1024" width="9" style="123"/>
    <col min="1025" max="1026" width="5.875" style="123" customWidth="1"/>
    <col min="1027" max="1027" width="3.625" style="123" customWidth="1"/>
    <col min="1028" max="1029" width="5.875" style="123" customWidth="1"/>
    <col min="1030" max="1030" width="3.625" style="123" customWidth="1"/>
    <col min="1031" max="1032" width="5.875" style="123" customWidth="1"/>
    <col min="1033" max="1033" width="3.625" style="123" customWidth="1"/>
    <col min="1034" max="1034" width="5.875" style="123" customWidth="1"/>
    <col min="1035" max="1035" width="8.625" style="123" customWidth="1"/>
    <col min="1036" max="1036" width="4.625" style="123" customWidth="1"/>
    <col min="1037" max="1048" width="5.875" style="123" customWidth="1"/>
    <col min="1049" max="1050" width="6" style="123" customWidth="1"/>
    <col min="1051" max="1280" width="9" style="123"/>
    <col min="1281" max="1282" width="5.875" style="123" customWidth="1"/>
    <col min="1283" max="1283" width="3.625" style="123" customWidth="1"/>
    <col min="1284" max="1285" width="5.875" style="123" customWidth="1"/>
    <col min="1286" max="1286" width="3.625" style="123" customWidth="1"/>
    <col min="1287" max="1288" width="5.875" style="123" customWidth="1"/>
    <col min="1289" max="1289" width="3.625" style="123" customWidth="1"/>
    <col min="1290" max="1290" width="5.875" style="123" customWidth="1"/>
    <col min="1291" max="1291" width="8.625" style="123" customWidth="1"/>
    <col min="1292" max="1292" width="4.625" style="123" customWidth="1"/>
    <col min="1293" max="1304" width="5.875" style="123" customWidth="1"/>
    <col min="1305" max="1306" width="6" style="123" customWidth="1"/>
    <col min="1307" max="1536" width="9" style="123"/>
    <col min="1537" max="1538" width="5.875" style="123" customWidth="1"/>
    <col min="1539" max="1539" width="3.625" style="123" customWidth="1"/>
    <col min="1540" max="1541" width="5.875" style="123" customWidth="1"/>
    <col min="1542" max="1542" width="3.625" style="123" customWidth="1"/>
    <col min="1543" max="1544" width="5.875" style="123" customWidth="1"/>
    <col min="1545" max="1545" width="3.625" style="123" customWidth="1"/>
    <col min="1546" max="1546" width="5.875" style="123" customWidth="1"/>
    <col min="1547" max="1547" width="8.625" style="123" customWidth="1"/>
    <col min="1548" max="1548" width="4.625" style="123" customWidth="1"/>
    <col min="1549" max="1560" width="5.875" style="123" customWidth="1"/>
    <col min="1561" max="1562" width="6" style="123" customWidth="1"/>
    <col min="1563" max="1792" width="9" style="123"/>
    <col min="1793" max="1794" width="5.875" style="123" customWidth="1"/>
    <col min="1795" max="1795" width="3.625" style="123" customWidth="1"/>
    <col min="1796" max="1797" width="5.875" style="123" customWidth="1"/>
    <col min="1798" max="1798" width="3.625" style="123" customWidth="1"/>
    <col min="1799" max="1800" width="5.875" style="123" customWidth="1"/>
    <col min="1801" max="1801" width="3.625" style="123" customWidth="1"/>
    <col min="1802" max="1802" width="5.875" style="123" customWidth="1"/>
    <col min="1803" max="1803" width="8.625" style="123" customWidth="1"/>
    <col min="1804" max="1804" width="4.625" style="123" customWidth="1"/>
    <col min="1805" max="1816" width="5.875" style="123" customWidth="1"/>
    <col min="1817" max="1818" width="6" style="123" customWidth="1"/>
    <col min="1819" max="2048" width="9" style="123"/>
    <col min="2049" max="2050" width="5.875" style="123" customWidth="1"/>
    <col min="2051" max="2051" width="3.625" style="123" customWidth="1"/>
    <col min="2052" max="2053" width="5.875" style="123" customWidth="1"/>
    <col min="2054" max="2054" width="3.625" style="123" customWidth="1"/>
    <col min="2055" max="2056" width="5.875" style="123" customWidth="1"/>
    <col min="2057" max="2057" width="3.625" style="123" customWidth="1"/>
    <col min="2058" max="2058" width="5.875" style="123" customWidth="1"/>
    <col min="2059" max="2059" width="8.625" style="123" customWidth="1"/>
    <col min="2060" max="2060" width="4.625" style="123" customWidth="1"/>
    <col min="2061" max="2072" width="5.875" style="123" customWidth="1"/>
    <col min="2073" max="2074" width="6" style="123" customWidth="1"/>
    <col min="2075" max="2304" width="9" style="123"/>
    <col min="2305" max="2306" width="5.875" style="123" customWidth="1"/>
    <col min="2307" max="2307" width="3.625" style="123" customWidth="1"/>
    <col min="2308" max="2309" width="5.875" style="123" customWidth="1"/>
    <col min="2310" max="2310" width="3.625" style="123" customWidth="1"/>
    <col min="2311" max="2312" width="5.875" style="123" customWidth="1"/>
    <col min="2313" max="2313" width="3.625" style="123" customWidth="1"/>
    <col min="2314" max="2314" width="5.875" style="123" customWidth="1"/>
    <col min="2315" max="2315" width="8.625" style="123" customWidth="1"/>
    <col min="2316" max="2316" width="4.625" style="123" customWidth="1"/>
    <col min="2317" max="2328" width="5.875" style="123" customWidth="1"/>
    <col min="2329" max="2330" width="6" style="123" customWidth="1"/>
    <col min="2331" max="2560" width="9" style="123"/>
    <col min="2561" max="2562" width="5.875" style="123" customWidth="1"/>
    <col min="2563" max="2563" width="3.625" style="123" customWidth="1"/>
    <col min="2564" max="2565" width="5.875" style="123" customWidth="1"/>
    <col min="2566" max="2566" width="3.625" style="123" customWidth="1"/>
    <col min="2567" max="2568" width="5.875" style="123" customWidth="1"/>
    <col min="2569" max="2569" width="3.625" style="123" customWidth="1"/>
    <col min="2570" max="2570" width="5.875" style="123" customWidth="1"/>
    <col min="2571" max="2571" width="8.625" style="123" customWidth="1"/>
    <col min="2572" max="2572" width="4.625" style="123" customWidth="1"/>
    <col min="2573" max="2584" width="5.875" style="123" customWidth="1"/>
    <col min="2585" max="2586" width="6" style="123" customWidth="1"/>
    <col min="2587" max="2816" width="9" style="123"/>
    <col min="2817" max="2818" width="5.875" style="123" customWidth="1"/>
    <col min="2819" max="2819" width="3.625" style="123" customWidth="1"/>
    <col min="2820" max="2821" width="5.875" style="123" customWidth="1"/>
    <col min="2822" max="2822" width="3.625" style="123" customWidth="1"/>
    <col min="2823" max="2824" width="5.875" style="123" customWidth="1"/>
    <col min="2825" max="2825" width="3.625" style="123" customWidth="1"/>
    <col min="2826" max="2826" width="5.875" style="123" customWidth="1"/>
    <col min="2827" max="2827" width="8.625" style="123" customWidth="1"/>
    <col min="2828" max="2828" width="4.625" style="123" customWidth="1"/>
    <col min="2829" max="2840" width="5.875" style="123" customWidth="1"/>
    <col min="2841" max="2842" width="6" style="123" customWidth="1"/>
    <col min="2843" max="3072" width="9" style="123"/>
    <col min="3073" max="3074" width="5.875" style="123" customWidth="1"/>
    <col min="3075" max="3075" width="3.625" style="123" customWidth="1"/>
    <col min="3076" max="3077" width="5.875" style="123" customWidth="1"/>
    <col min="3078" max="3078" width="3.625" style="123" customWidth="1"/>
    <col min="3079" max="3080" width="5.875" style="123" customWidth="1"/>
    <col min="3081" max="3081" width="3.625" style="123" customWidth="1"/>
    <col min="3082" max="3082" width="5.875" style="123" customWidth="1"/>
    <col min="3083" max="3083" width="8.625" style="123" customWidth="1"/>
    <col min="3084" max="3084" width="4.625" style="123" customWidth="1"/>
    <col min="3085" max="3096" width="5.875" style="123" customWidth="1"/>
    <col min="3097" max="3098" width="6" style="123" customWidth="1"/>
    <col min="3099" max="3328" width="9" style="123"/>
    <col min="3329" max="3330" width="5.875" style="123" customWidth="1"/>
    <col min="3331" max="3331" width="3.625" style="123" customWidth="1"/>
    <col min="3332" max="3333" width="5.875" style="123" customWidth="1"/>
    <col min="3334" max="3334" width="3.625" style="123" customWidth="1"/>
    <col min="3335" max="3336" width="5.875" style="123" customWidth="1"/>
    <col min="3337" max="3337" width="3.625" style="123" customWidth="1"/>
    <col min="3338" max="3338" width="5.875" style="123" customWidth="1"/>
    <col min="3339" max="3339" width="8.625" style="123" customWidth="1"/>
    <col min="3340" max="3340" width="4.625" style="123" customWidth="1"/>
    <col min="3341" max="3352" width="5.875" style="123" customWidth="1"/>
    <col min="3353" max="3354" width="6" style="123" customWidth="1"/>
    <col min="3355" max="3584" width="9" style="123"/>
    <col min="3585" max="3586" width="5.875" style="123" customWidth="1"/>
    <col min="3587" max="3587" width="3.625" style="123" customWidth="1"/>
    <col min="3588" max="3589" width="5.875" style="123" customWidth="1"/>
    <col min="3590" max="3590" width="3.625" style="123" customWidth="1"/>
    <col min="3591" max="3592" width="5.875" style="123" customWidth="1"/>
    <col min="3593" max="3593" width="3.625" style="123" customWidth="1"/>
    <col min="3594" max="3594" width="5.875" style="123" customWidth="1"/>
    <col min="3595" max="3595" width="8.625" style="123" customWidth="1"/>
    <col min="3596" max="3596" width="4.625" style="123" customWidth="1"/>
    <col min="3597" max="3608" width="5.875" style="123" customWidth="1"/>
    <col min="3609" max="3610" width="6" style="123" customWidth="1"/>
    <col min="3611" max="3840" width="9" style="123"/>
    <col min="3841" max="3842" width="5.875" style="123" customWidth="1"/>
    <col min="3843" max="3843" width="3.625" style="123" customWidth="1"/>
    <col min="3844" max="3845" width="5.875" style="123" customWidth="1"/>
    <col min="3846" max="3846" width="3.625" style="123" customWidth="1"/>
    <col min="3847" max="3848" width="5.875" style="123" customWidth="1"/>
    <col min="3849" max="3849" width="3.625" style="123" customWidth="1"/>
    <col min="3850" max="3850" width="5.875" style="123" customWidth="1"/>
    <col min="3851" max="3851" width="8.625" style="123" customWidth="1"/>
    <col min="3852" max="3852" width="4.625" style="123" customWidth="1"/>
    <col min="3853" max="3864" width="5.875" style="123" customWidth="1"/>
    <col min="3865" max="3866" width="6" style="123" customWidth="1"/>
    <col min="3867" max="4096" width="9" style="123"/>
    <col min="4097" max="4098" width="5.875" style="123" customWidth="1"/>
    <col min="4099" max="4099" width="3.625" style="123" customWidth="1"/>
    <col min="4100" max="4101" width="5.875" style="123" customWidth="1"/>
    <col min="4102" max="4102" width="3.625" style="123" customWidth="1"/>
    <col min="4103" max="4104" width="5.875" style="123" customWidth="1"/>
    <col min="4105" max="4105" width="3.625" style="123" customWidth="1"/>
    <col min="4106" max="4106" width="5.875" style="123" customWidth="1"/>
    <col min="4107" max="4107" width="8.625" style="123" customWidth="1"/>
    <col min="4108" max="4108" width="4.625" style="123" customWidth="1"/>
    <col min="4109" max="4120" width="5.875" style="123" customWidth="1"/>
    <col min="4121" max="4122" width="6" style="123" customWidth="1"/>
    <col min="4123" max="4352" width="9" style="123"/>
    <col min="4353" max="4354" width="5.875" style="123" customWidth="1"/>
    <col min="4355" max="4355" width="3.625" style="123" customWidth="1"/>
    <col min="4356" max="4357" width="5.875" style="123" customWidth="1"/>
    <col min="4358" max="4358" width="3.625" style="123" customWidth="1"/>
    <col min="4359" max="4360" width="5.875" style="123" customWidth="1"/>
    <col min="4361" max="4361" width="3.625" style="123" customWidth="1"/>
    <col min="4362" max="4362" width="5.875" style="123" customWidth="1"/>
    <col min="4363" max="4363" width="8.625" style="123" customWidth="1"/>
    <col min="4364" max="4364" width="4.625" style="123" customWidth="1"/>
    <col min="4365" max="4376" width="5.875" style="123" customWidth="1"/>
    <col min="4377" max="4378" width="6" style="123" customWidth="1"/>
    <col min="4379" max="4608" width="9" style="123"/>
    <col min="4609" max="4610" width="5.875" style="123" customWidth="1"/>
    <col min="4611" max="4611" width="3.625" style="123" customWidth="1"/>
    <col min="4612" max="4613" width="5.875" style="123" customWidth="1"/>
    <col min="4614" max="4614" width="3.625" style="123" customWidth="1"/>
    <col min="4615" max="4616" width="5.875" style="123" customWidth="1"/>
    <col min="4617" max="4617" width="3.625" style="123" customWidth="1"/>
    <col min="4618" max="4618" width="5.875" style="123" customWidth="1"/>
    <col min="4619" max="4619" width="8.625" style="123" customWidth="1"/>
    <col min="4620" max="4620" width="4.625" style="123" customWidth="1"/>
    <col min="4621" max="4632" width="5.875" style="123" customWidth="1"/>
    <col min="4633" max="4634" width="6" style="123" customWidth="1"/>
    <col min="4635" max="4864" width="9" style="123"/>
    <col min="4865" max="4866" width="5.875" style="123" customWidth="1"/>
    <col min="4867" max="4867" width="3.625" style="123" customWidth="1"/>
    <col min="4868" max="4869" width="5.875" style="123" customWidth="1"/>
    <col min="4870" max="4870" width="3.625" style="123" customWidth="1"/>
    <col min="4871" max="4872" width="5.875" style="123" customWidth="1"/>
    <col min="4873" max="4873" width="3.625" style="123" customWidth="1"/>
    <col min="4874" max="4874" width="5.875" style="123" customWidth="1"/>
    <col min="4875" max="4875" width="8.625" style="123" customWidth="1"/>
    <col min="4876" max="4876" width="4.625" style="123" customWidth="1"/>
    <col min="4877" max="4888" width="5.875" style="123" customWidth="1"/>
    <col min="4889" max="4890" width="6" style="123" customWidth="1"/>
    <col min="4891" max="5120" width="9" style="123"/>
    <col min="5121" max="5122" width="5.875" style="123" customWidth="1"/>
    <col min="5123" max="5123" width="3.625" style="123" customWidth="1"/>
    <col min="5124" max="5125" width="5.875" style="123" customWidth="1"/>
    <col min="5126" max="5126" width="3.625" style="123" customWidth="1"/>
    <col min="5127" max="5128" width="5.875" style="123" customWidth="1"/>
    <col min="5129" max="5129" width="3.625" style="123" customWidth="1"/>
    <col min="5130" max="5130" width="5.875" style="123" customWidth="1"/>
    <col min="5131" max="5131" width="8.625" style="123" customWidth="1"/>
    <col min="5132" max="5132" width="4.625" style="123" customWidth="1"/>
    <col min="5133" max="5144" width="5.875" style="123" customWidth="1"/>
    <col min="5145" max="5146" width="6" style="123" customWidth="1"/>
    <col min="5147" max="5376" width="9" style="123"/>
    <col min="5377" max="5378" width="5.875" style="123" customWidth="1"/>
    <col min="5379" max="5379" width="3.625" style="123" customWidth="1"/>
    <col min="5380" max="5381" width="5.875" style="123" customWidth="1"/>
    <col min="5382" max="5382" width="3.625" style="123" customWidth="1"/>
    <col min="5383" max="5384" width="5.875" style="123" customWidth="1"/>
    <col min="5385" max="5385" width="3.625" style="123" customWidth="1"/>
    <col min="5386" max="5386" width="5.875" style="123" customWidth="1"/>
    <col min="5387" max="5387" width="8.625" style="123" customWidth="1"/>
    <col min="5388" max="5388" width="4.625" style="123" customWidth="1"/>
    <col min="5389" max="5400" width="5.875" style="123" customWidth="1"/>
    <col min="5401" max="5402" width="6" style="123" customWidth="1"/>
    <col min="5403" max="5632" width="9" style="123"/>
    <col min="5633" max="5634" width="5.875" style="123" customWidth="1"/>
    <col min="5635" max="5635" width="3.625" style="123" customWidth="1"/>
    <col min="5636" max="5637" width="5.875" style="123" customWidth="1"/>
    <col min="5638" max="5638" width="3.625" style="123" customWidth="1"/>
    <col min="5639" max="5640" width="5.875" style="123" customWidth="1"/>
    <col min="5641" max="5641" width="3.625" style="123" customWidth="1"/>
    <col min="5642" max="5642" width="5.875" style="123" customWidth="1"/>
    <col min="5643" max="5643" width="8.625" style="123" customWidth="1"/>
    <col min="5644" max="5644" width="4.625" style="123" customWidth="1"/>
    <col min="5645" max="5656" width="5.875" style="123" customWidth="1"/>
    <col min="5657" max="5658" width="6" style="123" customWidth="1"/>
    <col min="5659" max="5888" width="9" style="123"/>
    <col min="5889" max="5890" width="5.875" style="123" customWidth="1"/>
    <col min="5891" max="5891" width="3.625" style="123" customWidth="1"/>
    <col min="5892" max="5893" width="5.875" style="123" customWidth="1"/>
    <col min="5894" max="5894" width="3.625" style="123" customWidth="1"/>
    <col min="5895" max="5896" width="5.875" style="123" customWidth="1"/>
    <col min="5897" max="5897" width="3.625" style="123" customWidth="1"/>
    <col min="5898" max="5898" width="5.875" style="123" customWidth="1"/>
    <col min="5899" max="5899" width="8.625" style="123" customWidth="1"/>
    <col min="5900" max="5900" width="4.625" style="123" customWidth="1"/>
    <col min="5901" max="5912" width="5.875" style="123" customWidth="1"/>
    <col min="5913" max="5914" width="6" style="123" customWidth="1"/>
    <col min="5915" max="6144" width="9" style="123"/>
    <col min="6145" max="6146" width="5.875" style="123" customWidth="1"/>
    <col min="6147" max="6147" width="3.625" style="123" customWidth="1"/>
    <col min="6148" max="6149" width="5.875" style="123" customWidth="1"/>
    <col min="6150" max="6150" width="3.625" style="123" customWidth="1"/>
    <col min="6151" max="6152" width="5.875" style="123" customWidth="1"/>
    <col min="6153" max="6153" width="3.625" style="123" customWidth="1"/>
    <col min="6154" max="6154" width="5.875" style="123" customWidth="1"/>
    <col min="6155" max="6155" width="8.625" style="123" customWidth="1"/>
    <col min="6156" max="6156" width="4.625" style="123" customWidth="1"/>
    <col min="6157" max="6168" width="5.875" style="123" customWidth="1"/>
    <col min="6169" max="6170" width="6" style="123" customWidth="1"/>
    <col min="6171" max="6400" width="9" style="123"/>
    <col min="6401" max="6402" width="5.875" style="123" customWidth="1"/>
    <col min="6403" max="6403" width="3.625" style="123" customWidth="1"/>
    <col min="6404" max="6405" width="5.875" style="123" customWidth="1"/>
    <col min="6406" max="6406" width="3.625" style="123" customWidth="1"/>
    <col min="6407" max="6408" width="5.875" style="123" customWidth="1"/>
    <col min="6409" max="6409" width="3.625" style="123" customWidth="1"/>
    <col min="6410" max="6410" width="5.875" style="123" customWidth="1"/>
    <col min="6411" max="6411" width="8.625" style="123" customWidth="1"/>
    <col min="6412" max="6412" width="4.625" style="123" customWidth="1"/>
    <col min="6413" max="6424" width="5.875" style="123" customWidth="1"/>
    <col min="6425" max="6426" width="6" style="123" customWidth="1"/>
    <col min="6427" max="6656" width="9" style="123"/>
    <col min="6657" max="6658" width="5.875" style="123" customWidth="1"/>
    <col min="6659" max="6659" width="3.625" style="123" customWidth="1"/>
    <col min="6660" max="6661" width="5.875" style="123" customWidth="1"/>
    <col min="6662" max="6662" width="3.625" style="123" customWidth="1"/>
    <col min="6663" max="6664" width="5.875" style="123" customWidth="1"/>
    <col min="6665" max="6665" width="3.625" style="123" customWidth="1"/>
    <col min="6666" max="6666" width="5.875" style="123" customWidth="1"/>
    <col min="6667" max="6667" width="8.625" style="123" customWidth="1"/>
    <col min="6668" max="6668" width="4.625" style="123" customWidth="1"/>
    <col min="6669" max="6680" width="5.875" style="123" customWidth="1"/>
    <col min="6681" max="6682" width="6" style="123" customWidth="1"/>
    <col min="6683" max="6912" width="9" style="123"/>
    <col min="6913" max="6914" width="5.875" style="123" customWidth="1"/>
    <col min="6915" max="6915" width="3.625" style="123" customWidth="1"/>
    <col min="6916" max="6917" width="5.875" style="123" customWidth="1"/>
    <col min="6918" max="6918" width="3.625" style="123" customWidth="1"/>
    <col min="6919" max="6920" width="5.875" style="123" customWidth="1"/>
    <col min="6921" max="6921" width="3.625" style="123" customWidth="1"/>
    <col min="6922" max="6922" width="5.875" style="123" customWidth="1"/>
    <col min="6923" max="6923" width="8.625" style="123" customWidth="1"/>
    <col min="6924" max="6924" width="4.625" style="123" customWidth="1"/>
    <col min="6925" max="6936" width="5.875" style="123" customWidth="1"/>
    <col min="6937" max="6938" width="6" style="123" customWidth="1"/>
    <col min="6939" max="7168" width="9" style="123"/>
    <col min="7169" max="7170" width="5.875" style="123" customWidth="1"/>
    <col min="7171" max="7171" width="3.625" style="123" customWidth="1"/>
    <col min="7172" max="7173" width="5.875" style="123" customWidth="1"/>
    <col min="7174" max="7174" width="3.625" style="123" customWidth="1"/>
    <col min="7175" max="7176" width="5.875" style="123" customWidth="1"/>
    <col min="7177" max="7177" width="3.625" style="123" customWidth="1"/>
    <col min="7178" max="7178" width="5.875" style="123" customWidth="1"/>
    <col min="7179" max="7179" width="8.625" style="123" customWidth="1"/>
    <col min="7180" max="7180" width="4.625" style="123" customWidth="1"/>
    <col min="7181" max="7192" width="5.875" style="123" customWidth="1"/>
    <col min="7193" max="7194" width="6" style="123" customWidth="1"/>
    <col min="7195" max="7424" width="9" style="123"/>
    <col min="7425" max="7426" width="5.875" style="123" customWidth="1"/>
    <col min="7427" max="7427" width="3.625" style="123" customWidth="1"/>
    <col min="7428" max="7429" width="5.875" style="123" customWidth="1"/>
    <col min="7430" max="7430" width="3.625" style="123" customWidth="1"/>
    <col min="7431" max="7432" width="5.875" style="123" customWidth="1"/>
    <col min="7433" max="7433" width="3.625" style="123" customWidth="1"/>
    <col min="7434" max="7434" width="5.875" style="123" customWidth="1"/>
    <col min="7435" max="7435" width="8.625" style="123" customWidth="1"/>
    <col min="7436" max="7436" width="4.625" style="123" customWidth="1"/>
    <col min="7437" max="7448" width="5.875" style="123" customWidth="1"/>
    <col min="7449" max="7450" width="6" style="123" customWidth="1"/>
    <col min="7451" max="7680" width="9" style="123"/>
    <col min="7681" max="7682" width="5.875" style="123" customWidth="1"/>
    <col min="7683" max="7683" width="3.625" style="123" customWidth="1"/>
    <col min="7684" max="7685" width="5.875" style="123" customWidth="1"/>
    <col min="7686" max="7686" width="3.625" style="123" customWidth="1"/>
    <col min="7687" max="7688" width="5.875" style="123" customWidth="1"/>
    <col min="7689" max="7689" width="3.625" style="123" customWidth="1"/>
    <col min="7690" max="7690" width="5.875" style="123" customWidth="1"/>
    <col min="7691" max="7691" width="8.625" style="123" customWidth="1"/>
    <col min="7692" max="7692" width="4.625" style="123" customWidth="1"/>
    <col min="7693" max="7704" width="5.875" style="123" customWidth="1"/>
    <col min="7705" max="7706" width="6" style="123" customWidth="1"/>
    <col min="7707" max="7936" width="9" style="123"/>
    <col min="7937" max="7938" width="5.875" style="123" customWidth="1"/>
    <col min="7939" max="7939" width="3.625" style="123" customWidth="1"/>
    <col min="7940" max="7941" width="5.875" style="123" customWidth="1"/>
    <col min="7942" max="7942" width="3.625" style="123" customWidth="1"/>
    <col min="7943" max="7944" width="5.875" style="123" customWidth="1"/>
    <col min="7945" max="7945" width="3.625" style="123" customWidth="1"/>
    <col min="7946" max="7946" width="5.875" style="123" customWidth="1"/>
    <col min="7947" max="7947" width="8.625" style="123" customWidth="1"/>
    <col min="7948" max="7948" width="4.625" style="123" customWidth="1"/>
    <col min="7949" max="7960" width="5.875" style="123" customWidth="1"/>
    <col min="7961" max="7962" width="6" style="123" customWidth="1"/>
    <col min="7963" max="8192" width="9" style="123"/>
    <col min="8193" max="8194" width="5.875" style="123" customWidth="1"/>
    <col min="8195" max="8195" width="3.625" style="123" customWidth="1"/>
    <col min="8196" max="8197" width="5.875" style="123" customWidth="1"/>
    <col min="8198" max="8198" width="3.625" style="123" customWidth="1"/>
    <col min="8199" max="8200" width="5.875" style="123" customWidth="1"/>
    <col min="8201" max="8201" width="3.625" style="123" customWidth="1"/>
    <col min="8202" max="8202" width="5.875" style="123" customWidth="1"/>
    <col min="8203" max="8203" width="8.625" style="123" customWidth="1"/>
    <col min="8204" max="8204" width="4.625" style="123" customWidth="1"/>
    <col min="8205" max="8216" width="5.875" style="123" customWidth="1"/>
    <col min="8217" max="8218" width="6" style="123" customWidth="1"/>
    <col min="8219" max="8448" width="9" style="123"/>
    <col min="8449" max="8450" width="5.875" style="123" customWidth="1"/>
    <col min="8451" max="8451" width="3.625" style="123" customWidth="1"/>
    <col min="8452" max="8453" width="5.875" style="123" customWidth="1"/>
    <col min="8454" max="8454" width="3.625" style="123" customWidth="1"/>
    <col min="8455" max="8456" width="5.875" style="123" customWidth="1"/>
    <col min="8457" max="8457" width="3.625" style="123" customWidth="1"/>
    <col min="8458" max="8458" width="5.875" style="123" customWidth="1"/>
    <col min="8459" max="8459" width="8.625" style="123" customWidth="1"/>
    <col min="8460" max="8460" width="4.625" style="123" customWidth="1"/>
    <col min="8461" max="8472" width="5.875" style="123" customWidth="1"/>
    <col min="8473" max="8474" width="6" style="123" customWidth="1"/>
    <col min="8475" max="8704" width="9" style="123"/>
    <col min="8705" max="8706" width="5.875" style="123" customWidth="1"/>
    <col min="8707" max="8707" width="3.625" style="123" customWidth="1"/>
    <col min="8708" max="8709" width="5.875" style="123" customWidth="1"/>
    <col min="8710" max="8710" width="3.625" style="123" customWidth="1"/>
    <col min="8711" max="8712" width="5.875" style="123" customWidth="1"/>
    <col min="8713" max="8713" width="3.625" style="123" customWidth="1"/>
    <col min="8714" max="8714" width="5.875" style="123" customWidth="1"/>
    <col min="8715" max="8715" width="8.625" style="123" customWidth="1"/>
    <col min="8716" max="8716" width="4.625" style="123" customWidth="1"/>
    <col min="8717" max="8728" width="5.875" style="123" customWidth="1"/>
    <col min="8729" max="8730" width="6" style="123" customWidth="1"/>
    <col min="8731" max="8960" width="9" style="123"/>
    <col min="8961" max="8962" width="5.875" style="123" customWidth="1"/>
    <col min="8963" max="8963" width="3.625" style="123" customWidth="1"/>
    <col min="8964" max="8965" width="5.875" style="123" customWidth="1"/>
    <col min="8966" max="8966" width="3.625" style="123" customWidth="1"/>
    <col min="8967" max="8968" width="5.875" style="123" customWidth="1"/>
    <col min="8969" max="8969" width="3.625" style="123" customWidth="1"/>
    <col min="8970" max="8970" width="5.875" style="123" customWidth="1"/>
    <col min="8971" max="8971" width="8.625" style="123" customWidth="1"/>
    <col min="8972" max="8972" width="4.625" style="123" customWidth="1"/>
    <col min="8973" max="8984" width="5.875" style="123" customWidth="1"/>
    <col min="8985" max="8986" width="6" style="123" customWidth="1"/>
    <col min="8987" max="9216" width="9" style="123"/>
    <col min="9217" max="9218" width="5.875" style="123" customWidth="1"/>
    <col min="9219" max="9219" width="3.625" style="123" customWidth="1"/>
    <col min="9220" max="9221" width="5.875" style="123" customWidth="1"/>
    <col min="9222" max="9222" width="3.625" style="123" customWidth="1"/>
    <col min="9223" max="9224" width="5.875" style="123" customWidth="1"/>
    <col min="9225" max="9225" width="3.625" style="123" customWidth="1"/>
    <col min="9226" max="9226" width="5.875" style="123" customWidth="1"/>
    <col min="9227" max="9227" width="8.625" style="123" customWidth="1"/>
    <col min="9228" max="9228" width="4.625" style="123" customWidth="1"/>
    <col min="9229" max="9240" width="5.875" style="123" customWidth="1"/>
    <col min="9241" max="9242" width="6" style="123" customWidth="1"/>
    <col min="9243" max="9472" width="9" style="123"/>
    <col min="9473" max="9474" width="5.875" style="123" customWidth="1"/>
    <col min="9475" max="9475" width="3.625" style="123" customWidth="1"/>
    <col min="9476" max="9477" width="5.875" style="123" customWidth="1"/>
    <col min="9478" max="9478" width="3.625" style="123" customWidth="1"/>
    <col min="9479" max="9480" width="5.875" style="123" customWidth="1"/>
    <col min="9481" max="9481" width="3.625" style="123" customWidth="1"/>
    <col min="9482" max="9482" width="5.875" style="123" customWidth="1"/>
    <col min="9483" max="9483" width="8.625" style="123" customWidth="1"/>
    <col min="9484" max="9484" width="4.625" style="123" customWidth="1"/>
    <col min="9485" max="9496" width="5.875" style="123" customWidth="1"/>
    <col min="9497" max="9498" width="6" style="123" customWidth="1"/>
    <col min="9499" max="9728" width="9" style="123"/>
    <col min="9729" max="9730" width="5.875" style="123" customWidth="1"/>
    <col min="9731" max="9731" width="3.625" style="123" customWidth="1"/>
    <col min="9732" max="9733" width="5.875" style="123" customWidth="1"/>
    <col min="9734" max="9734" width="3.625" style="123" customWidth="1"/>
    <col min="9735" max="9736" width="5.875" style="123" customWidth="1"/>
    <col min="9737" max="9737" width="3.625" style="123" customWidth="1"/>
    <col min="9738" max="9738" width="5.875" style="123" customWidth="1"/>
    <col min="9739" max="9739" width="8.625" style="123" customWidth="1"/>
    <col min="9740" max="9740" width="4.625" style="123" customWidth="1"/>
    <col min="9741" max="9752" width="5.875" style="123" customWidth="1"/>
    <col min="9753" max="9754" width="6" style="123" customWidth="1"/>
    <col min="9755" max="9984" width="9" style="123"/>
    <col min="9985" max="9986" width="5.875" style="123" customWidth="1"/>
    <col min="9987" max="9987" width="3.625" style="123" customWidth="1"/>
    <col min="9988" max="9989" width="5.875" style="123" customWidth="1"/>
    <col min="9990" max="9990" width="3.625" style="123" customWidth="1"/>
    <col min="9991" max="9992" width="5.875" style="123" customWidth="1"/>
    <col min="9993" max="9993" width="3.625" style="123" customWidth="1"/>
    <col min="9994" max="9994" width="5.875" style="123" customWidth="1"/>
    <col min="9995" max="9995" width="8.625" style="123" customWidth="1"/>
    <col min="9996" max="9996" width="4.625" style="123" customWidth="1"/>
    <col min="9997" max="10008" width="5.875" style="123" customWidth="1"/>
    <col min="10009" max="10010" width="6" style="123" customWidth="1"/>
    <col min="10011" max="10240" width="9" style="123"/>
    <col min="10241" max="10242" width="5.875" style="123" customWidth="1"/>
    <col min="10243" max="10243" width="3.625" style="123" customWidth="1"/>
    <col min="10244" max="10245" width="5.875" style="123" customWidth="1"/>
    <col min="10246" max="10246" width="3.625" style="123" customWidth="1"/>
    <col min="10247" max="10248" width="5.875" style="123" customWidth="1"/>
    <col min="10249" max="10249" width="3.625" style="123" customWidth="1"/>
    <col min="10250" max="10250" width="5.875" style="123" customWidth="1"/>
    <col min="10251" max="10251" width="8.625" style="123" customWidth="1"/>
    <col min="10252" max="10252" width="4.625" style="123" customWidth="1"/>
    <col min="10253" max="10264" width="5.875" style="123" customWidth="1"/>
    <col min="10265" max="10266" width="6" style="123" customWidth="1"/>
    <col min="10267" max="10496" width="9" style="123"/>
    <col min="10497" max="10498" width="5.875" style="123" customWidth="1"/>
    <col min="10499" max="10499" width="3.625" style="123" customWidth="1"/>
    <col min="10500" max="10501" width="5.875" style="123" customWidth="1"/>
    <col min="10502" max="10502" width="3.625" style="123" customWidth="1"/>
    <col min="10503" max="10504" width="5.875" style="123" customWidth="1"/>
    <col min="10505" max="10505" width="3.625" style="123" customWidth="1"/>
    <col min="10506" max="10506" width="5.875" style="123" customWidth="1"/>
    <col min="10507" max="10507" width="8.625" style="123" customWidth="1"/>
    <col min="10508" max="10508" width="4.625" style="123" customWidth="1"/>
    <col min="10509" max="10520" width="5.875" style="123" customWidth="1"/>
    <col min="10521" max="10522" width="6" style="123" customWidth="1"/>
    <col min="10523" max="10752" width="9" style="123"/>
    <col min="10753" max="10754" width="5.875" style="123" customWidth="1"/>
    <col min="10755" max="10755" width="3.625" style="123" customWidth="1"/>
    <col min="10756" max="10757" width="5.875" style="123" customWidth="1"/>
    <col min="10758" max="10758" width="3.625" style="123" customWidth="1"/>
    <col min="10759" max="10760" width="5.875" style="123" customWidth="1"/>
    <col min="10761" max="10761" width="3.625" style="123" customWidth="1"/>
    <col min="10762" max="10762" width="5.875" style="123" customWidth="1"/>
    <col min="10763" max="10763" width="8.625" style="123" customWidth="1"/>
    <col min="10764" max="10764" width="4.625" style="123" customWidth="1"/>
    <col min="10765" max="10776" width="5.875" style="123" customWidth="1"/>
    <col min="10777" max="10778" width="6" style="123" customWidth="1"/>
    <col min="10779" max="11008" width="9" style="123"/>
    <col min="11009" max="11010" width="5.875" style="123" customWidth="1"/>
    <col min="11011" max="11011" width="3.625" style="123" customWidth="1"/>
    <col min="11012" max="11013" width="5.875" style="123" customWidth="1"/>
    <col min="11014" max="11014" width="3.625" style="123" customWidth="1"/>
    <col min="11015" max="11016" width="5.875" style="123" customWidth="1"/>
    <col min="11017" max="11017" width="3.625" style="123" customWidth="1"/>
    <col min="11018" max="11018" width="5.875" style="123" customWidth="1"/>
    <col min="11019" max="11019" width="8.625" style="123" customWidth="1"/>
    <col min="11020" max="11020" width="4.625" style="123" customWidth="1"/>
    <col min="11021" max="11032" width="5.875" style="123" customWidth="1"/>
    <col min="11033" max="11034" width="6" style="123" customWidth="1"/>
    <col min="11035" max="11264" width="9" style="123"/>
    <col min="11265" max="11266" width="5.875" style="123" customWidth="1"/>
    <col min="11267" max="11267" width="3.625" style="123" customWidth="1"/>
    <col min="11268" max="11269" width="5.875" style="123" customWidth="1"/>
    <col min="11270" max="11270" width="3.625" style="123" customWidth="1"/>
    <col min="11271" max="11272" width="5.875" style="123" customWidth="1"/>
    <col min="11273" max="11273" width="3.625" style="123" customWidth="1"/>
    <col min="11274" max="11274" width="5.875" style="123" customWidth="1"/>
    <col min="11275" max="11275" width="8.625" style="123" customWidth="1"/>
    <col min="11276" max="11276" width="4.625" style="123" customWidth="1"/>
    <col min="11277" max="11288" width="5.875" style="123" customWidth="1"/>
    <col min="11289" max="11290" width="6" style="123" customWidth="1"/>
    <col min="11291" max="11520" width="9" style="123"/>
    <col min="11521" max="11522" width="5.875" style="123" customWidth="1"/>
    <col min="11523" max="11523" width="3.625" style="123" customWidth="1"/>
    <col min="11524" max="11525" width="5.875" style="123" customWidth="1"/>
    <col min="11526" max="11526" width="3.625" style="123" customWidth="1"/>
    <col min="11527" max="11528" width="5.875" style="123" customWidth="1"/>
    <col min="11529" max="11529" width="3.625" style="123" customWidth="1"/>
    <col min="11530" max="11530" width="5.875" style="123" customWidth="1"/>
    <col min="11531" max="11531" width="8.625" style="123" customWidth="1"/>
    <col min="11532" max="11532" width="4.625" style="123" customWidth="1"/>
    <col min="11533" max="11544" width="5.875" style="123" customWidth="1"/>
    <col min="11545" max="11546" width="6" style="123" customWidth="1"/>
    <col min="11547" max="11776" width="9" style="123"/>
    <col min="11777" max="11778" width="5.875" style="123" customWidth="1"/>
    <col min="11779" max="11779" width="3.625" style="123" customWidth="1"/>
    <col min="11780" max="11781" width="5.875" style="123" customWidth="1"/>
    <col min="11782" max="11782" width="3.625" style="123" customWidth="1"/>
    <col min="11783" max="11784" width="5.875" style="123" customWidth="1"/>
    <col min="11785" max="11785" width="3.625" style="123" customWidth="1"/>
    <col min="11786" max="11786" width="5.875" style="123" customWidth="1"/>
    <col min="11787" max="11787" width="8.625" style="123" customWidth="1"/>
    <col min="11788" max="11788" width="4.625" style="123" customWidth="1"/>
    <col min="11789" max="11800" width="5.875" style="123" customWidth="1"/>
    <col min="11801" max="11802" width="6" style="123" customWidth="1"/>
    <col min="11803" max="12032" width="9" style="123"/>
    <col min="12033" max="12034" width="5.875" style="123" customWidth="1"/>
    <col min="12035" max="12035" width="3.625" style="123" customWidth="1"/>
    <col min="12036" max="12037" width="5.875" style="123" customWidth="1"/>
    <col min="12038" max="12038" width="3.625" style="123" customWidth="1"/>
    <col min="12039" max="12040" width="5.875" style="123" customWidth="1"/>
    <col min="12041" max="12041" width="3.625" style="123" customWidth="1"/>
    <col min="12042" max="12042" width="5.875" style="123" customWidth="1"/>
    <col min="12043" max="12043" width="8.625" style="123" customWidth="1"/>
    <col min="12044" max="12044" width="4.625" style="123" customWidth="1"/>
    <col min="12045" max="12056" width="5.875" style="123" customWidth="1"/>
    <col min="12057" max="12058" width="6" style="123" customWidth="1"/>
    <col min="12059" max="12288" width="9" style="123"/>
    <col min="12289" max="12290" width="5.875" style="123" customWidth="1"/>
    <col min="12291" max="12291" width="3.625" style="123" customWidth="1"/>
    <col min="12292" max="12293" width="5.875" style="123" customWidth="1"/>
    <col min="12294" max="12294" width="3.625" style="123" customWidth="1"/>
    <col min="12295" max="12296" width="5.875" style="123" customWidth="1"/>
    <col min="12297" max="12297" width="3.625" style="123" customWidth="1"/>
    <col min="12298" max="12298" width="5.875" style="123" customWidth="1"/>
    <col min="12299" max="12299" width="8.625" style="123" customWidth="1"/>
    <col min="12300" max="12300" width="4.625" style="123" customWidth="1"/>
    <col min="12301" max="12312" width="5.875" style="123" customWidth="1"/>
    <col min="12313" max="12314" width="6" style="123" customWidth="1"/>
    <col min="12315" max="12544" width="9" style="123"/>
    <col min="12545" max="12546" width="5.875" style="123" customWidth="1"/>
    <col min="12547" max="12547" width="3.625" style="123" customWidth="1"/>
    <col min="12548" max="12549" width="5.875" style="123" customWidth="1"/>
    <col min="12550" max="12550" width="3.625" style="123" customWidth="1"/>
    <col min="12551" max="12552" width="5.875" style="123" customWidth="1"/>
    <col min="12553" max="12553" width="3.625" style="123" customWidth="1"/>
    <col min="12554" max="12554" width="5.875" style="123" customWidth="1"/>
    <col min="12555" max="12555" width="8.625" style="123" customWidth="1"/>
    <col min="12556" max="12556" width="4.625" style="123" customWidth="1"/>
    <col min="12557" max="12568" width="5.875" style="123" customWidth="1"/>
    <col min="12569" max="12570" width="6" style="123" customWidth="1"/>
    <col min="12571" max="12800" width="9" style="123"/>
    <col min="12801" max="12802" width="5.875" style="123" customWidth="1"/>
    <col min="12803" max="12803" width="3.625" style="123" customWidth="1"/>
    <col min="12804" max="12805" width="5.875" style="123" customWidth="1"/>
    <col min="12806" max="12806" width="3.625" style="123" customWidth="1"/>
    <col min="12807" max="12808" width="5.875" style="123" customWidth="1"/>
    <col min="12809" max="12809" width="3.625" style="123" customWidth="1"/>
    <col min="12810" max="12810" width="5.875" style="123" customWidth="1"/>
    <col min="12811" max="12811" width="8.625" style="123" customWidth="1"/>
    <col min="12812" max="12812" width="4.625" style="123" customWidth="1"/>
    <col min="12813" max="12824" width="5.875" style="123" customWidth="1"/>
    <col min="12825" max="12826" width="6" style="123" customWidth="1"/>
    <col min="12827" max="13056" width="9" style="123"/>
    <col min="13057" max="13058" width="5.875" style="123" customWidth="1"/>
    <col min="13059" max="13059" width="3.625" style="123" customWidth="1"/>
    <col min="13060" max="13061" width="5.875" style="123" customWidth="1"/>
    <col min="13062" max="13062" width="3.625" style="123" customWidth="1"/>
    <col min="13063" max="13064" width="5.875" style="123" customWidth="1"/>
    <col min="13065" max="13065" width="3.625" style="123" customWidth="1"/>
    <col min="13066" max="13066" width="5.875" style="123" customWidth="1"/>
    <col min="13067" max="13067" width="8.625" style="123" customWidth="1"/>
    <col min="13068" max="13068" width="4.625" style="123" customWidth="1"/>
    <col min="13069" max="13080" width="5.875" style="123" customWidth="1"/>
    <col min="13081" max="13082" width="6" style="123" customWidth="1"/>
    <col min="13083" max="13312" width="9" style="123"/>
    <col min="13313" max="13314" width="5.875" style="123" customWidth="1"/>
    <col min="13315" max="13315" width="3.625" style="123" customWidth="1"/>
    <col min="13316" max="13317" width="5.875" style="123" customWidth="1"/>
    <col min="13318" max="13318" width="3.625" style="123" customWidth="1"/>
    <col min="13319" max="13320" width="5.875" style="123" customWidth="1"/>
    <col min="13321" max="13321" width="3.625" style="123" customWidth="1"/>
    <col min="13322" max="13322" width="5.875" style="123" customWidth="1"/>
    <col min="13323" max="13323" width="8.625" style="123" customWidth="1"/>
    <col min="13324" max="13324" width="4.625" style="123" customWidth="1"/>
    <col min="13325" max="13336" width="5.875" style="123" customWidth="1"/>
    <col min="13337" max="13338" width="6" style="123" customWidth="1"/>
    <col min="13339" max="13568" width="9" style="123"/>
    <col min="13569" max="13570" width="5.875" style="123" customWidth="1"/>
    <col min="13571" max="13571" width="3.625" style="123" customWidth="1"/>
    <col min="13572" max="13573" width="5.875" style="123" customWidth="1"/>
    <col min="13574" max="13574" width="3.625" style="123" customWidth="1"/>
    <col min="13575" max="13576" width="5.875" style="123" customWidth="1"/>
    <col min="13577" max="13577" width="3.625" style="123" customWidth="1"/>
    <col min="13578" max="13578" width="5.875" style="123" customWidth="1"/>
    <col min="13579" max="13579" width="8.625" style="123" customWidth="1"/>
    <col min="13580" max="13580" width="4.625" style="123" customWidth="1"/>
    <col min="13581" max="13592" width="5.875" style="123" customWidth="1"/>
    <col min="13593" max="13594" width="6" style="123" customWidth="1"/>
    <col min="13595" max="13824" width="9" style="123"/>
    <col min="13825" max="13826" width="5.875" style="123" customWidth="1"/>
    <col min="13827" max="13827" width="3.625" style="123" customWidth="1"/>
    <col min="13828" max="13829" width="5.875" style="123" customWidth="1"/>
    <col min="13830" max="13830" width="3.625" style="123" customWidth="1"/>
    <col min="13831" max="13832" width="5.875" style="123" customWidth="1"/>
    <col min="13833" max="13833" width="3.625" style="123" customWidth="1"/>
    <col min="13834" max="13834" width="5.875" style="123" customWidth="1"/>
    <col min="13835" max="13835" width="8.625" style="123" customWidth="1"/>
    <col min="13836" max="13836" width="4.625" style="123" customWidth="1"/>
    <col min="13837" max="13848" width="5.875" style="123" customWidth="1"/>
    <col min="13849" max="13850" width="6" style="123" customWidth="1"/>
    <col min="13851" max="14080" width="9" style="123"/>
    <col min="14081" max="14082" width="5.875" style="123" customWidth="1"/>
    <col min="14083" max="14083" width="3.625" style="123" customWidth="1"/>
    <col min="14084" max="14085" width="5.875" style="123" customWidth="1"/>
    <col min="14086" max="14086" width="3.625" style="123" customWidth="1"/>
    <col min="14087" max="14088" width="5.875" style="123" customWidth="1"/>
    <col min="14089" max="14089" width="3.625" style="123" customWidth="1"/>
    <col min="14090" max="14090" width="5.875" style="123" customWidth="1"/>
    <col min="14091" max="14091" width="8.625" style="123" customWidth="1"/>
    <col min="14092" max="14092" width="4.625" style="123" customWidth="1"/>
    <col min="14093" max="14104" width="5.875" style="123" customWidth="1"/>
    <col min="14105" max="14106" width="6" style="123" customWidth="1"/>
    <col min="14107" max="14336" width="9" style="123"/>
    <col min="14337" max="14338" width="5.875" style="123" customWidth="1"/>
    <col min="14339" max="14339" width="3.625" style="123" customWidth="1"/>
    <col min="14340" max="14341" width="5.875" style="123" customWidth="1"/>
    <col min="14342" max="14342" width="3.625" style="123" customWidth="1"/>
    <col min="14343" max="14344" width="5.875" style="123" customWidth="1"/>
    <col min="14345" max="14345" width="3.625" style="123" customWidth="1"/>
    <col min="14346" max="14346" width="5.875" style="123" customWidth="1"/>
    <col min="14347" max="14347" width="8.625" style="123" customWidth="1"/>
    <col min="14348" max="14348" width="4.625" style="123" customWidth="1"/>
    <col min="14349" max="14360" width="5.875" style="123" customWidth="1"/>
    <col min="14361" max="14362" width="6" style="123" customWidth="1"/>
    <col min="14363" max="14592" width="9" style="123"/>
    <col min="14593" max="14594" width="5.875" style="123" customWidth="1"/>
    <col min="14595" max="14595" width="3.625" style="123" customWidth="1"/>
    <col min="14596" max="14597" width="5.875" style="123" customWidth="1"/>
    <col min="14598" max="14598" width="3.625" style="123" customWidth="1"/>
    <col min="14599" max="14600" width="5.875" style="123" customWidth="1"/>
    <col min="14601" max="14601" width="3.625" style="123" customWidth="1"/>
    <col min="14602" max="14602" width="5.875" style="123" customWidth="1"/>
    <col min="14603" max="14603" width="8.625" style="123" customWidth="1"/>
    <col min="14604" max="14604" width="4.625" style="123" customWidth="1"/>
    <col min="14605" max="14616" width="5.875" style="123" customWidth="1"/>
    <col min="14617" max="14618" width="6" style="123" customWidth="1"/>
    <col min="14619" max="14848" width="9" style="123"/>
    <col min="14849" max="14850" width="5.875" style="123" customWidth="1"/>
    <col min="14851" max="14851" width="3.625" style="123" customWidth="1"/>
    <col min="14852" max="14853" width="5.875" style="123" customWidth="1"/>
    <col min="14854" max="14854" width="3.625" style="123" customWidth="1"/>
    <col min="14855" max="14856" width="5.875" style="123" customWidth="1"/>
    <col min="14857" max="14857" width="3.625" style="123" customWidth="1"/>
    <col min="14858" max="14858" width="5.875" style="123" customWidth="1"/>
    <col min="14859" max="14859" width="8.625" style="123" customWidth="1"/>
    <col min="14860" max="14860" width="4.625" style="123" customWidth="1"/>
    <col min="14861" max="14872" width="5.875" style="123" customWidth="1"/>
    <col min="14873" max="14874" width="6" style="123" customWidth="1"/>
    <col min="14875" max="15104" width="9" style="123"/>
    <col min="15105" max="15106" width="5.875" style="123" customWidth="1"/>
    <col min="15107" max="15107" width="3.625" style="123" customWidth="1"/>
    <col min="15108" max="15109" width="5.875" style="123" customWidth="1"/>
    <col min="15110" max="15110" width="3.625" style="123" customWidth="1"/>
    <col min="15111" max="15112" width="5.875" style="123" customWidth="1"/>
    <col min="15113" max="15113" width="3.625" style="123" customWidth="1"/>
    <col min="15114" max="15114" width="5.875" style="123" customWidth="1"/>
    <col min="15115" max="15115" width="8.625" style="123" customWidth="1"/>
    <col min="15116" max="15116" width="4.625" style="123" customWidth="1"/>
    <col min="15117" max="15128" width="5.875" style="123" customWidth="1"/>
    <col min="15129" max="15130" width="6" style="123" customWidth="1"/>
    <col min="15131" max="15360" width="9" style="123"/>
    <col min="15361" max="15362" width="5.875" style="123" customWidth="1"/>
    <col min="15363" max="15363" width="3.625" style="123" customWidth="1"/>
    <col min="15364" max="15365" width="5.875" style="123" customWidth="1"/>
    <col min="15366" max="15366" width="3.625" style="123" customWidth="1"/>
    <col min="15367" max="15368" width="5.875" style="123" customWidth="1"/>
    <col min="15369" max="15369" width="3.625" style="123" customWidth="1"/>
    <col min="15370" max="15370" width="5.875" style="123" customWidth="1"/>
    <col min="15371" max="15371" width="8.625" style="123" customWidth="1"/>
    <col min="15372" max="15372" width="4.625" style="123" customWidth="1"/>
    <col min="15373" max="15384" width="5.875" style="123" customWidth="1"/>
    <col min="15385" max="15386" width="6" style="123" customWidth="1"/>
    <col min="15387" max="15616" width="9" style="123"/>
    <col min="15617" max="15618" width="5.875" style="123" customWidth="1"/>
    <col min="15619" max="15619" width="3.625" style="123" customWidth="1"/>
    <col min="15620" max="15621" width="5.875" style="123" customWidth="1"/>
    <col min="15622" max="15622" width="3.625" style="123" customWidth="1"/>
    <col min="15623" max="15624" width="5.875" style="123" customWidth="1"/>
    <col min="15625" max="15625" width="3.625" style="123" customWidth="1"/>
    <col min="15626" max="15626" width="5.875" style="123" customWidth="1"/>
    <col min="15627" max="15627" width="8.625" style="123" customWidth="1"/>
    <col min="15628" max="15628" width="4.625" style="123" customWidth="1"/>
    <col min="15629" max="15640" width="5.875" style="123" customWidth="1"/>
    <col min="15641" max="15642" width="6" style="123" customWidth="1"/>
    <col min="15643" max="15872" width="9" style="123"/>
    <col min="15873" max="15874" width="5.875" style="123" customWidth="1"/>
    <col min="15875" max="15875" width="3.625" style="123" customWidth="1"/>
    <col min="15876" max="15877" width="5.875" style="123" customWidth="1"/>
    <col min="15878" max="15878" width="3.625" style="123" customWidth="1"/>
    <col min="15879" max="15880" width="5.875" style="123" customWidth="1"/>
    <col min="15881" max="15881" width="3.625" style="123" customWidth="1"/>
    <col min="15882" max="15882" width="5.875" style="123" customWidth="1"/>
    <col min="15883" max="15883" width="8.625" style="123" customWidth="1"/>
    <col min="15884" max="15884" width="4.625" style="123" customWidth="1"/>
    <col min="15885" max="15896" width="5.875" style="123" customWidth="1"/>
    <col min="15897" max="15898" width="6" style="123" customWidth="1"/>
    <col min="15899" max="16128" width="9" style="123"/>
    <col min="16129" max="16130" width="5.875" style="123" customWidth="1"/>
    <col min="16131" max="16131" width="3.625" style="123" customWidth="1"/>
    <col min="16132" max="16133" width="5.875" style="123" customWidth="1"/>
    <col min="16134" max="16134" width="3.625" style="123" customWidth="1"/>
    <col min="16135" max="16136" width="5.875" style="123" customWidth="1"/>
    <col min="16137" max="16137" width="3.625" style="123" customWidth="1"/>
    <col min="16138" max="16138" width="5.875" style="123" customWidth="1"/>
    <col min="16139" max="16139" width="8.625" style="123" customWidth="1"/>
    <col min="16140" max="16140" width="4.625" style="123" customWidth="1"/>
    <col min="16141" max="16152" width="5.875" style="123" customWidth="1"/>
    <col min="16153" max="16154" width="6" style="123" customWidth="1"/>
    <col min="16155" max="16384" width="9" style="123"/>
  </cols>
  <sheetData>
    <row r="1" spans="1:25" ht="7.5" customHeight="1">
      <c r="V1" s="122"/>
      <c r="W1" s="122"/>
      <c r="X1" s="122"/>
    </row>
    <row r="2" spans="1:25" ht="14.25">
      <c r="D2" s="124" t="s">
        <v>152</v>
      </c>
      <c r="V2" s="122"/>
      <c r="W2" s="122"/>
      <c r="X2" s="122"/>
      <c r="Y2" s="3" t="s">
        <v>153</v>
      </c>
    </row>
    <row r="3" spans="1:25" ht="12" customHeight="1">
      <c r="R3" s="123"/>
      <c r="S3" s="123"/>
      <c r="T3" s="123"/>
      <c r="U3" s="125"/>
      <c r="V3" s="2365" t="s">
        <v>28</v>
      </c>
      <c r="W3" s="2366"/>
      <c r="X3" s="2367" t="s">
        <v>29</v>
      </c>
      <c r="Y3" s="2368"/>
    </row>
    <row r="4" spans="1:25" ht="13.5">
      <c r="E4" s="126"/>
      <c r="F4" s="126"/>
      <c r="G4" s="126"/>
      <c r="H4" s="126"/>
      <c r="I4" s="126"/>
      <c r="J4" s="126"/>
      <c r="K4" s="126"/>
      <c r="L4" s="126"/>
      <c r="M4" s="2384" t="s">
        <v>154</v>
      </c>
      <c r="N4" s="2374"/>
      <c r="O4" s="2374"/>
      <c r="P4" s="2407"/>
      <c r="Q4" s="2408"/>
      <c r="R4" s="2408"/>
      <c r="S4" s="2408"/>
      <c r="T4" s="2409"/>
      <c r="U4" s="125"/>
      <c r="V4" s="2369" t="s">
        <v>30</v>
      </c>
      <c r="W4" s="2370"/>
      <c r="X4" s="2371"/>
      <c r="Y4" s="2372"/>
    </row>
    <row r="5" spans="1:25" ht="13.5">
      <c r="A5" s="2401" t="s">
        <v>155</v>
      </c>
      <c r="B5" s="2402"/>
      <c r="C5" s="2403"/>
      <c r="D5" s="2349"/>
      <c r="E5" s="2402"/>
      <c r="F5" s="2402"/>
      <c r="G5" s="2377"/>
      <c r="H5" s="2404" t="s">
        <v>156</v>
      </c>
      <c r="I5" s="2405"/>
      <c r="J5" s="2405"/>
      <c r="K5" s="192"/>
      <c r="L5" s="193"/>
      <c r="M5" s="2347" t="s">
        <v>157</v>
      </c>
      <c r="N5" s="2374"/>
      <c r="O5" s="2374"/>
      <c r="P5" s="2349"/>
      <c r="Q5" s="2375"/>
      <c r="R5" s="2375"/>
      <c r="S5" s="2375"/>
      <c r="T5" s="2406"/>
      <c r="U5" s="125"/>
      <c r="V5" s="2380" t="s">
        <v>158</v>
      </c>
      <c r="W5" s="2381"/>
      <c r="X5" s="2356" t="s">
        <v>29</v>
      </c>
      <c r="Y5" s="2357"/>
    </row>
    <row r="6" spans="1:25">
      <c r="Q6" s="126"/>
    </row>
    <row r="7" spans="1:25" ht="13.5">
      <c r="A7" s="2384" t="s">
        <v>159</v>
      </c>
      <c r="B7" s="2374"/>
      <c r="C7" s="2374"/>
      <c r="D7" s="2374"/>
      <c r="E7" s="2374"/>
      <c r="F7" s="2374"/>
      <c r="G7" s="2374"/>
      <c r="H7" s="2374"/>
      <c r="I7" s="2374"/>
      <c r="J7" s="2374"/>
      <c r="K7" s="2374"/>
      <c r="L7" s="2385"/>
      <c r="M7" s="2384" t="s">
        <v>160</v>
      </c>
      <c r="N7" s="2374"/>
      <c r="O7" s="2374"/>
      <c r="P7" s="2374"/>
      <c r="Q7" s="2374"/>
      <c r="R7" s="2374"/>
      <c r="S7" s="2374"/>
      <c r="T7" s="2374"/>
      <c r="U7" s="2374"/>
      <c r="V7" s="2385"/>
      <c r="X7" s="2395" t="s">
        <v>161</v>
      </c>
      <c r="Y7" s="2396"/>
    </row>
    <row r="8" spans="1:25" ht="13.5">
      <c r="A8" s="2399" t="s">
        <v>162</v>
      </c>
      <c r="B8" s="2391"/>
      <c r="C8" s="2400"/>
      <c r="D8" s="2389" t="s">
        <v>163</v>
      </c>
      <c r="E8" s="2389"/>
      <c r="F8" s="2389"/>
      <c r="G8" s="2389" t="s">
        <v>164</v>
      </c>
      <c r="H8" s="2389"/>
      <c r="I8" s="2389"/>
      <c r="J8" s="2390" t="s">
        <v>165</v>
      </c>
      <c r="K8" s="2391"/>
      <c r="L8" s="2391"/>
      <c r="M8" s="2382" t="s">
        <v>166</v>
      </c>
      <c r="N8" s="2392"/>
      <c r="O8" s="194" t="s">
        <v>145</v>
      </c>
      <c r="P8" s="165" t="s">
        <v>146</v>
      </c>
      <c r="Q8" s="165" t="s">
        <v>83</v>
      </c>
      <c r="R8" s="165" t="s">
        <v>84</v>
      </c>
      <c r="S8" s="165" t="s">
        <v>85</v>
      </c>
      <c r="T8" s="165" t="s">
        <v>86</v>
      </c>
      <c r="U8" s="165" t="s">
        <v>87</v>
      </c>
      <c r="V8" s="195" t="s">
        <v>88</v>
      </c>
      <c r="X8" s="2397"/>
      <c r="Y8" s="2398"/>
    </row>
    <row r="9" spans="1:25" ht="13.5">
      <c r="A9" s="2382"/>
      <c r="B9" s="2386"/>
      <c r="C9" s="2387"/>
      <c r="D9" s="2388"/>
      <c r="E9" s="2388"/>
      <c r="F9" s="2388"/>
      <c r="G9" s="2389"/>
      <c r="H9" s="2389"/>
      <c r="I9" s="2389"/>
      <c r="J9" s="2390"/>
      <c r="K9" s="2391"/>
      <c r="L9" s="2391"/>
      <c r="M9" s="2382" t="s">
        <v>167</v>
      </c>
      <c r="N9" s="2392"/>
      <c r="O9" s="194">
        <v>22</v>
      </c>
      <c r="P9" s="165">
        <v>9.6999999999999993</v>
      </c>
      <c r="Q9" s="165">
        <v>6.3</v>
      </c>
      <c r="R9" s="165">
        <v>3.7</v>
      </c>
      <c r="S9" s="165">
        <v>3.5</v>
      </c>
      <c r="T9" s="165">
        <v>2.4</v>
      </c>
      <c r="U9" s="165">
        <v>2.2000000000000002</v>
      </c>
      <c r="V9" s="196">
        <v>1.6</v>
      </c>
      <c r="X9" s="2393">
        <v>1.3</v>
      </c>
      <c r="Y9" s="2394"/>
    </row>
    <row r="10" spans="1:25">
      <c r="Q10" s="126"/>
    </row>
    <row r="11" spans="1:25" ht="13.5">
      <c r="A11" s="2382" t="s">
        <v>168</v>
      </c>
      <c r="B11" s="2382"/>
      <c r="C11" s="2383"/>
      <c r="D11" s="131" t="s">
        <v>169</v>
      </c>
      <c r="E11" s="132" t="s">
        <v>170</v>
      </c>
      <c r="F11" s="132"/>
      <c r="G11" s="132"/>
      <c r="H11" s="132"/>
      <c r="I11" s="132"/>
      <c r="J11" s="132"/>
      <c r="K11" s="132"/>
      <c r="L11" s="133"/>
      <c r="M11" s="144"/>
      <c r="N11" s="143" t="s">
        <v>171</v>
      </c>
      <c r="O11" s="137"/>
      <c r="P11" s="135"/>
      <c r="Q11" s="126"/>
      <c r="R11" s="126"/>
      <c r="S11" s="126"/>
      <c r="T11" s="126"/>
      <c r="U11" s="126"/>
      <c r="V11" s="126"/>
      <c r="W11" s="126"/>
      <c r="X11" s="126"/>
      <c r="Y11" s="126"/>
    </row>
    <row r="12" spans="1:25">
      <c r="A12" s="140"/>
      <c r="B12" s="126"/>
      <c r="C12" s="135"/>
      <c r="D12" s="126"/>
      <c r="E12" s="126"/>
      <c r="F12" s="126"/>
      <c r="G12" s="126"/>
      <c r="H12" s="126"/>
      <c r="I12" s="126"/>
      <c r="J12" s="126"/>
      <c r="K12" s="126"/>
      <c r="L12" s="125"/>
      <c r="M12" s="140"/>
      <c r="N12" s="126"/>
      <c r="O12" s="126"/>
      <c r="P12" s="135"/>
      <c r="Q12" s="126"/>
      <c r="R12" s="126"/>
      <c r="S12" s="126"/>
      <c r="T12" s="126"/>
      <c r="U12" s="126"/>
      <c r="V12" s="126"/>
      <c r="W12" s="126"/>
      <c r="X12" s="126"/>
      <c r="Y12" s="126"/>
    </row>
    <row r="13" spans="1:25">
      <c r="A13" s="144"/>
      <c r="B13" s="137"/>
      <c r="C13" s="137"/>
      <c r="D13" s="137"/>
      <c r="E13" s="137"/>
      <c r="F13" s="137"/>
      <c r="G13" s="137"/>
      <c r="H13" s="137"/>
      <c r="I13" s="137"/>
      <c r="J13" s="137"/>
      <c r="K13" s="137"/>
      <c r="L13" s="139"/>
      <c r="M13" s="140"/>
      <c r="N13" s="126"/>
      <c r="O13" s="126"/>
      <c r="P13" s="141"/>
      <c r="Q13" s="141"/>
      <c r="R13" s="141"/>
      <c r="S13" s="141"/>
      <c r="T13" s="141"/>
      <c r="U13" s="141"/>
      <c r="V13" s="141"/>
      <c r="W13" s="141"/>
      <c r="X13" s="126"/>
      <c r="Y13" s="126"/>
    </row>
    <row r="14" spans="1:25">
      <c r="A14" s="197"/>
      <c r="B14" s="137"/>
      <c r="C14" s="137"/>
      <c r="D14" s="137"/>
      <c r="E14" s="137"/>
      <c r="F14" s="137"/>
      <c r="G14" s="137"/>
      <c r="H14" s="137"/>
      <c r="I14" s="137"/>
      <c r="J14" s="137"/>
      <c r="K14" s="137"/>
      <c r="L14" s="139"/>
      <c r="M14" s="180"/>
      <c r="N14" s="181"/>
      <c r="O14" s="181"/>
      <c r="P14" s="157"/>
      <c r="Q14" s="157"/>
      <c r="R14" s="157"/>
      <c r="S14" s="157"/>
      <c r="T14" s="157"/>
      <c r="U14" s="157"/>
      <c r="V14" s="157"/>
      <c r="W14" s="157"/>
      <c r="X14" s="181"/>
      <c r="Y14" s="181"/>
    </row>
    <row r="15" spans="1:25" ht="13.5">
      <c r="A15" s="144"/>
      <c r="B15" s="137"/>
      <c r="C15" s="137"/>
      <c r="D15" s="137"/>
      <c r="E15" s="143"/>
      <c r="F15" s="137"/>
      <c r="G15" s="137"/>
      <c r="H15" s="137"/>
      <c r="I15" s="137"/>
      <c r="J15" s="137"/>
      <c r="K15" s="137"/>
      <c r="L15" s="139"/>
      <c r="M15" s="2384" t="s">
        <v>172</v>
      </c>
      <c r="N15" s="2374"/>
      <c r="O15" s="2374"/>
      <c r="P15" s="2374"/>
      <c r="Q15" s="2374"/>
      <c r="R15" s="2385"/>
      <c r="S15" s="132"/>
      <c r="T15" s="132"/>
      <c r="U15" s="132"/>
      <c r="V15" s="132"/>
      <c r="W15" s="132"/>
      <c r="X15" s="132"/>
      <c r="Y15" s="133"/>
    </row>
    <row r="16" spans="1:25">
      <c r="A16" s="144"/>
      <c r="B16" s="137"/>
      <c r="C16" s="137"/>
      <c r="E16" s="143"/>
      <c r="F16" s="145"/>
      <c r="G16" s="137"/>
      <c r="H16" s="137"/>
      <c r="I16" s="137"/>
      <c r="J16" s="137"/>
      <c r="K16" s="137"/>
      <c r="L16" s="139"/>
      <c r="M16" s="140"/>
      <c r="N16" s="126"/>
      <c r="O16" s="126"/>
      <c r="P16" s="141"/>
      <c r="Q16" s="141"/>
      <c r="R16" s="141"/>
      <c r="S16" s="141"/>
      <c r="T16" s="141"/>
      <c r="U16" s="141"/>
      <c r="V16" s="141"/>
      <c r="W16" s="141"/>
      <c r="X16" s="137"/>
      <c r="Y16" s="139"/>
    </row>
    <row r="17" spans="1:25">
      <c r="A17" s="140"/>
      <c r="B17" s="126"/>
      <c r="C17" s="126"/>
      <c r="D17" s="126"/>
      <c r="E17" s="137"/>
      <c r="G17" s="137"/>
      <c r="H17" s="137"/>
      <c r="I17" s="137"/>
      <c r="J17" s="137"/>
      <c r="K17" s="137"/>
      <c r="L17" s="146"/>
      <c r="M17" s="140"/>
      <c r="N17" s="126"/>
      <c r="O17" s="126"/>
      <c r="P17" s="141"/>
      <c r="Q17" s="141"/>
      <c r="R17" s="141"/>
      <c r="S17" s="141"/>
      <c r="T17" s="141"/>
      <c r="U17" s="141"/>
      <c r="V17" s="141"/>
      <c r="W17" s="141"/>
      <c r="X17" s="137"/>
      <c r="Y17" s="146"/>
    </row>
    <row r="18" spans="1:25">
      <c r="A18" s="140"/>
      <c r="B18" s="126"/>
      <c r="C18" s="126"/>
      <c r="D18" s="126"/>
      <c r="E18" s="137"/>
      <c r="G18" s="137"/>
      <c r="H18" s="137"/>
      <c r="I18" s="137"/>
      <c r="J18" s="137"/>
      <c r="K18" s="137"/>
      <c r="L18" s="146"/>
      <c r="M18" s="140"/>
      <c r="N18" s="126"/>
      <c r="O18" s="126"/>
      <c r="P18" s="141"/>
      <c r="Q18" s="141"/>
      <c r="R18" s="141"/>
      <c r="S18" s="141"/>
      <c r="T18" s="141"/>
      <c r="U18" s="141"/>
      <c r="V18" s="141"/>
      <c r="W18" s="141"/>
      <c r="X18" s="147"/>
      <c r="Y18" s="146"/>
    </row>
    <row r="19" spans="1:25">
      <c r="A19" s="140"/>
      <c r="B19" s="126"/>
      <c r="C19" s="126"/>
      <c r="D19" s="126"/>
      <c r="E19" s="143"/>
      <c r="F19" s="137"/>
      <c r="G19" s="137"/>
      <c r="H19" s="137"/>
      <c r="I19" s="137"/>
      <c r="J19" s="137"/>
      <c r="K19" s="137"/>
      <c r="L19" s="146"/>
      <c r="M19" s="140"/>
      <c r="N19" s="126"/>
      <c r="O19" s="126"/>
      <c r="P19" s="141"/>
      <c r="Q19" s="141"/>
      <c r="R19" s="141"/>
      <c r="S19" s="141"/>
      <c r="T19" s="141"/>
      <c r="U19" s="141"/>
      <c r="V19" s="141"/>
      <c r="W19" s="148"/>
      <c r="X19" s="147"/>
      <c r="Y19" s="146"/>
    </row>
    <row r="20" spans="1:25">
      <c r="A20" s="140"/>
      <c r="B20" s="126"/>
      <c r="C20" s="126"/>
      <c r="D20" s="126"/>
      <c r="E20" s="149"/>
      <c r="F20" s="137"/>
      <c r="G20" s="137"/>
      <c r="H20" s="137"/>
      <c r="I20" s="137"/>
      <c r="J20" s="137"/>
      <c r="K20" s="137"/>
      <c r="L20" s="146"/>
      <c r="M20" s="140"/>
      <c r="N20" s="126"/>
      <c r="O20" s="126"/>
      <c r="P20" s="141"/>
      <c r="Q20" s="141"/>
      <c r="R20" s="141"/>
      <c r="S20" s="141"/>
      <c r="T20" s="141"/>
      <c r="U20" s="141"/>
      <c r="V20" s="141"/>
      <c r="W20" s="141"/>
      <c r="X20" s="147"/>
      <c r="Y20" s="146"/>
    </row>
    <row r="21" spans="1:25">
      <c r="A21" s="140"/>
      <c r="B21" s="126"/>
      <c r="C21" s="126"/>
      <c r="D21" s="126"/>
      <c r="E21" s="137"/>
      <c r="F21" s="137"/>
      <c r="G21" s="137"/>
      <c r="H21" s="137"/>
      <c r="I21" s="137"/>
      <c r="J21" s="137"/>
      <c r="K21" s="137"/>
      <c r="L21" s="146"/>
      <c r="M21" s="140"/>
      <c r="N21" s="126"/>
      <c r="O21" s="126"/>
      <c r="P21" s="141"/>
      <c r="Q21" s="141"/>
      <c r="R21" s="141"/>
      <c r="S21" s="141"/>
      <c r="T21" s="141"/>
      <c r="U21" s="141"/>
      <c r="V21" s="141"/>
      <c r="W21" s="141"/>
      <c r="X21" s="147"/>
      <c r="Y21" s="146"/>
    </row>
    <row r="22" spans="1:25">
      <c r="A22" s="140"/>
      <c r="B22" s="126"/>
      <c r="C22" s="126"/>
      <c r="D22" s="126"/>
      <c r="E22" s="137"/>
      <c r="F22" s="137"/>
      <c r="G22" s="137"/>
      <c r="H22" s="137"/>
      <c r="I22" s="137"/>
      <c r="J22" s="137"/>
      <c r="K22" s="137"/>
      <c r="L22" s="146"/>
      <c r="M22" s="140"/>
      <c r="N22" s="126"/>
      <c r="O22" s="126"/>
      <c r="P22" s="141"/>
      <c r="Q22" s="141"/>
      <c r="R22" s="141"/>
      <c r="S22" s="141"/>
      <c r="T22" s="141"/>
      <c r="U22" s="141"/>
      <c r="V22" s="141"/>
      <c r="W22" s="141"/>
      <c r="X22" s="147"/>
      <c r="Y22" s="146"/>
    </row>
    <row r="23" spans="1:25">
      <c r="A23" s="140"/>
      <c r="B23" s="126"/>
      <c r="C23" s="126"/>
      <c r="D23" s="126"/>
      <c r="E23" s="137"/>
      <c r="F23" s="137"/>
      <c r="G23" s="137"/>
      <c r="H23" s="137"/>
      <c r="I23" s="137"/>
      <c r="J23" s="137"/>
      <c r="K23" s="137"/>
      <c r="L23" s="146"/>
      <c r="M23" s="140"/>
      <c r="N23" s="126"/>
      <c r="O23" s="126"/>
      <c r="P23" s="141"/>
      <c r="Q23" s="141"/>
      <c r="R23" s="141"/>
      <c r="S23" s="141"/>
      <c r="T23" s="141"/>
      <c r="U23" s="141"/>
      <c r="V23" s="141"/>
      <c r="W23" s="141"/>
      <c r="X23" s="126"/>
      <c r="Y23" s="125"/>
    </row>
    <row r="24" spans="1:25">
      <c r="A24" s="140"/>
      <c r="B24" s="126"/>
      <c r="C24" s="126"/>
      <c r="D24" s="126"/>
      <c r="E24" s="137"/>
      <c r="F24" s="137"/>
      <c r="G24" s="137"/>
      <c r="H24" s="137"/>
      <c r="I24" s="137"/>
      <c r="J24" s="137"/>
      <c r="K24" s="137"/>
      <c r="L24" s="146"/>
      <c r="M24" s="140"/>
      <c r="N24" s="126"/>
      <c r="O24" s="126"/>
      <c r="P24" s="141"/>
      <c r="Q24" s="141"/>
      <c r="R24" s="141"/>
      <c r="S24" s="141"/>
      <c r="T24" s="141"/>
      <c r="U24" s="141"/>
      <c r="V24" s="141"/>
      <c r="W24" s="141"/>
      <c r="X24" s="126"/>
      <c r="Y24" s="125"/>
    </row>
    <row r="25" spans="1:25">
      <c r="A25" s="140"/>
      <c r="B25" s="126"/>
      <c r="C25" s="126"/>
      <c r="D25" s="126"/>
      <c r="E25" s="137"/>
      <c r="F25" s="137"/>
      <c r="G25" s="137"/>
      <c r="H25" s="137"/>
      <c r="I25" s="137"/>
      <c r="J25" s="137"/>
      <c r="K25" s="137"/>
      <c r="L25" s="146"/>
      <c r="M25" s="140"/>
      <c r="N25" s="126"/>
      <c r="O25" s="126"/>
      <c r="P25" s="141"/>
      <c r="Q25" s="141"/>
      <c r="R25" s="141"/>
      <c r="S25" s="141"/>
      <c r="T25" s="141"/>
      <c r="U25" s="141"/>
      <c r="V25" s="141"/>
      <c r="W25" s="141"/>
      <c r="X25" s="126"/>
      <c r="Y25" s="125"/>
    </row>
    <row r="26" spans="1:25">
      <c r="A26" s="140"/>
      <c r="B26" s="126"/>
      <c r="C26" s="126"/>
      <c r="D26" s="126"/>
      <c r="E26" s="137"/>
      <c r="F26" s="137"/>
      <c r="G26" s="137"/>
      <c r="H26" s="137"/>
      <c r="I26" s="137"/>
      <c r="J26" s="137"/>
      <c r="K26" s="137"/>
      <c r="L26" s="146"/>
      <c r="M26" s="140"/>
      <c r="N26" s="126"/>
      <c r="O26" s="126"/>
      <c r="P26" s="141"/>
      <c r="Q26" s="126"/>
      <c r="R26" s="126"/>
      <c r="S26" s="126"/>
      <c r="T26" s="126"/>
      <c r="U26" s="126"/>
      <c r="V26" s="141"/>
      <c r="W26" s="141"/>
      <c r="X26" s="141"/>
      <c r="Y26" s="155"/>
    </row>
    <row r="27" spans="1:25">
      <c r="A27" s="140"/>
      <c r="B27" s="126"/>
      <c r="C27" s="126"/>
      <c r="D27" s="126"/>
      <c r="E27" s="137"/>
      <c r="F27" s="137"/>
      <c r="G27" s="137"/>
      <c r="H27" s="137"/>
      <c r="I27" s="137"/>
      <c r="J27" s="137"/>
      <c r="K27" s="137"/>
      <c r="L27" s="146"/>
      <c r="M27" s="140"/>
      <c r="N27" s="126"/>
      <c r="O27" s="126"/>
      <c r="P27" s="141"/>
      <c r="Q27" s="198"/>
      <c r="R27" s="198"/>
      <c r="S27" s="198"/>
      <c r="T27" s="198"/>
      <c r="U27" s="198"/>
      <c r="V27" s="198"/>
      <c r="W27" s="198"/>
      <c r="X27" s="198"/>
      <c r="Y27" s="199"/>
    </row>
    <row r="28" spans="1:25">
      <c r="A28" s="140"/>
      <c r="B28" s="126"/>
      <c r="C28" s="126"/>
      <c r="D28" s="126"/>
      <c r="E28" s="137"/>
      <c r="F28" s="137"/>
      <c r="G28" s="137"/>
      <c r="H28" s="137"/>
      <c r="I28" s="137"/>
      <c r="J28" s="137"/>
      <c r="K28" s="137"/>
      <c r="L28" s="146"/>
      <c r="M28" s="140"/>
      <c r="N28" s="126"/>
      <c r="O28" s="126"/>
      <c r="P28" s="141"/>
      <c r="Q28" s="141"/>
      <c r="R28" s="141"/>
      <c r="S28" s="141"/>
      <c r="T28" s="141"/>
      <c r="U28" s="141"/>
      <c r="V28" s="141"/>
      <c r="W28" s="141"/>
      <c r="X28" s="126"/>
      <c r="Y28" s="125"/>
    </row>
    <row r="29" spans="1:25">
      <c r="A29" s="140"/>
      <c r="B29" s="126"/>
      <c r="C29" s="126"/>
      <c r="D29" s="126"/>
      <c r="E29" s="137"/>
      <c r="F29" s="137"/>
      <c r="G29" s="137"/>
      <c r="H29" s="137"/>
      <c r="I29" s="137"/>
      <c r="J29" s="137"/>
      <c r="K29" s="137"/>
      <c r="L29" s="146"/>
      <c r="M29" s="140"/>
      <c r="N29" s="126"/>
      <c r="O29" s="126"/>
      <c r="P29" s="141"/>
      <c r="Q29" s="141"/>
      <c r="R29" s="141"/>
      <c r="S29" s="141"/>
      <c r="T29" s="141"/>
      <c r="U29" s="141"/>
      <c r="V29" s="141"/>
      <c r="W29" s="141"/>
      <c r="X29" s="126"/>
      <c r="Y29" s="125"/>
    </row>
    <row r="30" spans="1:25">
      <c r="A30" s="140"/>
      <c r="B30" s="126"/>
      <c r="C30" s="126"/>
      <c r="D30" s="126"/>
      <c r="E30" s="137"/>
      <c r="F30" s="137"/>
      <c r="G30" s="137"/>
      <c r="H30" s="137"/>
      <c r="I30" s="137"/>
      <c r="J30" s="137"/>
      <c r="K30" s="137"/>
      <c r="L30" s="146"/>
      <c r="M30" s="140"/>
      <c r="N30" s="126"/>
      <c r="O30" s="126"/>
      <c r="P30" s="141"/>
      <c r="Q30" s="141"/>
      <c r="R30" s="141"/>
      <c r="S30" s="141"/>
      <c r="T30" s="141"/>
      <c r="U30" s="141"/>
      <c r="V30" s="141"/>
      <c r="W30" s="141"/>
      <c r="X30" s="126"/>
      <c r="Y30" s="125"/>
    </row>
    <row r="31" spans="1:25">
      <c r="A31" s="140"/>
      <c r="B31" s="126"/>
      <c r="C31" s="126"/>
      <c r="D31" s="126"/>
      <c r="E31" s="137"/>
      <c r="F31" s="137"/>
      <c r="G31" s="137"/>
      <c r="H31" s="137"/>
      <c r="I31" s="137"/>
      <c r="J31" s="137"/>
      <c r="K31" s="137"/>
      <c r="L31" s="146"/>
      <c r="M31" s="140"/>
      <c r="N31" s="126"/>
      <c r="O31" s="126"/>
      <c r="P31" s="141"/>
      <c r="Q31" s="141"/>
      <c r="R31" s="141"/>
      <c r="S31" s="141"/>
      <c r="T31" s="141"/>
      <c r="U31" s="141"/>
      <c r="V31" s="141"/>
      <c r="W31" s="141"/>
      <c r="X31" s="126"/>
      <c r="Y31" s="125"/>
    </row>
    <row r="32" spans="1:25">
      <c r="A32" s="140"/>
      <c r="B32" s="126"/>
      <c r="C32" s="126"/>
      <c r="D32" s="126"/>
      <c r="E32" s="137"/>
      <c r="F32" s="137"/>
      <c r="G32" s="137"/>
      <c r="H32" s="137"/>
      <c r="I32" s="137"/>
      <c r="J32" s="137"/>
      <c r="K32" s="137"/>
      <c r="L32" s="146"/>
      <c r="M32" s="140"/>
      <c r="N32" s="126"/>
      <c r="O32" s="126"/>
      <c r="P32" s="141"/>
      <c r="Q32" s="141"/>
      <c r="R32" s="141"/>
      <c r="S32" s="141"/>
      <c r="T32" s="141"/>
      <c r="U32" s="141"/>
      <c r="V32" s="141"/>
      <c r="W32" s="141"/>
      <c r="X32" s="126"/>
      <c r="Y32" s="125"/>
    </row>
    <row r="33" spans="1:25">
      <c r="A33" s="140"/>
      <c r="B33" s="126"/>
      <c r="C33" s="126"/>
      <c r="D33" s="126"/>
      <c r="E33" s="137"/>
      <c r="F33" s="137"/>
      <c r="G33" s="137"/>
      <c r="H33" s="137"/>
      <c r="I33" s="137"/>
      <c r="J33" s="137"/>
      <c r="K33" s="137"/>
      <c r="L33" s="146"/>
      <c r="M33" s="140"/>
      <c r="N33" s="126"/>
      <c r="O33" s="126"/>
      <c r="P33" s="141"/>
      <c r="Q33" s="141"/>
      <c r="R33" s="141"/>
      <c r="S33" s="141"/>
      <c r="T33" s="141"/>
      <c r="U33" s="141"/>
      <c r="V33" s="141"/>
      <c r="W33" s="141"/>
      <c r="X33" s="126"/>
      <c r="Y33" s="125"/>
    </row>
    <row r="34" spans="1:25">
      <c r="A34" s="140"/>
      <c r="B34" s="126"/>
      <c r="C34" s="126"/>
      <c r="D34" s="126"/>
      <c r="E34" s="137"/>
      <c r="F34" s="137"/>
      <c r="G34" s="137"/>
      <c r="H34" s="137"/>
      <c r="I34" s="137"/>
      <c r="J34" s="137"/>
      <c r="K34" s="137"/>
      <c r="L34" s="146"/>
      <c r="M34" s="140"/>
      <c r="N34" s="126"/>
      <c r="O34" s="126"/>
      <c r="P34" s="141"/>
      <c r="Q34" s="141"/>
      <c r="R34" s="141"/>
      <c r="S34" s="141"/>
      <c r="T34" s="141"/>
      <c r="U34" s="141"/>
      <c r="V34" s="141"/>
      <c r="W34" s="141"/>
      <c r="X34" s="126"/>
      <c r="Y34" s="125"/>
    </row>
    <row r="35" spans="1:25">
      <c r="A35" s="140"/>
      <c r="B35" s="126"/>
      <c r="C35" s="126"/>
      <c r="D35" s="126"/>
      <c r="E35" s="137"/>
      <c r="F35" s="137"/>
      <c r="G35" s="137"/>
      <c r="H35" s="137"/>
      <c r="I35" s="137"/>
      <c r="J35" s="137"/>
      <c r="K35" s="137"/>
      <c r="L35" s="146"/>
      <c r="M35" s="140"/>
      <c r="N35" s="126"/>
      <c r="O35" s="126"/>
      <c r="P35" s="141"/>
      <c r="Q35" s="141"/>
      <c r="R35" s="141"/>
      <c r="S35" s="141"/>
      <c r="T35" s="141"/>
      <c r="U35" s="141"/>
      <c r="V35" s="141"/>
      <c r="W35" s="148"/>
      <c r="X35" s="147"/>
      <c r="Y35" s="146"/>
    </row>
    <row r="36" spans="1:25">
      <c r="A36" s="140"/>
      <c r="C36" s="126"/>
      <c r="D36" s="126"/>
      <c r="E36" s="137"/>
      <c r="F36" s="137"/>
      <c r="G36" s="137"/>
      <c r="H36" s="137"/>
      <c r="I36" s="137"/>
      <c r="J36" s="137"/>
      <c r="K36" s="137"/>
      <c r="L36" s="146"/>
      <c r="M36" s="140"/>
      <c r="N36" s="126"/>
      <c r="O36" s="126"/>
      <c r="P36" s="141"/>
      <c r="Q36" s="141"/>
      <c r="R36" s="141"/>
      <c r="S36" s="141"/>
      <c r="T36" s="141"/>
      <c r="U36" s="141"/>
      <c r="V36" s="141"/>
      <c r="W36" s="141"/>
      <c r="X36" s="147"/>
      <c r="Y36" s="146"/>
    </row>
    <row r="37" spans="1:25">
      <c r="A37" s="140"/>
      <c r="B37" s="126"/>
      <c r="C37" s="126"/>
      <c r="D37" s="126"/>
      <c r="E37" s="137"/>
      <c r="F37" s="137"/>
      <c r="G37" s="137"/>
      <c r="H37" s="137"/>
      <c r="I37" s="137"/>
      <c r="J37" s="137"/>
      <c r="K37" s="137"/>
      <c r="L37" s="146"/>
      <c r="M37" s="140"/>
      <c r="N37" s="126"/>
      <c r="O37" s="126"/>
      <c r="P37" s="141"/>
      <c r="Q37" s="141"/>
      <c r="R37" s="141"/>
      <c r="S37" s="141"/>
      <c r="T37" s="141"/>
      <c r="U37" s="141"/>
      <c r="V37" s="141"/>
      <c r="W37" s="141"/>
      <c r="X37" s="147"/>
      <c r="Y37" s="146"/>
    </row>
    <row r="38" spans="1:25">
      <c r="A38" s="140"/>
      <c r="B38" s="126"/>
      <c r="C38" s="126"/>
      <c r="D38" s="126"/>
      <c r="E38" s="137"/>
      <c r="F38" s="137"/>
      <c r="G38" s="137"/>
      <c r="H38" s="137"/>
      <c r="I38" s="137"/>
      <c r="J38" s="137"/>
      <c r="K38" s="137"/>
      <c r="L38" s="146"/>
      <c r="M38" s="140"/>
      <c r="N38" s="126"/>
      <c r="O38" s="126"/>
      <c r="P38" s="141"/>
      <c r="Q38" s="141"/>
      <c r="R38" s="141"/>
      <c r="S38" s="141"/>
      <c r="T38" s="141"/>
      <c r="U38" s="141"/>
      <c r="V38" s="141"/>
      <c r="W38" s="141"/>
      <c r="X38" s="147"/>
      <c r="Y38" s="146"/>
    </row>
    <row r="39" spans="1:25">
      <c r="A39" s="140"/>
      <c r="B39" s="126"/>
      <c r="C39" s="126"/>
      <c r="D39" s="126"/>
      <c r="E39" s="126"/>
      <c r="F39" s="126"/>
      <c r="G39" s="126"/>
      <c r="H39" s="126"/>
      <c r="I39" s="147"/>
      <c r="J39" s="147"/>
      <c r="K39" s="147"/>
      <c r="L39" s="146"/>
      <c r="M39" s="140"/>
      <c r="N39" s="126"/>
      <c r="O39" s="126"/>
      <c r="P39" s="141"/>
      <c r="Q39" s="141"/>
      <c r="R39" s="141"/>
      <c r="S39" s="141"/>
      <c r="T39" s="141"/>
      <c r="U39" s="141"/>
      <c r="V39" s="141"/>
      <c r="W39" s="141"/>
      <c r="X39" s="147"/>
      <c r="Y39" s="146"/>
    </row>
    <row r="40" spans="1:25">
      <c r="A40" s="151"/>
      <c r="B40" s="152"/>
      <c r="C40" s="152"/>
      <c r="D40" s="152"/>
      <c r="E40" s="152"/>
      <c r="F40" s="152"/>
      <c r="G40" s="152"/>
      <c r="H40" s="152"/>
      <c r="I40" s="152"/>
      <c r="J40" s="152"/>
      <c r="K40" s="152"/>
      <c r="L40" s="153"/>
      <c r="M40" s="140"/>
      <c r="N40" s="126"/>
      <c r="O40" s="126"/>
      <c r="P40" s="141"/>
      <c r="Q40" s="141"/>
      <c r="R40" s="141"/>
      <c r="S40" s="141"/>
      <c r="T40" s="141"/>
      <c r="U40" s="141"/>
      <c r="V40" s="141"/>
      <c r="W40" s="141"/>
      <c r="X40" s="147"/>
      <c r="Y40" s="146"/>
    </row>
    <row r="41" spans="1:25">
      <c r="A41" s="151"/>
      <c r="B41" s="152"/>
      <c r="C41" s="152"/>
      <c r="D41" s="152"/>
      <c r="E41" s="152"/>
      <c r="F41" s="152"/>
      <c r="G41" s="152"/>
      <c r="H41" s="152"/>
      <c r="I41" s="152"/>
      <c r="J41" s="152"/>
      <c r="K41" s="152"/>
      <c r="L41" s="153"/>
      <c r="M41" s="140"/>
      <c r="N41" s="126"/>
      <c r="O41" s="126"/>
      <c r="P41" s="141"/>
      <c r="Q41" s="141"/>
      <c r="R41" s="141"/>
      <c r="S41" s="141"/>
      <c r="T41" s="141"/>
      <c r="U41" s="141"/>
      <c r="V41" s="141"/>
      <c r="W41" s="141"/>
      <c r="X41" s="147"/>
      <c r="Y41" s="146"/>
    </row>
    <row r="42" spans="1:25">
      <c r="A42" s="151"/>
      <c r="B42" s="152"/>
      <c r="C42" s="152"/>
      <c r="D42" s="152"/>
      <c r="E42" s="152"/>
      <c r="F42" s="152"/>
      <c r="G42" s="152"/>
      <c r="H42" s="152"/>
      <c r="I42" s="152"/>
      <c r="J42" s="152"/>
      <c r="K42" s="152"/>
      <c r="L42" s="153"/>
      <c r="M42" s="154"/>
      <c r="N42" s="141"/>
      <c r="O42" s="141"/>
      <c r="P42" s="141"/>
      <c r="Q42" s="141"/>
      <c r="R42" s="141"/>
      <c r="S42" s="141"/>
      <c r="T42" s="141"/>
      <c r="U42" s="141"/>
      <c r="V42" s="141"/>
      <c r="W42" s="141"/>
      <c r="X42" s="141"/>
      <c r="Y42" s="155"/>
    </row>
    <row r="43" spans="1:25">
      <c r="A43" s="151"/>
      <c r="B43" s="152"/>
      <c r="C43" s="152"/>
      <c r="D43" s="152"/>
      <c r="E43" s="152"/>
      <c r="F43" s="152"/>
      <c r="G43" s="152"/>
      <c r="H43" s="152"/>
      <c r="I43" s="152"/>
      <c r="J43" s="152"/>
      <c r="K43" s="152"/>
      <c r="L43" s="153"/>
      <c r="M43" s="154"/>
      <c r="N43" s="141"/>
      <c r="O43" s="141"/>
      <c r="P43" s="141"/>
      <c r="Q43" s="141"/>
      <c r="R43" s="141"/>
      <c r="S43" s="141"/>
      <c r="T43" s="141"/>
      <c r="U43" s="141"/>
      <c r="V43" s="141"/>
      <c r="W43" s="141"/>
      <c r="X43" s="141"/>
      <c r="Y43" s="155"/>
    </row>
    <row r="44" spans="1:25">
      <c r="A44" s="151"/>
      <c r="B44" s="152"/>
      <c r="C44" s="152"/>
      <c r="D44" s="152"/>
      <c r="E44" s="152"/>
      <c r="F44" s="152"/>
      <c r="G44" s="152"/>
      <c r="H44" s="152"/>
      <c r="I44" s="152"/>
      <c r="J44" s="152"/>
      <c r="K44" s="152"/>
      <c r="L44" s="153"/>
      <c r="M44" s="154"/>
      <c r="N44" s="141"/>
      <c r="O44" s="141"/>
      <c r="P44" s="141"/>
      <c r="Q44" s="141"/>
      <c r="R44" s="141"/>
      <c r="S44" s="141"/>
      <c r="T44" s="141"/>
      <c r="U44" s="141"/>
      <c r="V44" s="141"/>
      <c r="W44" s="141"/>
      <c r="X44" s="141"/>
      <c r="Y44" s="155"/>
    </row>
    <row r="45" spans="1:25">
      <c r="A45" s="151"/>
      <c r="B45" s="152"/>
      <c r="C45" s="152"/>
      <c r="D45" s="152"/>
      <c r="E45" s="152"/>
      <c r="F45" s="152"/>
      <c r="G45" s="152"/>
      <c r="H45" s="152"/>
      <c r="I45" s="152"/>
      <c r="J45" s="152"/>
      <c r="K45" s="152"/>
      <c r="L45" s="153"/>
      <c r="M45" s="154"/>
      <c r="N45" s="141"/>
      <c r="O45" s="141"/>
      <c r="P45" s="141"/>
      <c r="Q45" s="141"/>
      <c r="R45" s="141"/>
      <c r="S45" s="141"/>
      <c r="T45" s="141"/>
      <c r="U45" s="141"/>
      <c r="V45" s="141"/>
      <c r="W45" s="141"/>
      <c r="X45" s="141"/>
      <c r="Y45" s="155"/>
    </row>
    <row r="46" spans="1:25">
      <c r="A46" s="151"/>
      <c r="B46" s="152"/>
      <c r="C46" s="152"/>
      <c r="D46" s="152"/>
      <c r="E46" s="152"/>
      <c r="F46" s="152"/>
      <c r="G46" s="152"/>
      <c r="H46" s="152"/>
      <c r="I46" s="152"/>
      <c r="J46" s="152"/>
      <c r="K46" s="152"/>
      <c r="L46" s="153"/>
      <c r="M46" s="154"/>
      <c r="N46" s="141"/>
      <c r="O46" s="141"/>
      <c r="P46" s="141"/>
      <c r="Q46" s="141"/>
      <c r="R46" s="141"/>
      <c r="S46" s="141"/>
      <c r="T46" s="141"/>
      <c r="U46" s="141"/>
      <c r="V46" s="141"/>
      <c r="W46" s="141"/>
      <c r="X46" s="141"/>
      <c r="Y46" s="155"/>
    </row>
    <row r="47" spans="1:25">
      <c r="A47" s="140"/>
      <c r="B47" s="126"/>
      <c r="C47" s="126"/>
      <c r="D47" s="126"/>
      <c r="E47" s="126"/>
      <c r="F47" s="126"/>
      <c r="G47" s="126"/>
      <c r="H47" s="126"/>
      <c r="I47" s="147"/>
      <c r="J47" s="147"/>
      <c r="K47" s="126"/>
      <c r="L47" s="125"/>
      <c r="M47" s="154"/>
      <c r="N47" s="141"/>
      <c r="O47" s="141"/>
      <c r="P47" s="141"/>
      <c r="Q47" s="141"/>
      <c r="R47" s="141"/>
      <c r="S47" s="141"/>
      <c r="T47" s="141"/>
      <c r="U47" s="141"/>
      <c r="V47" s="141"/>
      <c r="W47" s="141"/>
      <c r="X47" s="141"/>
      <c r="Y47" s="155"/>
    </row>
    <row r="48" spans="1:25" ht="28.5" customHeight="1">
      <c r="A48" s="180"/>
      <c r="B48" s="181"/>
      <c r="C48" s="181"/>
      <c r="D48" s="181"/>
      <c r="E48" s="181"/>
      <c r="F48" s="181"/>
      <c r="G48" s="181"/>
      <c r="H48" s="181"/>
      <c r="I48" s="181"/>
      <c r="J48" s="181"/>
      <c r="K48" s="181"/>
      <c r="L48" s="182"/>
      <c r="M48" s="156"/>
      <c r="N48" s="157"/>
      <c r="O48" s="157"/>
      <c r="P48" s="157"/>
      <c r="Q48" s="157"/>
      <c r="R48" s="157"/>
      <c r="S48" s="157"/>
      <c r="T48" s="157"/>
      <c r="U48" s="157"/>
      <c r="V48" s="157"/>
      <c r="W48" s="157"/>
      <c r="X48" s="157"/>
      <c r="Y48" s="158"/>
    </row>
    <row r="49" spans="1:25">
      <c r="A49" s="190"/>
    </row>
    <row r="50" spans="1:25">
      <c r="V50" s="122"/>
      <c r="W50" s="122"/>
      <c r="X50" s="122"/>
      <c r="Y50" s="122"/>
    </row>
    <row r="51" spans="1:25">
      <c r="A51" s="191"/>
      <c r="V51" s="122"/>
      <c r="W51" s="122"/>
      <c r="X51" s="122"/>
      <c r="Y51" s="122"/>
    </row>
    <row r="52" spans="1:25">
      <c r="A52" s="191"/>
    </row>
  </sheetData>
  <mergeCells count="29">
    <mergeCell ref="V3:W3"/>
    <mergeCell ref="X3:Y3"/>
    <mergeCell ref="M4:O4"/>
    <mergeCell ref="P4:T4"/>
    <mergeCell ref="V4:W4"/>
    <mergeCell ref="X4:Y4"/>
    <mergeCell ref="X9:Y9"/>
    <mergeCell ref="X5:Y5"/>
    <mergeCell ref="A7:L7"/>
    <mergeCell ref="M7:V7"/>
    <mergeCell ref="X7:Y8"/>
    <mergeCell ref="A8:C8"/>
    <mergeCell ref="D8:F8"/>
    <mergeCell ref="G8:I8"/>
    <mergeCell ref="J8:L8"/>
    <mergeCell ref="M8:N8"/>
    <mergeCell ref="A5:C5"/>
    <mergeCell ref="D5:G5"/>
    <mergeCell ref="H5:J5"/>
    <mergeCell ref="M5:O5"/>
    <mergeCell ref="P5:T5"/>
    <mergeCell ref="V5:W5"/>
    <mergeCell ref="A11:C11"/>
    <mergeCell ref="M15:R15"/>
    <mergeCell ref="A9:C9"/>
    <mergeCell ref="D9:F9"/>
    <mergeCell ref="G9:I9"/>
    <mergeCell ref="J9:L9"/>
    <mergeCell ref="M9:N9"/>
  </mergeCells>
  <phoneticPr fontId="5"/>
  <conditionalFormatting sqref="B47:C47 I47:J47 X35:Y41 I39:K39 Y17:Y22 X18:X22 D17 L17:L39 C17:C39 B37:B39 B17:B35">
    <cfRule type="cellIs" dxfId="44" priority="1" stopIfTrue="1" operator="equal">
      <formula>0</formula>
    </cfRule>
  </conditionalFormatting>
  <dataValidations count="1">
    <dataValidation type="list" allowBlank="1" showInputMessage="1" showErrorMessage="1" sqref="L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xr:uid="{00000000-0002-0000-0500-000000000000}">
      <formula1>#REF!</formula1>
    </dataValidation>
  </dataValidations>
  <pageMargins left="0.47244094488188981" right="0.47244094488188981" top="0.39370078740157483" bottom="0.39370078740157483" header="0.19685039370078741" footer="0.19685039370078741"/>
  <pageSetup paperSize="9" scale="98" orientation="landscape"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15B26-EE17-49E4-8E65-164AEF8F937C}">
  <sheetPr>
    <tabColor rgb="FF00FF00"/>
  </sheetPr>
  <dimension ref="A1:N17"/>
  <sheetViews>
    <sheetView topLeftCell="A13" workbookViewId="0">
      <selection activeCell="C17" sqref="C17"/>
    </sheetView>
  </sheetViews>
  <sheetFormatPr defaultColWidth="9" defaultRowHeight="13.5"/>
  <cols>
    <col min="1" max="1" width="30" style="433" customWidth="1"/>
    <col min="2" max="2" width="78.25" style="432" customWidth="1"/>
    <col min="3" max="3" width="60.625" style="432" customWidth="1"/>
    <col min="4" max="16384" width="9" style="432"/>
  </cols>
  <sheetData>
    <row r="1" spans="1:14" ht="46.5" customHeight="1">
      <c r="A1" s="1013" t="s">
        <v>617</v>
      </c>
      <c r="B1" s="1013"/>
      <c r="C1" s="1013"/>
    </row>
    <row r="2" spans="1:14" ht="210.75" customHeight="1">
      <c r="A2" s="586" t="s">
        <v>632</v>
      </c>
      <c r="B2" s="676" t="s">
        <v>1037</v>
      </c>
    </row>
    <row r="3" spans="1:14" ht="331.5" customHeight="1">
      <c r="A3" s="587" t="s">
        <v>633</v>
      </c>
      <c r="B3" s="672" t="s">
        <v>931</v>
      </c>
      <c r="C3" s="526" t="s">
        <v>932</v>
      </c>
      <c r="F3"/>
    </row>
    <row r="4" spans="1:14" ht="108">
      <c r="A4" s="588" t="s">
        <v>499</v>
      </c>
      <c r="B4" s="585" t="s">
        <v>1038</v>
      </c>
    </row>
    <row r="5" spans="1:14" ht="84" customHeight="1">
      <c r="A5" s="433" t="s">
        <v>574</v>
      </c>
      <c r="B5" s="585" t="s">
        <v>682</v>
      </c>
    </row>
    <row r="6" spans="1:14" ht="54.75" customHeight="1">
      <c r="A6" s="433" t="s">
        <v>501</v>
      </c>
      <c r="B6" s="585" t="s">
        <v>585</v>
      </c>
    </row>
    <row r="7" spans="1:14" ht="42.75" customHeight="1">
      <c r="A7" s="433" t="s">
        <v>502</v>
      </c>
      <c r="B7" s="514" t="s">
        <v>588</v>
      </c>
      <c r="N7" s="433"/>
    </row>
    <row r="8" spans="1:14" ht="67.5">
      <c r="A8" s="433" t="s">
        <v>503</v>
      </c>
      <c r="B8" s="585" t="s">
        <v>612</v>
      </c>
      <c r="N8" s="433"/>
    </row>
    <row r="9" spans="1:14" ht="294" customHeight="1">
      <c r="A9" s="589" t="s">
        <v>504</v>
      </c>
      <c r="B9" s="673" t="s">
        <v>690</v>
      </c>
    </row>
    <row r="10" spans="1:14" ht="45.2" customHeight="1">
      <c r="A10" s="433" t="s">
        <v>505</v>
      </c>
      <c r="B10" s="672" t="s">
        <v>650</v>
      </c>
    </row>
    <row r="11" spans="1:14" ht="25.5" customHeight="1">
      <c r="A11" s="433" t="s">
        <v>634</v>
      </c>
      <c r="B11" s="514" t="s">
        <v>584</v>
      </c>
    </row>
    <row r="12" spans="1:14" ht="357.95" customHeight="1">
      <c r="A12" s="433" t="s">
        <v>635</v>
      </c>
      <c r="B12" s="674" t="s">
        <v>654</v>
      </c>
    </row>
    <row r="13" spans="1:14" ht="25.5" customHeight="1">
      <c r="A13" s="433" t="s">
        <v>636</v>
      </c>
      <c r="B13" s="514" t="s">
        <v>936</v>
      </c>
    </row>
    <row r="14" spans="1:14" ht="177.95" customHeight="1">
      <c r="A14" s="990" t="s">
        <v>637</v>
      </c>
      <c r="B14" s="585" t="s">
        <v>681</v>
      </c>
    </row>
    <row r="15" spans="1:14" ht="42" customHeight="1">
      <c r="A15" s="590" t="s">
        <v>638</v>
      </c>
      <c r="B15" s="912" t="s">
        <v>940</v>
      </c>
    </row>
    <row r="16" spans="1:14" ht="40.5">
      <c r="A16" s="912" t="s">
        <v>907</v>
      </c>
      <c r="B16" s="912" t="s">
        <v>908</v>
      </c>
    </row>
    <row r="17" spans="1:2" ht="54">
      <c r="A17" s="918" t="s">
        <v>943</v>
      </c>
      <c r="B17" s="919" t="s">
        <v>1039</v>
      </c>
    </row>
  </sheetData>
  <mergeCells count="1">
    <mergeCell ref="A1:C1"/>
  </mergeCells>
  <phoneticPr fontId="5"/>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2722B-0D67-44B4-B64A-B6983B1DD5E0}">
  <sheetPr>
    <tabColor theme="9" tint="0.79998168889431442"/>
  </sheetPr>
  <dimension ref="A1:AL72"/>
  <sheetViews>
    <sheetView showGridLines="0" showZeros="0" zoomScale="85" zoomScaleNormal="85" zoomScaleSheetLayoutView="85" workbookViewId="0">
      <selection activeCell="M47" sqref="M47"/>
    </sheetView>
  </sheetViews>
  <sheetFormatPr defaultColWidth="8.875" defaultRowHeight="15.75" outlineLevelCol="1"/>
  <cols>
    <col min="1" max="30" width="3.625" style="434" customWidth="1"/>
    <col min="31" max="31" width="9" style="492" customWidth="1"/>
    <col min="32" max="32" width="8.875" style="514"/>
    <col min="33" max="33" width="18.375" style="514" hidden="1" customWidth="1" outlineLevel="1"/>
    <col min="34" max="34" width="8.875" style="514" hidden="1" customWidth="1" outlineLevel="1"/>
    <col min="35" max="35" width="8.875" style="514" customWidth="1" collapsed="1"/>
    <col min="36" max="38" width="8.875" style="514" customWidth="1"/>
    <col min="39" max="16384" width="8.875" style="432"/>
  </cols>
  <sheetData>
    <row r="1" spans="1:38" s="434" customFormat="1" ht="16.5">
      <c r="A1" s="490"/>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37"/>
      <c r="AE1" s="491"/>
      <c r="AF1" s="491"/>
      <c r="AG1" s="492"/>
      <c r="AH1" s="492"/>
      <c r="AI1" s="492"/>
      <c r="AJ1" s="492"/>
      <c r="AK1" s="492"/>
      <c r="AL1" s="492"/>
    </row>
    <row r="2" spans="1:38" s="434" customFormat="1" ht="16.5">
      <c r="A2" s="490"/>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37"/>
      <c r="AE2" s="491"/>
      <c r="AF2" s="491"/>
      <c r="AG2" s="492"/>
      <c r="AH2" s="492"/>
      <c r="AI2" s="492"/>
      <c r="AJ2" s="492"/>
      <c r="AK2" s="492"/>
      <c r="AL2" s="492"/>
    </row>
    <row r="3" spans="1:38" s="434" customFormat="1" ht="16.5">
      <c r="A3" s="490"/>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37"/>
      <c r="AE3" s="491"/>
      <c r="AF3" s="491"/>
      <c r="AG3" s="492"/>
      <c r="AH3" s="492"/>
      <c r="AI3" s="492"/>
      <c r="AJ3" s="492"/>
      <c r="AK3" s="492"/>
      <c r="AL3" s="492"/>
    </row>
    <row r="4" spans="1:38" s="434" customFormat="1" ht="18.75">
      <c r="A4" s="2410" t="s">
        <v>618</v>
      </c>
      <c r="B4" s="2410"/>
      <c r="C4" s="2410"/>
      <c r="D4" s="2410"/>
      <c r="E4" s="2410"/>
      <c r="F4" s="2410"/>
      <c r="G4" s="2410"/>
      <c r="H4" s="2410"/>
      <c r="I4" s="2410"/>
      <c r="J4" s="493" t="s">
        <v>507</v>
      </c>
      <c r="K4" s="490"/>
      <c r="L4" s="490"/>
      <c r="M4" s="490"/>
      <c r="N4" s="490"/>
      <c r="O4" s="490"/>
      <c r="P4" s="490"/>
      <c r="Q4" s="490"/>
      <c r="R4" s="490"/>
      <c r="S4" s="490"/>
      <c r="T4" s="494" t="s">
        <v>508</v>
      </c>
      <c r="U4" s="2411">
        <v>0</v>
      </c>
      <c r="V4" s="2411"/>
      <c r="W4" s="2411"/>
      <c r="X4" s="2411"/>
      <c r="Y4" s="2411"/>
      <c r="Z4" s="2411"/>
      <c r="AA4" s="2411"/>
      <c r="AB4" s="2411"/>
      <c r="AC4" s="495"/>
      <c r="AD4" s="437"/>
      <c r="AE4" s="491"/>
      <c r="AF4" s="491"/>
      <c r="AG4" s="492"/>
      <c r="AH4" s="496"/>
      <c r="AI4" s="492"/>
      <c r="AJ4" s="492"/>
      <c r="AK4" s="492"/>
      <c r="AL4" s="492"/>
    </row>
    <row r="5" spans="1:38" s="434" customFormat="1" ht="16.5">
      <c r="A5" s="490"/>
      <c r="B5" s="490"/>
      <c r="C5" s="490"/>
      <c r="D5" s="490"/>
      <c r="E5" s="490"/>
      <c r="F5" s="490"/>
      <c r="G5" s="490"/>
      <c r="H5" s="490"/>
      <c r="I5" s="490"/>
      <c r="J5" s="490"/>
      <c r="K5" s="490"/>
      <c r="L5" s="490"/>
      <c r="M5" s="490"/>
      <c r="N5" s="490"/>
      <c r="O5" s="497"/>
      <c r="P5" s="490"/>
      <c r="Q5" s="490"/>
      <c r="R5" s="494"/>
      <c r="S5" s="490"/>
      <c r="T5" s="494"/>
      <c r="U5" s="498"/>
      <c r="V5" s="498"/>
      <c r="W5" s="498"/>
      <c r="X5" s="498"/>
      <c r="Y5" s="498"/>
      <c r="Z5" s="498"/>
      <c r="AA5" s="498"/>
      <c r="AB5" s="498"/>
      <c r="AC5" s="498"/>
      <c r="AD5" s="437"/>
      <c r="AE5" s="491"/>
      <c r="AF5" s="491"/>
      <c r="AG5" s="492"/>
      <c r="AH5" s="496"/>
      <c r="AI5" s="492"/>
      <c r="AJ5" s="492"/>
      <c r="AK5" s="492"/>
      <c r="AL5" s="492"/>
    </row>
    <row r="6" spans="1:38" s="434" customFormat="1" ht="16.5">
      <c r="A6" s="490"/>
      <c r="B6" s="2412"/>
      <c r="C6" s="2412"/>
      <c r="D6" s="2412"/>
      <c r="E6" s="2412"/>
      <c r="F6" s="2412"/>
      <c r="G6" s="2412"/>
      <c r="H6" s="2412"/>
      <c r="I6" s="2412"/>
      <c r="J6" s="2412"/>
      <c r="K6" s="2412"/>
      <c r="L6" s="2412"/>
      <c r="M6" s="2412"/>
      <c r="N6" s="2412"/>
      <c r="O6" s="2412"/>
      <c r="P6" s="2412"/>
      <c r="Q6" s="2412"/>
      <c r="R6" s="2412"/>
      <c r="S6" s="2412"/>
      <c r="T6" s="2412"/>
      <c r="U6" s="2412"/>
      <c r="V6" s="2412"/>
      <c r="W6" s="2412"/>
      <c r="X6" s="2412"/>
      <c r="Y6" s="490"/>
      <c r="Z6" s="490"/>
      <c r="AA6" s="490"/>
      <c r="AB6" s="490"/>
      <c r="AC6" s="490"/>
      <c r="AD6" s="437"/>
      <c r="AE6" s="491"/>
      <c r="AF6" s="491"/>
      <c r="AG6" s="492"/>
      <c r="AH6" s="496"/>
      <c r="AI6" s="492"/>
      <c r="AJ6" s="492"/>
      <c r="AK6" s="492"/>
      <c r="AL6" s="492"/>
    </row>
    <row r="7" spans="1:38" s="434" customFormat="1" ht="28.5">
      <c r="A7" s="490"/>
      <c r="B7" s="2413" t="s">
        <v>509</v>
      </c>
      <c r="C7" s="2413"/>
      <c r="D7" s="2413"/>
      <c r="E7" s="2413"/>
      <c r="F7" s="2413"/>
      <c r="G7" s="2413"/>
      <c r="H7" s="2413"/>
      <c r="I7" s="2413"/>
      <c r="J7" s="2413"/>
      <c r="K7" s="2413"/>
      <c r="L7" s="2413"/>
      <c r="M7" s="2413"/>
      <c r="N7" s="2413"/>
      <c r="O7" s="2413"/>
      <c r="P7" s="2413"/>
      <c r="Q7" s="2413"/>
      <c r="R7" s="2413"/>
      <c r="S7" s="2413"/>
      <c r="T7" s="2413"/>
      <c r="U7" s="2413"/>
      <c r="V7" s="2413"/>
      <c r="W7" s="2413"/>
      <c r="X7" s="2413"/>
      <c r="Y7" s="2413"/>
      <c r="Z7" s="2413"/>
      <c r="AA7" s="2413"/>
      <c r="AB7" s="2413"/>
      <c r="AC7" s="2413"/>
      <c r="AD7" s="437"/>
      <c r="AE7" s="491"/>
      <c r="AF7" s="491"/>
      <c r="AG7" s="492"/>
      <c r="AH7" s="496"/>
      <c r="AI7" s="492"/>
      <c r="AJ7" s="492"/>
      <c r="AK7" s="492"/>
      <c r="AL7" s="492"/>
    </row>
    <row r="8" spans="1:38" s="434" customFormat="1" ht="16.5">
      <c r="A8" s="490"/>
      <c r="B8" s="490"/>
      <c r="C8" s="490"/>
      <c r="D8" s="490"/>
      <c r="E8" s="490"/>
      <c r="F8" s="490"/>
      <c r="G8" s="490"/>
      <c r="H8" s="490"/>
      <c r="I8" s="490"/>
      <c r="J8" s="490"/>
      <c r="K8" s="490"/>
      <c r="L8" s="490"/>
      <c r="M8" s="490"/>
      <c r="N8" s="490"/>
      <c r="O8" s="490"/>
      <c r="P8" s="490"/>
      <c r="Q8" s="490"/>
      <c r="R8" s="490"/>
      <c r="S8" s="490"/>
      <c r="T8" s="490"/>
      <c r="U8" s="490"/>
      <c r="V8" s="490"/>
      <c r="W8" s="490"/>
      <c r="X8" s="490"/>
      <c r="Y8" s="490"/>
      <c r="Z8" s="490"/>
      <c r="AA8" s="490"/>
      <c r="AB8" s="490"/>
      <c r="AC8" s="490"/>
      <c r="AD8" s="437"/>
      <c r="AE8" s="491"/>
      <c r="AF8" s="491"/>
      <c r="AG8" s="492"/>
      <c r="AH8" s="496"/>
      <c r="AI8" s="492"/>
      <c r="AJ8" s="492"/>
      <c r="AK8" s="492"/>
      <c r="AL8" s="492"/>
    </row>
    <row r="9" spans="1:38" s="434" customFormat="1" ht="16.5">
      <c r="A9" s="490"/>
      <c r="B9" s="490" t="s">
        <v>510</v>
      </c>
      <c r="C9" s="490"/>
      <c r="D9" s="490"/>
      <c r="E9" s="490"/>
      <c r="F9" s="490"/>
      <c r="G9" s="490"/>
      <c r="H9" s="490"/>
      <c r="I9" s="490"/>
      <c r="J9" s="490"/>
      <c r="K9" s="490"/>
      <c r="L9" s="490"/>
      <c r="M9" s="490"/>
      <c r="N9" s="490"/>
      <c r="O9" s="490"/>
      <c r="P9" s="490"/>
      <c r="Q9" s="490"/>
      <c r="R9" s="490"/>
      <c r="S9" s="490"/>
      <c r="T9" s="490"/>
      <c r="U9" s="490"/>
      <c r="V9" s="490"/>
      <c r="W9" s="490"/>
      <c r="X9" s="490"/>
      <c r="Y9" s="490"/>
      <c r="Z9" s="490"/>
      <c r="AA9" s="490"/>
      <c r="AB9" s="490"/>
      <c r="AC9" s="490"/>
      <c r="AD9" s="437"/>
      <c r="AE9" s="491"/>
      <c r="AF9" s="491"/>
      <c r="AG9" s="492"/>
      <c r="AH9" s="496"/>
      <c r="AI9" s="492"/>
      <c r="AJ9" s="492"/>
      <c r="AK9" s="492"/>
      <c r="AL9" s="492"/>
    </row>
    <row r="10" spans="1:38" s="434" customFormat="1" ht="17.25" thickBot="1">
      <c r="A10" s="490"/>
      <c r="B10" s="490"/>
      <c r="C10" s="490"/>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37"/>
      <c r="AE10" s="491"/>
      <c r="AF10" s="491"/>
      <c r="AG10" s="492"/>
      <c r="AH10" s="496"/>
      <c r="AI10" s="492"/>
      <c r="AJ10" s="492"/>
      <c r="AK10" s="492"/>
      <c r="AL10" s="492"/>
    </row>
    <row r="11" spans="1:38" s="434" customFormat="1" ht="39.950000000000003" customHeight="1">
      <c r="A11" s="490"/>
      <c r="B11" s="2414" t="s">
        <v>511</v>
      </c>
      <c r="C11" s="2415"/>
      <c r="D11" s="2415"/>
      <c r="E11" s="2415"/>
      <c r="F11" s="2415"/>
      <c r="G11" s="2415"/>
      <c r="H11" s="2415"/>
      <c r="I11" s="2415"/>
      <c r="J11" s="2415"/>
      <c r="K11" s="2415"/>
      <c r="L11" s="2415"/>
      <c r="M11" s="2416">
        <v>0</v>
      </c>
      <c r="N11" s="2416"/>
      <c r="O11" s="2416"/>
      <c r="P11" s="2416"/>
      <c r="Q11" s="2416"/>
      <c r="R11" s="2416"/>
      <c r="S11" s="2416"/>
      <c r="T11" s="2416"/>
      <c r="U11" s="2416"/>
      <c r="V11" s="2416"/>
      <c r="W11" s="2416"/>
      <c r="X11" s="2416"/>
      <c r="Y11" s="2416"/>
      <c r="Z11" s="2416"/>
      <c r="AA11" s="2416"/>
      <c r="AB11" s="2416"/>
      <c r="AC11" s="2417"/>
      <c r="AD11" s="437"/>
      <c r="AE11" s="491"/>
      <c r="AF11" s="491"/>
      <c r="AG11" s="492"/>
      <c r="AH11" s="496"/>
      <c r="AI11" s="496"/>
      <c r="AJ11" s="496"/>
      <c r="AK11" s="492"/>
      <c r="AL11" s="492"/>
    </row>
    <row r="12" spans="1:38" s="434" customFormat="1" ht="39.950000000000003" customHeight="1">
      <c r="A12" s="490"/>
      <c r="B12" s="2418" t="s">
        <v>512</v>
      </c>
      <c r="C12" s="2419"/>
      <c r="D12" s="2419"/>
      <c r="E12" s="2419"/>
      <c r="F12" s="2419"/>
      <c r="G12" s="2419"/>
      <c r="H12" s="2419"/>
      <c r="I12" s="2419"/>
      <c r="J12" s="2419"/>
      <c r="K12" s="2419"/>
      <c r="L12" s="2419"/>
      <c r="M12" s="2420">
        <v>0</v>
      </c>
      <c r="N12" s="2420"/>
      <c r="O12" s="2420"/>
      <c r="P12" s="2420"/>
      <c r="Q12" s="2420"/>
      <c r="R12" s="2420"/>
      <c r="S12" s="2420"/>
      <c r="T12" s="2420"/>
      <c r="U12" s="2420"/>
      <c r="V12" s="2420"/>
      <c r="W12" s="2420"/>
      <c r="X12" s="2420"/>
      <c r="Y12" s="2420"/>
      <c r="Z12" s="2420"/>
      <c r="AA12" s="2420"/>
      <c r="AB12" s="2420"/>
      <c r="AC12" s="2421"/>
      <c r="AD12" s="437"/>
      <c r="AE12" s="491"/>
      <c r="AF12" s="491"/>
      <c r="AG12" s="492"/>
      <c r="AH12" s="496"/>
      <c r="AI12" s="496"/>
      <c r="AJ12" s="496"/>
      <c r="AK12" s="492"/>
      <c r="AL12" s="492"/>
    </row>
    <row r="13" spans="1:38" s="434" customFormat="1" ht="20.100000000000001" customHeight="1">
      <c r="A13" s="490"/>
      <c r="B13" s="2418" t="s">
        <v>513</v>
      </c>
      <c r="C13" s="2419"/>
      <c r="D13" s="2419"/>
      <c r="E13" s="2419"/>
      <c r="F13" s="2419"/>
      <c r="G13" s="2419"/>
      <c r="H13" s="2419"/>
      <c r="I13" s="2419"/>
      <c r="J13" s="2419"/>
      <c r="K13" s="2419"/>
      <c r="L13" s="2419"/>
      <c r="M13" s="2419" t="s">
        <v>514</v>
      </c>
      <c r="N13" s="2419"/>
      <c r="O13" s="2419"/>
      <c r="P13" s="2419"/>
      <c r="Q13" s="2422">
        <v>0</v>
      </c>
      <c r="R13" s="2423"/>
      <c r="S13" s="2423"/>
      <c r="T13" s="2423"/>
      <c r="U13" s="2423"/>
      <c r="V13" s="2423"/>
      <c r="W13" s="2423"/>
      <c r="X13" s="2423"/>
      <c r="Y13" s="2423"/>
      <c r="Z13" s="2423"/>
      <c r="AA13" s="2424"/>
      <c r="AB13" s="2419" t="s">
        <v>326</v>
      </c>
      <c r="AC13" s="2425"/>
      <c r="AD13" s="437"/>
      <c r="AE13" s="491"/>
      <c r="AF13" s="491"/>
      <c r="AG13" s="492"/>
      <c r="AH13" s="496"/>
      <c r="AI13" s="496"/>
      <c r="AJ13" s="496"/>
      <c r="AK13" s="492"/>
      <c r="AL13" s="492"/>
    </row>
    <row r="14" spans="1:38" s="434" customFormat="1" ht="20.100000000000001" customHeight="1">
      <c r="A14" s="490"/>
      <c r="B14" s="2418"/>
      <c r="C14" s="2419"/>
      <c r="D14" s="2419"/>
      <c r="E14" s="2419"/>
      <c r="F14" s="2419"/>
      <c r="G14" s="2419"/>
      <c r="H14" s="2419"/>
      <c r="I14" s="2419"/>
      <c r="J14" s="2419"/>
      <c r="K14" s="2419"/>
      <c r="L14" s="2419"/>
      <c r="M14" s="2419" t="s">
        <v>515</v>
      </c>
      <c r="N14" s="2419"/>
      <c r="O14" s="2419"/>
      <c r="P14" s="2419"/>
      <c r="Q14" s="2422">
        <v>0</v>
      </c>
      <c r="R14" s="2423"/>
      <c r="S14" s="2423"/>
      <c r="T14" s="2423"/>
      <c r="U14" s="2423"/>
      <c r="V14" s="2423"/>
      <c r="W14" s="2423"/>
      <c r="X14" s="2423"/>
      <c r="Y14" s="2423"/>
      <c r="Z14" s="2423"/>
      <c r="AA14" s="2424"/>
      <c r="AB14" s="2419" t="s">
        <v>326</v>
      </c>
      <c r="AC14" s="2425"/>
      <c r="AD14" s="437"/>
      <c r="AE14" s="491"/>
      <c r="AF14" s="491"/>
      <c r="AG14" s="492"/>
      <c r="AH14" s="496"/>
      <c r="AI14" s="496"/>
      <c r="AJ14" s="496"/>
      <c r="AK14" s="492"/>
      <c r="AL14" s="492"/>
    </row>
    <row r="15" spans="1:38" s="434" customFormat="1" ht="20.100000000000001" customHeight="1">
      <c r="A15" s="490"/>
      <c r="B15" s="2418" t="s">
        <v>516</v>
      </c>
      <c r="C15" s="2419"/>
      <c r="D15" s="2419"/>
      <c r="E15" s="2419"/>
      <c r="F15" s="2419"/>
      <c r="G15" s="2419"/>
      <c r="H15" s="2419"/>
      <c r="I15" s="2419"/>
      <c r="J15" s="2419"/>
      <c r="K15" s="2419"/>
      <c r="L15" s="2419"/>
      <c r="M15" s="2419" t="s">
        <v>517</v>
      </c>
      <c r="N15" s="2419"/>
      <c r="O15" s="2419"/>
      <c r="P15" s="2419"/>
      <c r="Q15" s="2426"/>
      <c r="R15" s="2426"/>
      <c r="S15" s="2426"/>
      <c r="T15" s="2426"/>
      <c r="U15" s="2426"/>
      <c r="V15" s="2426"/>
      <c r="W15" s="2426"/>
      <c r="X15" s="2426"/>
      <c r="Y15" s="2426"/>
      <c r="Z15" s="2426"/>
      <c r="AA15" s="2426"/>
      <c r="AB15" s="2419" t="s">
        <v>326</v>
      </c>
      <c r="AC15" s="2425"/>
      <c r="AD15" s="437"/>
      <c r="AE15" s="491"/>
      <c r="AF15" s="491"/>
      <c r="AG15" s="492" t="s">
        <v>518</v>
      </c>
      <c r="AH15" s="496" t="str">
        <f>IF(Q15="","×","〇")</f>
        <v>×</v>
      </c>
      <c r="AI15" s="496"/>
      <c r="AJ15" s="496"/>
      <c r="AK15" s="492"/>
      <c r="AL15" s="492"/>
    </row>
    <row r="16" spans="1:38" s="434" customFormat="1" ht="20.100000000000001" customHeight="1">
      <c r="A16" s="490"/>
      <c r="B16" s="2418" t="s">
        <v>519</v>
      </c>
      <c r="C16" s="2419"/>
      <c r="D16" s="2419"/>
      <c r="E16" s="2419"/>
      <c r="F16" s="2419"/>
      <c r="G16" s="2419"/>
      <c r="H16" s="2419"/>
      <c r="I16" s="2419"/>
      <c r="J16" s="2419"/>
      <c r="K16" s="2419"/>
      <c r="L16" s="2419"/>
      <c r="M16" s="2419" t="s">
        <v>520</v>
      </c>
      <c r="N16" s="2419"/>
      <c r="O16" s="2419"/>
      <c r="P16" s="2419"/>
      <c r="Q16" s="2427"/>
      <c r="R16" s="2428"/>
      <c r="S16" s="2428"/>
      <c r="T16" s="499" t="s">
        <v>521</v>
      </c>
      <c r="U16" s="2429"/>
      <c r="V16" s="2429"/>
      <c r="W16" s="2429"/>
      <c r="X16" s="499" t="s">
        <v>522</v>
      </c>
      <c r="Y16" s="2427"/>
      <c r="Z16" s="2428"/>
      <c r="AA16" s="2430"/>
      <c r="AB16" s="2419" t="s">
        <v>523</v>
      </c>
      <c r="AC16" s="2425"/>
      <c r="AD16" s="437"/>
      <c r="AE16" s="491"/>
      <c r="AF16" s="491"/>
      <c r="AG16" s="492" t="s">
        <v>521</v>
      </c>
      <c r="AH16" s="496" t="str">
        <f>IF(Q16="","×","〇")</f>
        <v>×</v>
      </c>
      <c r="AI16" s="496"/>
      <c r="AJ16" s="496"/>
      <c r="AK16" s="492"/>
      <c r="AL16" s="492"/>
    </row>
    <row r="17" spans="1:38" s="434" customFormat="1" ht="19.149999999999999" customHeight="1">
      <c r="A17" s="490"/>
      <c r="B17" s="2431" t="s">
        <v>524</v>
      </c>
      <c r="C17" s="2432"/>
      <c r="D17" s="2432"/>
      <c r="E17" s="2432"/>
      <c r="F17" s="2432"/>
      <c r="G17" s="2432"/>
      <c r="H17" s="2432"/>
      <c r="I17" s="2432"/>
      <c r="J17" s="2432"/>
      <c r="K17" s="2432"/>
      <c r="L17" s="2432"/>
      <c r="M17" s="2432"/>
      <c r="N17" s="2432"/>
      <c r="O17" s="2432"/>
      <c r="P17" s="2432"/>
      <c r="Q17" s="2433" t="s">
        <v>525</v>
      </c>
      <c r="R17" s="2433"/>
      <c r="S17" s="2433"/>
      <c r="T17" s="2433"/>
      <c r="U17" s="2433"/>
      <c r="V17" s="2433"/>
      <c r="W17" s="2433"/>
      <c r="X17" s="2433"/>
      <c r="Y17" s="2433"/>
      <c r="Z17" s="2433"/>
      <c r="AA17" s="2433"/>
      <c r="AB17" s="2433"/>
      <c r="AC17" s="2434"/>
      <c r="AD17" s="437"/>
      <c r="AE17" s="491"/>
      <c r="AF17" s="491"/>
      <c r="AG17" s="492" t="s">
        <v>526</v>
      </c>
      <c r="AH17" s="496" t="str">
        <f>IF(U16="","×","〇")</f>
        <v>×</v>
      </c>
      <c r="AI17" s="496"/>
      <c r="AJ17" s="496"/>
      <c r="AK17" s="492"/>
      <c r="AL17" s="492"/>
    </row>
    <row r="18" spans="1:38" s="434" customFormat="1" ht="19.149999999999999" customHeight="1">
      <c r="A18" s="490"/>
      <c r="B18" s="2431" t="s">
        <v>527</v>
      </c>
      <c r="C18" s="2432"/>
      <c r="D18" s="2432"/>
      <c r="E18" s="2432"/>
      <c r="F18" s="2432"/>
      <c r="G18" s="2432"/>
      <c r="H18" s="2432"/>
      <c r="I18" s="2432"/>
      <c r="J18" s="2432"/>
      <c r="K18" s="2432"/>
      <c r="L18" s="2432"/>
      <c r="M18" s="2432"/>
      <c r="N18" s="2432"/>
      <c r="O18" s="2432"/>
      <c r="P18" s="2432"/>
      <c r="Q18" s="2433" t="s">
        <v>528</v>
      </c>
      <c r="R18" s="2433"/>
      <c r="S18" s="2433"/>
      <c r="T18" s="2433"/>
      <c r="U18" s="2433"/>
      <c r="V18" s="2433"/>
      <c r="W18" s="2433"/>
      <c r="X18" s="2433"/>
      <c r="Y18" s="2433"/>
      <c r="Z18" s="2433"/>
      <c r="AA18" s="2433"/>
      <c r="AB18" s="2433"/>
      <c r="AC18" s="2434"/>
      <c r="AD18" s="437"/>
      <c r="AE18" s="491"/>
      <c r="AF18" s="491"/>
      <c r="AG18" s="492" t="s">
        <v>529</v>
      </c>
      <c r="AH18" s="496" t="str">
        <f>IF(Y16="","×","〇")</f>
        <v>×</v>
      </c>
      <c r="AI18" s="496"/>
      <c r="AJ18" s="496"/>
      <c r="AK18" s="492"/>
      <c r="AL18" s="492"/>
    </row>
    <row r="19" spans="1:38" s="434" customFormat="1" ht="19.149999999999999" customHeight="1" thickBot="1">
      <c r="A19" s="490"/>
      <c r="B19" s="2435" t="s">
        <v>530</v>
      </c>
      <c r="C19" s="2436"/>
      <c r="D19" s="2436"/>
      <c r="E19" s="2436"/>
      <c r="F19" s="2436"/>
      <c r="G19" s="2436"/>
      <c r="H19" s="2436"/>
      <c r="I19" s="2436"/>
      <c r="J19" s="2436"/>
      <c r="K19" s="2436"/>
      <c r="L19" s="2436"/>
      <c r="M19" s="2436"/>
      <c r="N19" s="2436"/>
      <c r="O19" s="2436"/>
      <c r="P19" s="2436"/>
      <c r="Q19" s="2437" t="s">
        <v>531</v>
      </c>
      <c r="R19" s="2437"/>
      <c r="S19" s="2437"/>
      <c r="T19" s="2437"/>
      <c r="U19" s="2437"/>
      <c r="V19" s="2437"/>
      <c r="W19" s="2437"/>
      <c r="X19" s="2437"/>
      <c r="Y19" s="2437"/>
      <c r="Z19" s="2437"/>
      <c r="AA19" s="2437"/>
      <c r="AB19" s="2437"/>
      <c r="AC19" s="2438"/>
      <c r="AD19" s="437"/>
      <c r="AE19" s="491"/>
      <c r="AF19" s="491"/>
      <c r="AG19" s="492" t="s">
        <v>524</v>
      </c>
      <c r="AH19" s="496" t="str">
        <f>IF(Q17="","×","〇")</f>
        <v>〇</v>
      </c>
      <c r="AI19" s="496"/>
      <c r="AJ19" s="496"/>
      <c r="AK19" s="492"/>
      <c r="AL19" s="492"/>
    </row>
    <row r="20" spans="1:38" s="434" customFormat="1" ht="20.100000000000001" customHeight="1" thickBot="1">
      <c r="A20" s="490"/>
      <c r="B20" s="490"/>
      <c r="C20" s="490"/>
      <c r="D20" s="490"/>
      <c r="E20" s="490"/>
      <c r="F20" s="500"/>
      <c r="G20" s="490"/>
      <c r="H20" s="490"/>
      <c r="I20" s="490"/>
      <c r="J20" s="490"/>
      <c r="K20" s="490"/>
      <c r="L20" s="490"/>
      <c r="M20" s="490"/>
      <c r="N20" s="490"/>
      <c r="O20" s="490"/>
      <c r="P20" s="490"/>
      <c r="Q20" s="500"/>
      <c r="R20" s="490"/>
      <c r="S20" s="490"/>
      <c r="T20" s="490"/>
      <c r="U20" s="490"/>
      <c r="V20" s="490"/>
      <c r="W20" s="490"/>
      <c r="X20" s="490"/>
      <c r="Y20" s="490"/>
      <c r="Z20" s="490"/>
      <c r="AA20" s="490"/>
      <c r="AB20" s="490"/>
      <c r="AC20" s="490"/>
      <c r="AD20" s="437"/>
      <c r="AE20" s="491"/>
      <c r="AF20" s="491"/>
      <c r="AG20" s="492" t="s">
        <v>532</v>
      </c>
      <c r="AH20" s="496" t="str">
        <f>IF(Q18="","×","〇")</f>
        <v>〇</v>
      </c>
      <c r="AI20" s="492"/>
      <c r="AJ20" s="492"/>
      <c r="AK20" s="492"/>
      <c r="AL20" s="492"/>
    </row>
    <row r="21" spans="1:38" s="434" customFormat="1" ht="16.5">
      <c r="A21" s="490"/>
      <c r="B21" s="501" t="s">
        <v>533</v>
      </c>
      <c r="C21" s="502"/>
      <c r="D21" s="502"/>
      <c r="E21" s="502"/>
      <c r="F21" s="502"/>
      <c r="G21" s="502"/>
      <c r="H21" s="502"/>
      <c r="I21" s="502"/>
      <c r="J21" s="502"/>
      <c r="K21" s="502"/>
      <c r="L21" s="502"/>
      <c r="M21" s="502"/>
      <c r="N21" s="502"/>
      <c r="O21" s="502"/>
      <c r="P21" s="502"/>
      <c r="Q21" s="502"/>
      <c r="R21" s="502"/>
      <c r="S21" s="502"/>
      <c r="T21" s="502"/>
      <c r="U21" s="502"/>
      <c r="V21" s="502"/>
      <c r="W21" s="502"/>
      <c r="X21" s="502"/>
      <c r="Y21" s="502"/>
      <c r="Z21" s="502"/>
      <c r="AA21" s="502"/>
      <c r="AB21" s="502"/>
      <c r="AC21" s="503"/>
      <c r="AD21" s="437"/>
      <c r="AE21" s="491"/>
      <c r="AF21" s="491"/>
      <c r="AG21" s="492" t="s">
        <v>534</v>
      </c>
      <c r="AH21" s="496" t="str">
        <f>IF(Q19="","×","〇")</f>
        <v>〇</v>
      </c>
      <c r="AI21" s="496"/>
      <c r="AJ21" s="492"/>
      <c r="AK21" s="492"/>
      <c r="AL21" s="492"/>
    </row>
    <row r="22" spans="1:38" s="504" customFormat="1" ht="16.5" customHeight="1">
      <c r="B22" s="2439" t="s">
        <v>535</v>
      </c>
      <c r="C22" s="2440"/>
      <c r="D22" s="505" t="s">
        <v>536</v>
      </c>
      <c r="E22" s="505"/>
      <c r="F22" s="505"/>
      <c r="G22" s="505"/>
      <c r="H22" s="505"/>
      <c r="I22" s="505"/>
      <c r="J22" s="505"/>
      <c r="K22" s="505"/>
      <c r="L22" s="505"/>
      <c r="M22" s="505"/>
      <c r="N22" s="505"/>
      <c r="O22" s="505"/>
      <c r="P22" s="505"/>
      <c r="Q22" s="505"/>
      <c r="R22" s="505"/>
      <c r="S22" s="506"/>
      <c r="T22" s="506"/>
      <c r="U22" s="506"/>
      <c r="V22" s="505"/>
      <c r="W22" s="505" t="s">
        <v>537</v>
      </c>
      <c r="X22" s="505"/>
      <c r="Y22" s="505"/>
      <c r="Z22" s="505"/>
      <c r="AA22" s="505"/>
      <c r="AB22" s="505"/>
      <c r="AC22" s="507"/>
      <c r="AG22" s="492" t="s">
        <v>538</v>
      </c>
      <c r="AH22" s="496" t="str">
        <f>IF(D24="","×","〇")</f>
        <v>×</v>
      </c>
    </row>
    <row r="23" spans="1:38" s="504" customFormat="1" ht="16.5" customHeight="1">
      <c r="B23" s="2441"/>
      <c r="C23" s="2442"/>
      <c r="D23" s="508" t="s">
        <v>539</v>
      </c>
      <c r="E23" s="508"/>
      <c r="F23" s="508"/>
      <c r="G23" s="508"/>
      <c r="H23" s="508"/>
      <c r="I23" s="508"/>
      <c r="J23" s="508"/>
      <c r="K23" s="508"/>
      <c r="L23" s="508" t="s">
        <v>540</v>
      </c>
      <c r="M23" s="508"/>
      <c r="N23" s="508"/>
      <c r="O23" s="508" t="s">
        <v>541</v>
      </c>
      <c r="P23" s="508"/>
      <c r="Q23" s="509"/>
      <c r="R23" s="508" t="s">
        <v>542</v>
      </c>
      <c r="S23" s="510"/>
      <c r="T23" s="510" t="s">
        <v>543</v>
      </c>
      <c r="U23" s="508"/>
      <c r="V23" s="508"/>
      <c r="W23" s="508" t="s">
        <v>544</v>
      </c>
      <c r="X23" s="508"/>
      <c r="Y23" s="508"/>
      <c r="Z23" s="508" t="s">
        <v>545</v>
      </c>
      <c r="AA23" s="508"/>
      <c r="AB23" s="508"/>
      <c r="AC23" s="511"/>
      <c r="AG23" s="492" t="s">
        <v>546</v>
      </c>
      <c r="AH23" s="496" t="str">
        <f>IF(L24="","×","〇")</f>
        <v>×</v>
      </c>
    </row>
    <row r="24" spans="1:38" s="504" customFormat="1" ht="16.5" customHeight="1">
      <c r="B24" s="2443">
        <v>1</v>
      </c>
      <c r="C24" s="2444"/>
      <c r="D24" s="2445"/>
      <c r="E24" s="2446"/>
      <c r="F24" s="2446"/>
      <c r="G24" s="2446"/>
      <c r="H24" s="2446"/>
      <c r="I24" s="2446"/>
      <c r="J24" s="2446"/>
      <c r="K24" s="2447"/>
      <c r="L24" s="2445"/>
      <c r="M24" s="2446"/>
      <c r="N24" s="2447"/>
      <c r="O24" s="2448"/>
      <c r="P24" s="2449"/>
      <c r="Q24" s="2450"/>
      <c r="R24" s="2451"/>
      <c r="S24" s="2453"/>
      <c r="T24" s="2451"/>
      <c r="U24" s="2452"/>
      <c r="V24" s="2453"/>
      <c r="W24" s="2445"/>
      <c r="X24" s="2446"/>
      <c r="Y24" s="2447"/>
      <c r="Z24" s="2454"/>
      <c r="AA24" s="2455"/>
      <c r="AB24" s="2455"/>
      <c r="AC24" s="2456"/>
      <c r="AG24" s="492" t="s">
        <v>547</v>
      </c>
      <c r="AH24" s="496" t="str">
        <f>IF(O24="","×","〇")</f>
        <v>×</v>
      </c>
    </row>
    <row r="25" spans="1:38" s="504" customFormat="1" ht="16.5" customHeight="1">
      <c r="B25" s="2443">
        <v>2</v>
      </c>
      <c r="C25" s="2444"/>
      <c r="D25" s="2445"/>
      <c r="E25" s="2446"/>
      <c r="F25" s="2446"/>
      <c r="G25" s="2446"/>
      <c r="H25" s="2446"/>
      <c r="I25" s="2446"/>
      <c r="J25" s="2446"/>
      <c r="K25" s="2447"/>
      <c r="L25" s="2445"/>
      <c r="M25" s="2446"/>
      <c r="N25" s="2447"/>
      <c r="O25" s="2448"/>
      <c r="P25" s="2449"/>
      <c r="Q25" s="2450"/>
      <c r="R25" s="2457"/>
      <c r="S25" s="2458"/>
      <c r="T25" s="2451"/>
      <c r="U25" s="2452"/>
      <c r="V25" s="2453"/>
      <c r="W25" s="2445"/>
      <c r="X25" s="2446"/>
      <c r="Y25" s="2447"/>
      <c r="Z25" s="2454"/>
      <c r="AA25" s="2455"/>
      <c r="AB25" s="2455"/>
      <c r="AC25" s="2456"/>
      <c r="AG25" s="492" t="s">
        <v>548</v>
      </c>
      <c r="AH25" s="496" t="str">
        <f>IF(R24="","×","〇")</f>
        <v>×</v>
      </c>
    </row>
    <row r="26" spans="1:38" s="504" customFormat="1" ht="16.5" customHeight="1">
      <c r="B26" s="2443">
        <v>3</v>
      </c>
      <c r="C26" s="2444"/>
      <c r="D26" s="2445"/>
      <c r="E26" s="2446"/>
      <c r="F26" s="2446"/>
      <c r="G26" s="2446"/>
      <c r="H26" s="2446"/>
      <c r="I26" s="2446"/>
      <c r="J26" s="2446"/>
      <c r="K26" s="2447"/>
      <c r="L26" s="2445"/>
      <c r="M26" s="2446"/>
      <c r="N26" s="2447"/>
      <c r="O26" s="2448"/>
      <c r="P26" s="2449"/>
      <c r="Q26" s="2450"/>
      <c r="R26" s="2457"/>
      <c r="S26" s="2458"/>
      <c r="T26" s="2451"/>
      <c r="U26" s="2452"/>
      <c r="V26" s="2453"/>
      <c r="W26" s="2445"/>
      <c r="X26" s="2446"/>
      <c r="Y26" s="2447"/>
      <c r="Z26" s="2454"/>
      <c r="AA26" s="2455"/>
      <c r="AB26" s="2455"/>
      <c r="AC26" s="2456"/>
      <c r="AG26" s="492" t="s">
        <v>549</v>
      </c>
      <c r="AH26" s="496" t="str">
        <f>IF(T24="","×","〇")</f>
        <v>×</v>
      </c>
    </row>
    <row r="27" spans="1:38" s="504" customFormat="1" ht="16.5" customHeight="1">
      <c r="B27" s="2443">
        <v>4</v>
      </c>
      <c r="C27" s="2444"/>
      <c r="D27" s="2445"/>
      <c r="E27" s="2446"/>
      <c r="F27" s="2446"/>
      <c r="G27" s="2446"/>
      <c r="H27" s="2446"/>
      <c r="I27" s="2446"/>
      <c r="J27" s="2446"/>
      <c r="K27" s="2447"/>
      <c r="L27" s="2445"/>
      <c r="M27" s="2446"/>
      <c r="N27" s="2447"/>
      <c r="O27" s="2448"/>
      <c r="P27" s="2449"/>
      <c r="Q27" s="2450"/>
      <c r="R27" s="2457"/>
      <c r="S27" s="2458"/>
      <c r="T27" s="2451"/>
      <c r="U27" s="2452"/>
      <c r="V27" s="2453"/>
      <c r="W27" s="2445"/>
      <c r="X27" s="2446"/>
      <c r="Y27" s="2447"/>
      <c r="Z27" s="2454"/>
      <c r="AA27" s="2455"/>
      <c r="AB27" s="2455"/>
      <c r="AC27" s="2456"/>
      <c r="AG27" s="492" t="s">
        <v>550</v>
      </c>
      <c r="AH27" s="496" t="str">
        <f>IF(W24="","×","〇")</f>
        <v>×</v>
      </c>
    </row>
    <row r="28" spans="1:38" s="504" customFormat="1" ht="16.5" customHeight="1" thickBot="1">
      <c r="B28" s="2468">
        <v>5</v>
      </c>
      <c r="C28" s="2469"/>
      <c r="D28" s="2462"/>
      <c r="E28" s="2463"/>
      <c r="F28" s="2463"/>
      <c r="G28" s="2463"/>
      <c r="H28" s="2463"/>
      <c r="I28" s="2463"/>
      <c r="J28" s="2463"/>
      <c r="K28" s="2464"/>
      <c r="L28" s="2462"/>
      <c r="M28" s="2463"/>
      <c r="N28" s="2464"/>
      <c r="O28" s="2470"/>
      <c r="P28" s="2471"/>
      <c r="Q28" s="2472"/>
      <c r="R28" s="2473"/>
      <c r="S28" s="2474"/>
      <c r="T28" s="2459"/>
      <c r="U28" s="2460"/>
      <c r="V28" s="2461"/>
      <c r="W28" s="2462"/>
      <c r="X28" s="2463"/>
      <c r="Y28" s="2464"/>
      <c r="Z28" s="2465"/>
      <c r="AA28" s="2466"/>
      <c r="AB28" s="2466"/>
      <c r="AC28" s="2467"/>
      <c r="AG28" s="492" t="s">
        <v>551</v>
      </c>
      <c r="AH28" s="496" t="str">
        <f>IF(Z24="","×","〇")</f>
        <v>×</v>
      </c>
    </row>
    <row r="29" spans="1:38" s="434" customFormat="1" ht="20.100000000000001" customHeight="1" thickBot="1">
      <c r="A29" s="490"/>
      <c r="B29" s="490"/>
      <c r="C29" s="490"/>
      <c r="D29" s="490"/>
      <c r="E29" s="490"/>
      <c r="F29" s="500"/>
      <c r="G29" s="490"/>
      <c r="H29" s="490"/>
      <c r="I29" s="490"/>
      <c r="J29" s="490"/>
      <c r="K29" s="490"/>
      <c r="L29" s="490"/>
      <c r="M29" s="490"/>
      <c r="N29" s="490"/>
      <c r="O29" s="490"/>
      <c r="P29" s="490"/>
      <c r="Q29" s="500"/>
      <c r="R29" s="490"/>
      <c r="S29" s="490"/>
      <c r="T29" s="490"/>
      <c r="U29" s="490"/>
      <c r="V29" s="490"/>
      <c r="W29" s="490"/>
      <c r="X29" s="490"/>
      <c r="Y29" s="490"/>
      <c r="Z29" s="490"/>
      <c r="AA29" s="490"/>
      <c r="AB29" s="490"/>
      <c r="AC29" s="490"/>
      <c r="AD29" s="437"/>
      <c r="AE29" s="491"/>
      <c r="AF29" s="491"/>
      <c r="AG29" s="492"/>
      <c r="AH29" s="496"/>
      <c r="AI29" s="492"/>
      <c r="AJ29" s="492"/>
      <c r="AK29" s="492"/>
      <c r="AL29" s="492"/>
    </row>
    <row r="30" spans="1:38" s="434" customFormat="1" ht="50.25" customHeight="1" thickBot="1">
      <c r="A30" s="490"/>
      <c r="B30" s="2475" t="s">
        <v>552</v>
      </c>
      <c r="C30" s="2476"/>
      <c r="D30" s="2476"/>
      <c r="E30" s="2476"/>
      <c r="F30" s="2476"/>
      <c r="G30" s="2476"/>
      <c r="H30" s="2476"/>
      <c r="I30" s="2476"/>
      <c r="J30" s="2476"/>
      <c r="K30" s="2476"/>
      <c r="L30" s="2476"/>
      <c r="M30" s="2476"/>
      <c r="N30" s="2476"/>
      <c r="O30" s="2476"/>
      <c r="P30" s="2476"/>
      <c r="Q30" s="2476"/>
      <c r="R30" s="2476"/>
      <c r="S30" s="2476"/>
      <c r="T30" s="2476"/>
      <c r="U30" s="2476"/>
      <c r="V30" s="2476"/>
      <c r="W30" s="2476"/>
      <c r="X30" s="2476"/>
      <c r="Y30" s="2476"/>
      <c r="Z30" s="2476"/>
      <c r="AA30" s="2476"/>
      <c r="AB30" s="2476"/>
      <c r="AC30" s="2477"/>
      <c r="AD30" s="437"/>
      <c r="AE30" s="491"/>
      <c r="AF30" s="491"/>
      <c r="AG30" s="492"/>
      <c r="AH30" s="496"/>
      <c r="AI30" s="496"/>
      <c r="AJ30" s="492"/>
      <c r="AK30" s="492"/>
      <c r="AL30" s="492"/>
    </row>
    <row r="31" spans="1:38" s="434" customFormat="1" ht="18.75" customHeight="1">
      <c r="A31" s="437"/>
      <c r="B31" s="2478" t="s">
        <v>553</v>
      </c>
      <c r="C31" s="2479"/>
      <c r="D31" s="2479"/>
      <c r="E31" s="2480"/>
      <c r="F31" s="2481" t="s">
        <v>554</v>
      </c>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3"/>
      <c r="AD31" s="437"/>
      <c r="AE31" s="491"/>
      <c r="AF31" s="491"/>
      <c r="AG31" s="504"/>
      <c r="AH31" s="504"/>
      <c r="AI31" s="492"/>
      <c r="AJ31" s="492"/>
      <c r="AK31" s="492"/>
      <c r="AL31" s="492"/>
    </row>
    <row r="32" spans="1:38" s="434" customFormat="1" ht="18.75" customHeight="1">
      <c r="A32" s="437"/>
      <c r="B32" s="2490" t="str">
        <f>IF(AH39=0,"〇","×")</f>
        <v>×</v>
      </c>
      <c r="C32" s="2491"/>
      <c r="D32" s="2491"/>
      <c r="E32" s="2492"/>
      <c r="F32" s="2484"/>
      <c r="G32" s="2485"/>
      <c r="H32" s="2485"/>
      <c r="I32" s="2485"/>
      <c r="J32" s="2485"/>
      <c r="K32" s="2485"/>
      <c r="L32" s="2485"/>
      <c r="M32" s="2485"/>
      <c r="N32" s="2485"/>
      <c r="O32" s="2485"/>
      <c r="P32" s="2485"/>
      <c r="Q32" s="2485"/>
      <c r="R32" s="2485"/>
      <c r="S32" s="2485"/>
      <c r="T32" s="2485"/>
      <c r="U32" s="2485"/>
      <c r="V32" s="2485"/>
      <c r="W32" s="2485"/>
      <c r="X32" s="2485"/>
      <c r="Y32" s="2485"/>
      <c r="Z32" s="2485"/>
      <c r="AA32" s="2485"/>
      <c r="AB32" s="2485"/>
      <c r="AC32" s="2486"/>
      <c r="AD32" s="437"/>
      <c r="AE32" s="491"/>
      <c r="AF32" s="491"/>
      <c r="AG32" s="504"/>
      <c r="AH32" s="504"/>
      <c r="AI32" s="492"/>
      <c r="AJ32" s="492"/>
      <c r="AK32" s="492"/>
      <c r="AL32" s="492"/>
    </row>
    <row r="33" spans="1:38" s="434" customFormat="1" ht="18.75" customHeight="1" thickBot="1">
      <c r="A33" s="437"/>
      <c r="B33" s="2493"/>
      <c r="C33" s="2494"/>
      <c r="D33" s="2494"/>
      <c r="E33" s="2495"/>
      <c r="F33" s="2487"/>
      <c r="G33" s="2488"/>
      <c r="H33" s="2488"/>
      <c r="I33" s="2488"/>
      <c r="J33" s="2488"/>
      <c r="K33" s="2488"/>
      <c r="L33" s="2488"/>
      <c r="M33" s="2488"/>
      <c r="N33" s="2488"/>
      <c r="O33" s="2488"/>
      <c r="P33" s="2488"/>
      <c r="Q33" s="2488"/>
      <c r="R33" s="2488"/>
      <c r="S33" s="2488"/>
      <c r="T33" s="2488"/>
      <c r="U33" s="2488"/>
      <c r="V33" s="2488"/>
      <c r="W33" s="2488"/>
      <c r="X33" s="2488"/>
      <c r="Y33" s="2488"/>
      <c r="Z33" s="2488"/>
      <c r="AA33" s="2488"/>
      <c r="AB33" s="2488"/>
      <c r="AC33" s="2489"/>
      <c r="AD33" s="437"/>
      <c r="AE33" s="491"/>
      <c r="AF33" s="491"/>
      <c r="AG33" s="504"/>
      <c r="AH33" s="504"/>
      <c r="AI33" s="492"/>
      <c r="AJ33" s="492"/>
      <c r="AK33" s="492"/>
      <c r="AL33" s="492"/>
    </row>
    <row r="34" spans="1:38" s="434" customFormat="1" ht="18.75" customHeight="1">
      <c r="A34" s="437"/>
      <c r="B34" s="2478" t="s">
        <v>555</v>
      </c>
      <c r="C34" s="2479"/>
      <c r="D34" s="2479"/>
      <c r="E34" s="2480"/>
      <c r="F34" s="2481" t="s">
        <v>556</v>
      </c>
      <c r="G34" s="2482"/>
      <c r="H34" s="2482"/>
      <c r="I34" s="2482"/>
      <c r="J34" s="2482"/>
      <c r="K34" s="2482"/>
      <c r="L34" s="2482"/>
      <c r="M34" s="2482"/>
      <c r="N34" s="2482"/>
      <c r="O34" s="2482"/>
      <c r="P34" s="2482"/>
      <c r="Q34" s="2482"/>
      <c r="R34" s="2482"/>
      <c r="S34" s="2482"/>
      <c r="T34" s="2482"/>
      <c r="U34" s="2482"/>
      <c r="V34" s="2482"/>
      <c r="W34" s="2482"/>
      <c r="X34" s="2482"/>
      <c r="Y34" s="2482"/>
      <c r="Z34" s="2482"/>
      <c r="AA34" s="2482"/>
      <c r="AB34" s="2482"/>
      <c r="AC34" s="2483"/>
      <c r="AD34" s="437"/>
      <c r="AE34" s="491"/>
      <c r="AF34" s="491"/>
      <c r="AG34" s="504"/>
      <c r="AH34" s="504"/>
      <c r="AI34" s="492"/>
      <c r="AJ34" s="492"/>
      <c r="AK34" s="492"/>
      <c r="AL34" s="492"/>
    </row>
    <row r="35" spans="1:38" s="434" customFormat="1" ht="18.75" customHeight="1">
      <c r="A35" s="437"/>
      <c r="B35" s="2490" t="str">
        <f>IF(Q14&gt;=Q15,"〇","×")</f>
        <v>〇</v>
      </c>
      <c r="C35" s="2491"/>
      <c r="D35" s="2491"/>
      <c r="E35" s="2492"/>
      <c r="F35" s="2484"/>
      <c r="G35" s="2485"/>
      <c r="H35" s="2485"/>
      <c r="I35" s="2485"/>
      <c r="J35" s="2485"/>
      <c r="K35" s="2485"/>
      <c r="L35" s="2485"/>
      <c r="M35" s="2485"/>
      <c r="N35" s="2485"/>
      <c r="O35" s="2485"/>
      <c r="P35" s="2485"/>
      <c r="Q35" s="2485"/>
      <c r="R35" s="2485"/>
      <c r="S35" s="2485"/>
      <c r="T35" s="2485"/>
      <c r="U35" s="2485"/>
      <c r="V35" s="2485"/>
      <c r="W35" s="2485"/>
      <c r="X35" s="2485"/>
      <c r="Y35" s="2485"/>
      <c r="Z35" s="2485"/>
      <c r="AA35" s="2485"/>
      <c r="AB35" s="2485"/>
      <c r="AC35" s="2486"/>
      <c r="AD35" s="437"/>
      <c r="AE35" s="491"/>
      <c r="AF35" s="491"/>
      <c r="AG35" s="504"/>
      <c r="AH35" s="504"/>
      <c r="AI35" s="492"/>
      <c r="AJ35" s="492"/>
      <c r="AK35" s="492"/>
      <c r="AL35" s="492"/>
    </row>
    <row r="36" spans="1:38" s="434" customFormat="1" ht="18.75" customHeight="1" thickBot="1">
      <c r="A36" s="437"/>
      <c r="B36" s="2493"/>
      <c r="C36" s="2494"/>
      <c r="D36" s="2494"/>
      <c r="E36" s="2495"/>
      <c r="F36" s="2487"/>
      <c r="G36" s="2488"/>
      <c r="H36" s="2488"/>
      <c r="I36" s="2488"/>
      <c r="J36" s="2488"/>
      <c r="K36" s="2488"/>
      <c r="L36" s="2488"/>
      <c r="M36" s="2488"/>
      <c r="N36" s="2488"/>
      <c r="O36" s="2488"/>
      <c r="P36" s="2488"/>
      <c r="Q36" s="2488"/>
      <c r="R36" s="2488"/>
      <c r="S36" s="2488"/>
      <c r="T36" s="2488"/>
      <c r="U36" s="2488"/>
      <c r="V36" s="2488"/>
      <c r="W36" s="2488"/>
      <c r="X36" s="2488"/>
      <c r="Y36" s="2488"/>
      <c r="Z36" s="2488"/>
      <c r="AA36" s="2488"/>
      <c r="AB36" s="2488"/>
      <c r="AC36" s="2489"/>
      <c r="AD36" s="437"/>
      <c r="AE36" s="491"/>
      <c r="AF36" s="491"/>
      <c r="AG36" s="504"/>
      <c r="AH36" s="504"/>
      <c r="AI36" s="492"/>
      <c r="AJ36" s="492"/>
      <c r="AK36" s="492"/>
      <c r="AL36" s="492"/>
    </row>
    <row r="37" spans="1:38" s="434" customFormat="1">
      <c r="A37" s="437"/>
      <c r="B37" s="437"/>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91"/>
      <c r="AF37" s="491"/>
      <c r="AG37" s="504"/>
      <c r="AH37" s="504"/>
      <c r="AI37" s="492"/>
      <c r="AJ37" s="492"/>
      <c r="AK37" s="492"/>
      <c r="AL37" s="492"/>
    </row>
    <row r="38" spans="1:38" s="434" customFormat="1">
      <c r="A38" s="437"/>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91"/>
      <c r="AF38" s="492"/>
      <c r="AG38" s="492"/>
      <c r="AH38" s="496"/>
      <c r="AI38" s="492"/>
      <c r="AJ38" s="492"/>
      <c r="AK38" s="492"/>
      <c r="AL38" s="492"/>
    </row>
    <row r="39" spans="1:38" s="434" customFormat="1">
      <c r="A39" s="437"/>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91"/>
      <c r="AF39" s="492"/>
      <c r="AG39" s="512" t="s">
        <v>557</v>
      </c>
      <c r="AH39" s="513">
        <f>COUNTIF(AH15:AH28,"×")</f>
        <v>11</v>
      </c>
      <c r="AI39" s="492"/>
      <c r="AJ39" s="492"/>
      <c r="AK39" s="492"/>
      <c r="AL39" s="492"/>
    </row>
    <row r="40" spans="1:38" s="434" customFormat="1">
      <c r="A40" s="437"/>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91"/>
      <c r="AF40" s="492"/>
      <c r="AG40" s="492"/>
      <c r="AH40" s="492"/>
      <c r="AI40" s="492"/>
      <c r="AJ40" s="492"/>
      <c r="AK40" s="492"/>
      <c r="AL40" s="492"/>
    </row>
    <row r="41" spans="1:38" s="434" customFormat="1">
      <c r="A41" s="437"/>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91"/>
      <c r="AF41" s="492"/>
      <c r="AG41" s="492"/>
      <c r="AH41" s="492"/>
      <c r="AI41" s="492"/>
      <c r="AJ41" s="492"/>
      <c r="AK41" s="492"/>
      <c r="AL41" s="492"/>
    </row>
    <row r="42" spans="1:38" s="434" customFormat="1">
      <c r="A42" s="437"/>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91"/>
      <c r="AF42" s="492"/>
      <c r="AG42" s="492"/>
      <c r="AH42" s="492"/>
      <c r="AI42" s="492"/>
      <c r="AJ42" s="492"/>
      <c r="AK42" s="492"/>
      <c r="AL42" s="492"/>
    </row>
    <row r="43" spans="1:38" s="434" customFormat="1">
      <c r="A43" s="437"/>
      <c r="B43" s="437"/>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91"/>
      <c r="AF43" s="492"/>
      <c r="AG43" s="492"/>
      <c r="AH43" s="492"/>
      <c r="AI43" s="492"/>
      <c r="AJ43" s="492"/>
      <c r="AK43" s="492"/>
      <c r="AL43" s="492"/>
    </row>
    <row r="44" spans="1:38" s="434" customFormat="1">
      <c r="A44" s="437"/>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91"/>
      <c r="AF44" s="492"/>
      <c r="AG44" s="492"/>
      <c r="AH44" s="492"/>
      <c r="AI44" s="492"/>
      <c r="AJ44" s="492"/>
      <c r="AK44" s="492"/>
      <c r="AL44" s="492"/>
    </row>
    <row r="45" spans="1:38" s="434" customFormat="1">
      <c r="A45" s="437"/>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91"/>
      <c r="AF45" s="492"/>
      <c r="AG45" s="492"/>
      <c r="AH45" s="492"/>
      <c r="AI45" s="492"/>
      <c r="AJ45" s="492"/>
      <c r="AK45" s="492"/>
      <c r="AL45" s="492"/>
    </row>
    <row r="46" spans="1:38" s="434" customFormat="1">
      <c r="A46" s="437"/>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91"/>
      <c r="AF46" s="492"/>
      <c r="AG46" s="492"/>
      <c r="AH46" s="492"/>
      <c r="AI46" s="492"/>
      <c r="AJ46" s="492"/>
      <c r="AK46" s="492"/>
      <c r="AL46" s="492"/>
    </row>
    <row r="47" spans="1:38" s="434" customFormat="1" ht="39.950000000000003" customHeight="1">
      <c r="AE47" s="492"/>
      <c r="AF47" s="492"/>
      <c r="AG47" s="492"/>
      <c r="AH47" s="492"/>
      <c r="AI47" s="492"/>
      <c r="AJ47" s="492"/>
      <c r="AK47" s="492"/>
      <c r="AL47" s="492"/>
    </row>
    <row r="48" spans="1:38" s="434" customFormat="1" ht="39.950000000000003" customHeight="1">
      <c r="AE48" s="492"/>
      <c r="AF48" s="492"/>
      <c r="AG48" s="492"/>
      <c r="AH48" s="492"/>
      <c r="AI48" s="492"/>
      <c r="AJ48" s="492"/>
      <c r="AK48" s="492"/>
      <c r="AL48" s="492"/>
    </row>
    <row r="49" spans="31:38" s="434" customFormat="1" ht="20.100000000000001" customHeight="1">
      <c r="AE49" s="492"/>
      <c r="AF49" s="492"/>
      <c r="AG49" s="492"/>
      <c r="AH49" s="492"/>
      <c r="AI49" s="492"/>
      <c r="AJ49" s="492"/>
      <c r="AK49" s="492"/>
      <c r="AL49" s="492"/>
    </row>
    <row r="50" spans="31:38" s="434" customFormat="1" ht="20.100000000000001" customHeight="1">
      <c r="AE50" s="492"/>
      <c r="AF50" s="492"/>
      <c r="AG50" s="492"/>
      <c r="AH50" s="492"/>
      <c r="AI50" s="492"/>
      <c r="AJ50" s="492"/>
      <c r="AK50" s="492"/>
      <c r="AL50" s="492"/>
    </row>
    <row r="51" spans="31:38" s="434" customFormat="1" ht="20.100000000000001" customHeight="1">
      <c r="AE51" s="492"/>
      <c r="AF51" s="492"/>
      <c r="AG51" s="492"/>
      <c r="AH51" s="492"/>
      <c r="AI51" s="492"/>
      <c r="AJ51" s="492"/>
      <c r="AK51" s="492"/>
      <c r="AL51" s="492"/>
    </row>
    <row r="52" spans="31:38" s="434" customFormat="1" ht="20.100000000000001" customHeight="1">
      <c r="AE52" s="492"/>
      <c r="AF52" s="492"/>
      <c r="AG52" s="492"/>
      <c r="AH52" s="492"/>
      <c r="AI52" s="492"/>
      <c r="AJ52" s="492"/>
      <c r="AK52" s="492"/>
      <c r="AL52" s="492"/>
    </row>
    <row r="53" spans="31:38" s="434" customFormat="1" ht="39.950000000000003" customHeight="1">
      <c r="AE53" s="492"/>
      <c r="AF53" s="492"/>
      <c r="AG53" s="492"/>
      <c r="AH53" s="492"/>
      <c r="AI53" s="492"/>
      <c r="AJ53" s="492"/>
      <c r="AK53" s="492"/>
      <c r="AL53" s="492"/>
    </row>
    <row r="54" spans="31:38" s="434" customFormat="1" ht="20.100000000000001" customHeight="1">
      <c r="AE54" s="492"/>
      <c r="AF54" s="492"/>
      <c r="AG54" s="492"/>
      <c r="AH54" s="492"/>
      <c r="AI54" s="492"/>
      <c r="AJ54" s="492"/>
      <c r="AK54" s="492"/>
      <c r="AL54" s="492"/>
    </row>
    <row r="55" spans="31:38" s="434" customFormat="1" ht="60" customHeight="1">
      <c r="AE55" s="492"/>
      <c r="AF55" s="492"/>
      <c r="AG55" s="492"/>
      <c r="AH55" s="492"/>
      <c r="AI55" s="492"/>
      <c r="AJ55" s="492"/>
      <c r="AK55" s="492"/>
      <c r="AL55" s="492"/>
    </row>
    <row r="56" spans="31:38" s="434" customFormat="1">
      <c r="AE56" s="492"/>
      <c r="AF56" s="492"/>
      <c r="AG56" s="492"/>
      <c r="AH56" s="492"/>
      <c r="AI56" s="492"/>
      <c r="AJ56" s="492"/>
      <c r="AK56" s="492"/>
      <c r="AL56" s="492"/>
    </row>
    <row r="57" spans="31:38" s="434" customFormat="1" ht="50.25" customHeight="1">
      <c r="AE57" s="492"/>
      <c r="AF57" s="492"/>
      <c r="AG57" s="492"/>
      <c r="AH57" s="492"/>
      <c r="AI57" s="492"/>
      <c r="AJ57" s="492"/>
      <c r="AK57" s="492"/>
      <c r="AL57" s="492"/>
    </row>
    <row r="58" spans="31:38" s="434" customFormat="1" ht="18.75" customHeight="1">
      <c r="AE58" s="492"/>
      <c r="AF58" s="492"/>
      <c r="AG58" s="492"/>
      <c r="AH58" s="492"/>
      <c r="AI58" s="492"/>
      <c r="AJ58" s="492"/>
      <c r="AK58" s="492"/>
      <c r="AL58" s="492"/>
    </row>
    <row r="59" spans="31:38" s="434" customFormat="1" ht="18.75" customHeight="1">
      <c r="AE59" s="492"/>
      <c r="AF59" s="492"/>
      <c r="AG59" s="492"/>
      <c r="AH59" s="492"/>
      <c r="AI59" s="492"/>
      <c r="AJ59" s="492"/>
      <c r="AK59" s="492"/>
      <c r="AL59" s="492"/>
    </row>
    <row r="60" spans="31:38" s="434" customFormat="1" ht="18.75" customHeight="1">
      <c r="AE60" s="492"/>
      <c r="AF60" s="492"/>
      <c r="AG60" s="492"/>
      <c r="AH60" s="492"/>
      <c r="AI60" s="492"/>
      <c r="AJ60" s="492"/>
      <c r="AK60" s="492"/>
      <c r="AL60" s="492"/>
    </row>
    <row r="61" spans="31:38" s="434" customFormat="1" ht="18.75" customHeight="1">
      <c r="AE61" s="492"/>
      <c r="AF61" s="492"/>
      <c r="AG61" s="492"/>
      <c r="AH61" s="492"/>
      <c r="AI61" s="492"/>
      <c r="AJ61" s="492"/>
      <c r="AK61" s="492"/>
      <c r="AL61" s="492"/>
    </row>
    <row r="62" spans="31:38" s="434" customFormat="1" ht="18.75" customHeight="1">
      <c r="AE62" s="492"/>
      <c r="AF62" s="492"/>
      <c r="AG62" s="492"/>
      <c r="AH62" s="492"/>
      <c r="AI62" s="492"/>
      <c r="AJ62" s="492"/>
      <c r="AK62" s="492"/>
      <c r="AL62" s="492"/>
    </row>
    <row r="63" spans="31:38" s="434" customFormat="1" ht="18.75" customHeight="1">
      <c r="AE63" s="492"/>
      <c r="AF63" s="492"/>
      <c r="AG63" s="492"/>
      <c r="AH63" s="492"/>
      <c r="AI63" s="492"/>
      <c r="AJ63" s="492"/>
      <c r="AK63" s="492"/>
      <c r="AL63" s="492"/>
    </row>
    <row r="64" spans="31:38">
      <c r="AG64" s="492"/>
      <c r="AH64" s="492"/>
    </row>
    <row r="65" spans="33:34">
      <c r="AG65" s="492"/>
      <c r="AH65" s="492"/>
    </row>
    <row r="66" spans="33:34">
      <c r="AG66" s="492"/>
      <c r="AH66" s="492"/>
    </row>
    <row r="67" spans="33:34">
      <c r="AG67" s="492"/>
      <c r="AH67" s="492"/>
    </row>
    <row r="68" spans="33:34">
      <c r="AG68" s="492"/>
      <c r="AH68" s="492"/>
    </row>
    <row r="69" spans="33:34">
      <c r="AG69" s="492"/>
      <c r="AH69" s="492"/>
    </row>
    <row r="70" spans="33:34">
      <c r="AG70" s="492"/>
      <c r="AH70" s="492"/>
    </row>
    <row r="71" spans="33:34">
      <c r="AG71" s="492"/>
      <c r="AH71" s="492"/>
    </row>
    <row r="72" spans="33:34">
      <c r="AG72" s="492"/>
      <c r="AH72" s="492"/>
    </row>
  </sheetData>
  <mergeCells count="79">
    <mergeCell ref="B30:AC30"/>
    <mergeCell ref="B31:E31"/>
    <mergeCell ref="F31:AC33"/>
    <mergeCell ref="B32:E33"/>
    <mergeCell ref="B34:E34"/>
    <mergeCell ref="F34:AC36"/>
    <mergeCell ref="B35:E36"/>
    <mergeCell ref="T28:V28"/>
    <mergeCell ref="W28:Y28"/>
    <mergeCell ref="Z28:AC28"/>
    <mergeCell ref="B27:C27"/>
    <mergeCell ref="D27:K27"/>
    <mergeCell ref="L27:N27"/>
    <mergeCell ref="O27:Q27"/>
    <mergeCell ref="R27:S27"/>
    <mergeCell ref="T27:V27"/>
    <mergeCell ref="B28:C28"/>
    <mergeCell ref="D28:K28"/>
    <mergeCell ref="L28:N28"/>
    <mergeCell ref="O28:Q28"/>
    <mergeCell ref="R28:S28"/>
    <mergeCell ref="T26:V26"/>
    <mergeCell ref="W26:Y26"/>
    <mergeCell ref="Z26:AC26"/>
    <mergeCell ref="W27:Y27"/>
    <mergeCell ref="Z27:AC27"/>
    <mergeCell ref="B26:C26"/>
    <mergeCell ref="D26:K26"/>
    <mergeCell ref="L26:N26"/>
    <mergeCell ref="O26:Q26"/>
    <mergeCell ref="R26:S26"/>
    <mergeCell ref="T24:V24"/>
    <mergeCell ref="W24:Y24"/>
    <mergeCell ref="Z24:AC24"/>
    <mergeCell ref="B25:C25"/>
    <mergeCell ref="D25:K25"/>
    <mergeCell ref="L25:N25"/>
    <mergeCell ref="O25:Q25"/>
    <mergeCell ref="R25:S25"/>
    <mergeCell ref="T25:V25"/>
    <mergeCell ref="W25:Y25"/>
    <mergeCell ref="R24:S24"/>
    <mergeCell ref="Z25:AC25"/>
    <mergeCell ref="B22:C23"/>
    <mergeCell ref="B24:C24"/>
    <mergeCell ref="D24:K24"/>
    <mergeCell ref="L24:N24"/>
    <mergeCell ref="O24:Q24"/>
    <mergeCell ref="B17:P17"/>
    <mergeCell ref="Q17:AC17"/>
    <mergeCell ref="B18:P18"/>
    <mergeCell ref="Q18:AC18"/>
    <mergeCell ref="B19:P19"/>
    <mergeCell ref="Q19:AC19"/>
    <mergeCell ref="B15:L15"/>
    <mergeCell ref="M15:P15"/>
    <mergeCell ref="Q15:AA15"/>
    <mergeCell ref="AB15:AC15"/>
    <mergeCell ref="B16:L16"/>
    <mergeCell ref="M16:P16"/>
    <mergeCell ref="Q16:S16"/>
    <mergeCell ref="U16:W16"/>
    <mergeCell ref="Y16:AA16"/>
    <mergeCell ref="AB16:AC16"/>
    <mergeCell ref="B12:L12"/>
    <mergeCell ref="M12:AC12"/>
    <mergeCell ref="B13:L14"/>
    <mergeCell ref="M13:P13"/>
    <mergeCell ref="Q13:AA13"/>
    <mergeCell ref="AB13:AC13"/>
    <mergeCell ref="M14:P14"/>
    <mergeCell ref="Q14:AA14"/>
    <mergeCell ref="AB14:AC14"/>
    <mergeCell ref="A4:I4"/>
    <mergeCell ref="U4:AB4"/>
    <mergeCell ref="B6:X6"/>
    <mergeCell ref="B7:AC7"/>
    <mergeCell ref="B11:L11"/>
    <mergeCell ref="M11:AC11"/>
  </mergeCells>
  <phoneticPr fontId="5"/>
  <conditionalFormatting sqref="M11:AC11">
    <cfRule type="expression" dxfId="43" priority="22" stopIfTrue="1">
      <formula>$M$11=""</formula>
    </cfRule>
  </conditionalFormatting>
  <conditionalFormatting sqref="M12:AC12">
    <cfRule type="expression" dxfId="42" priority="21" stopIfTrue="1">
      <formula>$M$12=""</formula>
    </cfRule>
  </conditionalFormatting>
  <conditionalFormatting sqref="Q13:AA13">
    <cfRule type="expression" dxfId="41" priority="20" stopIfTrue="1">
      <formula>$Q$13=""</formula>
    </cfRule>
  </conditionalFormatting>
  <conditionalFormatting sqref="Q14:AA14">
    <cfRule type="expression" dxfId="40" priority="19" stopIfTrue="1">
      <formula>$Q$14=""</formula>
    </cfRule>
  </conditionalFormatting>
  <conditionalFormatting sqref="U4">
    <cfRule type="expression" dxfId="39" priority="18" stopIfTrue="1">
      <formula>$U$4=""</formula>
    </cfRule>
  </conditionalFormatting>
  <conditionalFormatting sqref="Q15:AA15">
    <cfRule type="expression" dxfId="38" priority="17" stopIfTrue="1">
      <formula>$Q$15=""</formula>
    </cfRule>
  </conditionalFormatting>
  <conditionalFormatting sqref="Q18:AC18">
    <cfRule type="expression" dxfId="37" priority="16">
      <formula>$Q$18=""</formula>
    </cfRule>
  </conditionalFormatting>
  <conditionalFormatting sqref="L24:N28">
    <cfRule type="expression" dxfId="36" priority="15">
      <formula>$L$24=""</formula>
    </cfRule>
  </conditionalFormatting>
  <conditionalFormatting sqref="O24:Q28">
    <cfRule type="expression" dxfId="35" priority="14">
      <formula>$O$24=""</formula>
    </cfRule>
  </conditionalFormatting>
  <conditionalFormatting sqref="R24:S28">
    <cfRule type="expression" dxfId="34" priority="13">
      <formula>$R$24=""</formula>
    </cfRule>
  </conditionalFormatting>
  <conditionalFormatting sqref="T24:V28">
    <cfRule type="expression" dxfId="33" priority="12">
      <formula>$T$24=""</formula>
    </cfRule>
  </conditionalFormatting>
  <conditionalFormatting sqref="W24:Y28">
    <cfRule type="expression" dxfId="32" priority="11">
      <formula>$W$24=""</formula>
    </cfRule>
  </conditionalFormatting>
  <conditionalFormatting sqref="Z24:AC28">
    <cfRule type="expression" dxfId="31" priority="10">
      <formula>$Z$24=""</formula>
    </cfRule>
  </conditionalFormatting>
  <conditionalFormatting sqref="D24:K28">
    <cfRule type="expression" dxfId="30" priority="9">
      <formula>$D$24=""</formula>
    </cfRule>
  </conditionalFormatting>
  <conditionalFormatting sqref="Q19:AC19">
    <cfRule type="expression" dxfId="29" priority="8">
      <formula>$Q$19=""</formula>
    </cfRule>
  </conditionalFormatting>
  <conditionalFormatting sqref="Q16:S16">
    <cfRule type="expression" dxfId="28" priority="6">
      <formula>$Q$16=""</formula>
    </cfRule>
    <cfRule type="expression" dxfId="27" priority="7" stopIfTrue="1">
      <formula>$Q$16=""</formula>
    </cfRule>
  </conditionalFormatting>
  <conditionalFormatting sqref="U16:W16">
    <cfRule type="expression" dxfId="26" priority="4">
      <formula>$U$16=""</formula>
    </cfRule>
    <cfRule type="expression" dxfId="25" priority="5" stopIfTrue="1">
      <formula>$U$16=""</formula>
    </cfRule>
  </conditionalFormatting>
  <conditionalFormatting sqref="Y16:AA16">
    <cfRule type="expression" dxfId="24" priority="2">
      <formula>$Y$16=""</formula>
    </cfRule>
    <cfRule type="expression" dxfId="23" priority="3" stopIfTrue="1">
      <formula>$Y$16=""</formula>
    </cfRule>
  </conditionalFormatting>
  <conditionalFormatting sqref="Q17:AC17">
    <cfRule type="expression" dxfId="22" priority="1">
      <formula>$Q$17=""</formula>
    </cfRule>
  </conditionalFormatting>
  <dataValidations count="5">
    <dataValidation type="list" allowBlank="1" showInputMessage="1" showErrorMessage="1" sqref="Q17:AC17" xr:uid="{7A6074C4-1C12-4489-BDBF-522EF39DD8E3}">
      <formula1>"視覚的にデマンドを確認（パトランプ、モニター等）,聴覚的にデマンドを確認（警報機等）"</formula1>
    </dataValidation>
    <dataValidation type="list" allowBlank="1" showInputMessage="1" showErrorMessage="1" sqref="Q19:AC19" xr:uid="{BF06F1AA-AD48-45C8-9DA7-BEC770A84508}">
      <formula1>"管理者が常駐,管理者が不在,管理者が一時的に駐在"</formula1>
    </dataValidation>
    <dataValidation type="list" allowBlank="1" showInputMessage="1" showErrorMessage="1" sqref="W24:Y28" xr:uid="{5F48AFA4-A6A0-4004-807E-6BADDE58980E}">
      <formula1>"停止,出力抑制"</formula1>
    </dataValidation>
    <dataValidation type="list" allowBlank="1" showInputMessage="1" showErrorMessage="1" sqref="T24:V28" xr:uid="{71A080C8-8486-4364-BA8A-0DCFC7341715}">
      <formula1>"通年,夏季,冬季,その他季"</formula1>
    </dataValidation>
    <dataValidation type="list" allowBlank="1" showInputMessage="1" showErrorMessage="1" sqref="Q18:AC18" xr:uid="{EB99BF4C-84B3-4655-A816-9BD92AD134CA}">
      <formula1>"自動制御,手動制御"</formula1>
    </dataValidation>
  </dataValidations>
  <pageMargins left="0.7" right="0.7" top="0.75" bottom="0.75" header="0.3" footer="0.3"/>
  <pageSetup paperSize="9" scale="74" orientation="portrait" r:id="rId1"/>
  <colBreaks count="1" manualBreakCount="1">
    <brk id="30" max="43"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A7FA5-1502-4BC4-9A38-99A8CCCC242F}">
  <sheetPr>
    <tabColor theme="9" tint="0.79998168889431442"/>
  </sheetPr>
  <dimension ref="A1:AP72"/>
  <sheetViews>
    <sheetView showGridLines="0" showZeros="0" view="pageBreakPreview" zoomScale="85" zoomScaleNormal="85" zoomScaleSheetLayoutView="85" workbookViewId="0">
      <selection activeCell="AO26" sqref="AO26"/>
    </sheetView>
  </sheetViews>
  <sheetFormatPr defaultColWidth="8.875" defaultRowHeight="15.75"/>
  <cols>
    <col min="1" max="30" width="3.625" style="434" customWidth="1"/>
    <col min="31" max="31" width="9" style="434" customWidth="1"/>
    <col min="32" max="32" width="0" style="525" hidden="1" customWidth="1"/>
    <col min="33" max="33" width="18.375" style="525" hidden="1" customWidth="1"/>
    <col min="34" max="36" width="8.875" style="525" hidden="1" customWidth="1"/>
    <col min="37" max="37" width="8.875" style="525" customWidth="1"/>
    <col min="38" max="38" width="8.875" style="432"/>
    <col min="39" max="39" width="18.375" style="432" customWidth="1"/>
    <col min="40" max="44" width="8.875" style="432" customWidth="1"/>
    <col min="45" max="16384" width="8.875" style="432"/>
  </cols>
  <sheetData>
    <row r="1" spans="1:42" s="434" customFormat="1" ht="16.5">
      <c r="A1" s="490"/>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37"/>
      <c r="AE1" s="437"/>
      <c r="AF1" s="515"/>
      <c r="AG1" s="516"/>
      <c r="AH1" s="516"/>
      <c r="AI1" s="516"/>
      <c r="AJ1" s="516"/>
      <c r="AK1" s="516"/>
      <c r="AL1" s="437"/>
    </row>
    <row r="2" spans="1:42" s="434" customFormat="1" ht="16.5">
      <c r="A2" s="490"/>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37"/>
      <c r="AE2" s="437"/>
      <c r="AF2" s="515"/>
      <c r="AG2" s="516"/>
      <c r="AH2" s="516"/>
      <c r="AI2" s="516"/>
      <c r="AJ2" s="516"/>
      <c r="AK2" s="516"/>
      <c r="AL2" s="437"/>
    </row>
    <row r="3" spans="1:42" s="434" customFormat="1" ht="16.5">
      <c r="A3" s="490"/>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37"/>
      <c r="AE3" s="437"/>
      <c r="AF3" s="515"/>
      <c r="AG3" s="516"/>
      <c r="AH3" s="516"/>
      <c r="AI3" s="516"/>
      <c r="AJ3" s="516"/>
      <c r="AK3" s="516"/>
      <c r="AL3" s="437"/>
    </row>
    <row r="4" spans="1:42" s="434" customFormat="1" ht="16.5">
      <c r="A4" s="2496" t="s">
        <v>618</v>
      </c>
      <c r="B4" s="2496"/>
      <c r="C4" s="2496"/>
      <c r="D4" s="2496"/>
      <c r="E4" s="2496"/>
      <c r="F4" s="2496"/>
      <c r="G4" s="2496"/>
      <c r="H4" s="2496"/>
      <c r="I4" s="2496"/>
      <c r="J4" s="490" t="s">
        <v>507</v>
      </c>
      <c r="K4" s="490"/>
      <c r="L4" s="490"/>
      <c r="M4" s="490"/>
      <c r="N4" s="490"/>
      <c r="O4" s="490"/>
      <c r="P4" s="490"/>
      <c r="Q4" s="490"/>
      <c r="R4" s="490"/>
      <c r="S4" s="490"/>
      <c r="T4" s="494" t="s">
        <v>508</v>
      </c>
      <c r="U4" s="2411">
        <v>0</v>
      </c>
      <c r="V4" s="2411"/>
      <c r="W4" s="2411"/>
      <c r="X4" s="2411"/>
      <c r="Y4" s="2411"/>
      <c r="Z4" s="2411"/>
      <c r="AA4" s="2411"/>
      <c r="AB4" s="2411"/>
      <c r="AC4" s="495"/>
      <c r="AD4" s="437"/>
      <c r="AE4" s="437"/>
      <c r="AF4" s="515"/>
      <c r="AG4" s="516"/>
      <c r="AH4" s="517"/>
      <c r="AI4" s="516"/>
      <c r="AJ4" s="516"/>
      <c r="AK4" s="516"/>
      <c r="AL4" s="437"/>
      <c r="AN4" s="518"/>
    </row>
    <row r="5" spans="1:42" s="434" customFormat="1" ht="16.5">
      <c r="A5" s="490"/>
      <c r="B5" s="490"/>
      <c r="C5" s="490"/>
      <c r="D5" s="490"/>
      <c r="E5" s="490"/>
      <c r="F5" s="490"/>
      <c r="G5" s="490"/>
      <c r="H5" s="490"/>
      <c r="I5" s="490"/>
      <c r="J5" s="490"/>
      <c r="K5" s="490"/>
      <c r="L5" s="490"/>
      <c r="M5" s="490"/>
      <c r="N5" s="490"/>
      <c r="O5" s="497"/>
      <c r="P5" s="490"/>
      <c r="Q5" s="490"/>
      <c r="R5" s="494"/>
      <c r="S5" s="490"/>
      <c r="T5" s="494"/>
      <c r="U5" s="498"/>
      <c r="V5" s="498"/>
      <c r="W5" s="498"/>
      <c r="X5" s="498"/>
      <c r="Y5" s="498"/>
      <c r="Z5" s="498"/>
      <c r="AA5" s="498"/>
      <c r="AB5" s="498"/>
      <c r="AC5" s="498"/>
      <c r="AD5" s="437"/>
      <c r="AE5" s="437"/>
      <c r="AF5" s="515"/>
      <c r="AG5" s="516"/>
      <c r="AH5" s="517"/>
      <c r="AI5" s="516"/>
      <c r="AJ5" s="516"/>
      <c r="AK5" s="516"/>
      <c r="AL5" s="437"/>
      <c r="AN5" s="518"/>
    </row>
    <row r="6" spans="1:42" s="434" customFormat="1" ht="16.5">
      <c r="A6" s="490"/>
      <c r="B6" s="2412"/>
      <c r="C6" s="2412"/>
      <c r="D6" s="2412"/>
      <c r="E6" s="2412"/>
      <c r="F6" s="2412"/>
      <c r="G6" s="2412"/>
      <c r="H6" s="2412"/>
      <c r="I6" s="2412"/>
      <c r="J6" s="2412"/>
      <c r="K6" s="2412"/>
      <c r="L6" s="2412"/>
      <c r="M6" s="2412"/>
      <c r="N6" s="2412"/>
      <c r="O6" s="2412"/>
      <c r="P6" s="2412"/>
      <c r="Q6" s="2412"/>
      <c r="R6" s="2412"/>
      <c r="S6" s="2412"/>
      <c r="T6" s="2412"/>
      <c r="U6" s="2412"/>
      <c r="V6" s="2412"/>
      <c r="W6" s="2412"/>
      <c r="X6" s="2412"/>
      <c r="Y6" s="490"/>
      <c r="Z6" s="490"/>
      <c r="AA6" s="490"/>
      <c r="AB6" s="490"/>
      <c r="AC6" s="490"/>
      <c r="AD6" s="437"/>
      <c r="AE6" s="437"/>
      <c r="AF6" s="515"/>
      <c r="AG6" s="516"/>
      <c r="AH6" s="517"/>
      <c r="AI6" s="516"/>
      <c r="AJ6" s="516"/>
      <c r="AK6" s="516"/>
      <c r="AL6" s="437"/>
      <c r="AN6" s="518"/>
    </row>
    <row r="7" spans="1:42" s="434" customFormat="1" ht="28.5">
      <c r="A7" s="490"/>
      <c r="B7" s="2413" t="s">
        <v>509</v>
      </c>
      <c r="C7" s="2413"/>
      <c r="D7" s="2413"/>
      <c r="E7" s="2413"/>
      <c r="F7" s="2413"/>
      <c r="G7" s="2413"/>
      <c r="H7" s="2413"/>
      <c r="I7" s="2413"/>
      <c r="J7" s="2413"/>
      <c r="K7" s="2413"/>
      <c r="L7" s="2413"/>
      <c r="M7" s="2413"/>
      <c r="N7" s="2413"/>
      <c r="O7" s="2413"/>
      <c r="P7" s="2413"/>
      <c r="Q7" s="2413"/>
      <c r="R7" s="2413"/>
      <c r="S7" s="2413"/>
      <c r="T7" s="2413"/>
      <c r="U7" s="2413"/>
      <c r="V7" s="2413"/>
      <c r="W7" s="2413"/>
      <c r="X7" s="2413"/>
      <c r="Y7" s="2413"/>
      <c r="Z7" s="2413"/>
      <c r="AA7" s="2413"/>
      <c r="AB7" s="2413"/>
      <c r="AC7" s="2413"/>
      <c r="AD7" s="437"/>
      <c r="AE7" s="437"/>
      <c r="AF7" s="515"/>
      <c r="AG7" s="516"/>
      <c r="AH7" s="517"/>
      <c r="AI7" s="516"/>
      <c r="AJ7" s="516"/>
      <c r="AK7" s="516"/>
      <c r="AL7" s="437"/>
      <c r="AN7" s="518"/>
    </row>
    <row r="8" spans="1:42" s="434" customFormat="1" ht="16.5">
      <c r="A8" s="490"/>
      <c r="B8" s="490"/>
      <c r="C8" s="490"/>
      <c r="D8" s="490"/>
      <c r="E8" s="490"/>
      <c r="F8" s="490"/>
      <c r="G8" s="490"/>
      <c r="H8" s="490"/>
      <c r="I8" s="490"/>
      <c r="J8" s="490"/>
      <c r="K8" s="490"/>
      <c r="L8" s="490"/>
      <c r="M8" s="490"/>
      <c r="N8" s="490"/>
      <c r="O8" s="490"/>
      <c r="P8" s="490"/>
      <c r="Q8" s="490"/>
      <c r="R8" s="490"/>
      <c r="S8" s="490"/>
      <c r="T8" s="490"/>
      <c r="U8" s="490"/>
      <c r="V8" s="490"/>
      <c r="W8" s="490"/>
      <c r="X8" s="490"/>
      <c r="Y8" s="490"/>
      <c r="Z8" s="490"/>
      <c r="AA8" s="490"/>
      <c r="AB8" s="490"/>
      <c r="AC8" s="490"/>
      <c r="AD8" s="437"/>
      <c r="AE8" s="437"/>
      <c r="AF8" s="515"/>
      <c r="AG8" s="516"/>
      <c r="AH8" s="517"/>
      <c r="AI8" s="516"/>
      <c r="AJ8" s="516"/>
      <c r="AK8" s="516"/>
      <c r="AL8" s="437"/>
      <c r="AN8" s="518"/>
    </row>
    <row r="9" spans="1:42" s="434" customFormat="1" ht="16.5">
      <c r="A9" s="490"/>
      <c r="B9" s="490" t="s">
        <v>510</v>
      </c>
      <c r="C9" s="490"/>
      <c r="D9" s="490"/>
      <c r="E9" s="490"/>
      <c r="F9" s="490"/>
      <c r="G9" s="490"/>
      <c r="H9" s="490"/>
      <c r="I9" s="490"/>
      <c r="J9" s="490"/>
      <c r="K9" s="490"/>
      <c r="L9" s="490"/>
      <c r="M9" s="490"/>
      <c r="N9" s="490"/>
      <c r="O9" s="490"/>
      <c r="P9" s="490"/>
      <c r="Q9" s="490"/>
      <c r="R9" s="490"/>
      <c r="S9" s="490"/>
      <c r="T9" s="490"/>
      <c r="U9" s="490"/>
      <c r="V9" s="490"/>
      <c r="W9" s="490"/>
      <c r="X9" s="490"/>
      <c r="Y9" s="490"/>
      <c r="Z9" s="490"/>
      <c r="AA9" s="490"/>
      <c r="AB9" s="490"/>
      <c r="AC9" s="490"/>
      <c r="AD9" s="437"/>
      <c r="AE9" s="437"/>
      <c r="AF9" s="515"/>
      <c r="AG9" s="516"/>
      <c r="AH9" s="517"/>
      <c r="AI9" s="516"/>
      <c r="AJ9" s="516"/>
      <c r="AK9" s="516"/>
      <c r="AL9" s="437"/>
      <c r="AN9" s="518"/>
    </row>
    <row r="10" spans="1:42" s="434" customFormat="1" ht="17.25" thickBot="1">
      <c r="A10" s="490"/>
      <c r="B10" s="490"/>
      <c r="C10" s="490"/>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37"/>
      <c r="AE10" s="437"/>
      <c r="AF10" s="515"/>
      <c r="AG10" s="516"/>
      <c r="AH10" s="517"/>
      <c r="AI10" s="516"/>
      <c r="AJ10" s="516"/>
      <c r="AK10" s="516"/>
      <c r="AL10" s="437"/>
      <c r="AN10" s="518"/>
    </row>
    <row r="11" spans="1:42" s="434" customFormat="1" ht="39.950000000000003" customHeight="1">
      <c r="A11" s="490"/>
      <c r="B11" s="2414" t="s">
        <v>558</v>
      </c>
      <c r="C11" s="2415"/>
      <c r="D11" s="2415"/>
      <c r="E11" s="2415"/>
      <c r="F11" s="2415"/>
      <c r="G11" s="2415"/>
      <c r="H11" s="2415"/>
      <c r="I11" s="2415"/>
      <c r="J11" s="2415"/>
      <c r="K11" s="2415"/>
      <c r="L11" s="2415"/>
      <c r="M11" s="2416">
        <v>5.1E+20</v>
      </c>
      <c r="N11" s="2416"/>
      <c r="O11" s="2416"/>
      <c r="P11" s="2416"/>
      <c r="Q11" s="2416"/>
      <c r="R11" s="2416"/>
      <c r="S11" s="2416"/>
      <c r="T11" s="2416"/>
      <c r="U11" s="2416"/>
      <c r="V11" s="2416"/>
      <c r="W11" s="2416"/>
      <c r="X11" s="2416"/>
      <c r="Y11" s="2416"/>
      <c r="Z11" s="2416"/>
      <c r="AA11" s="2416"/>
      <c r="AB11" s="2416"/>
      <c r="AC11" s="2417"/>
      <c r="AD11" s="437"/>
      <c r="AE11" s="437"/>
      <c r="AF11" s="515"/>
      <c r="AG11" s="516"/>
      <c r="AH11" s="517"/>
      <c r="AI11" s="517"/>
      <c r="AJ11" s="517"/>
      <c r="AK11" s="516"/>
      <c r="AL11" s="437"/>
      <c r="AN11" s="518"/>
      <c r="AO11" s="518"/>
      <c r="AP11" s="518"/>
    </row>
    <row r="12" spans="1:42" s="434" customFormat="1" ht="39.950000000000003" customHeight="1">
      <c r="A12" s="490"/>
      <c r="B12" s="2418" t="s">
        <v>512</v>
      </c>
      <c r="C12" s="2419"/>
      <c r="D12" s="2419"/>
      <c r="E12" s="2419"/>
      <c r="F12" s="2419"/>
      <c r="G12" s="2419"/>
      <c r="H12" s="2419"/>
      <c r="I12" s="2419"/>
      <c r="J12" s="2419"/>
      <c r="K12" s="2419"/>
      <c r="L12" s="2419"/>
      <c r="M12" s="2420" t="s">
        <v>559</v>
      </c>
      <c r="N12" s="2420"/>
      <c r="O12" s="2420"/>
      <c r="P12" s="2420"/>
      <c r="Q12" s="2420"/>
      <c r="R12" s="2420"/>
      <c r="S12" s="2420"/>
      <c r="T12" s="2420"/>
      <c r="U12" s="2420"/>
      <c r="V12" s="2420"/>
      <c r="W12" s="2420"/>
      <c r="X12" s="2420"/>
      <c r="Y12" s="2420"/>
      <c r="Z12" s="2420"/>
      <c r="AA12" s="2420"/>
      <c r="AB12" s="2420"/>
      <c r="AC12" s="2421"/>
      <c r="AD12" s="437"/>
      <c r="AE12" s="437"/>
      <c r="AF12" s="515"/>
      <c r="AG12" s="516"/>
      <c r="AH12" s="517"/>
      <c r="AI12" s="517"/>
      <c r="AJ12" s="517"/>
      <c r="AK12" s="516"/>
      <c r="AL12" s="437"/>
      <c r="AN12" s="518"/>
      <c r="AO12" s="518"/>
      <c r="AP12" s="518"/>
    </row>
    <row r="13" spans="1:42" s="434" customFormat="1" ht="20.100000000000001" customHeight="1">
      <c r="A13" s="490"/>
      <c r="B13" s="2418" t="s">
        <v>513</v>
      </c>
      <c r="C13" s="2419"/>
      <c r="D13" s="2419"/>
      <c r="E13" s="2419"/>
      <c r="F13" s="2419"/>
      <c r="G13" s="2419"/>
      <c r="H13" s="2419"/>
      <c r="I13" s="2419"/>
      <c r="J13" s="2419"/>
      <c r="K13" s="2419"/>
      <c r="L13" s="2419"/>
      <c r="M13" s="2419" t="s">
        <v>514</v>
      </c>
      <c r="N13" s="2419"/>
      <c r="O13" s="2419"/>
      <c r="P13" s="2419"/>
      <c r="Q13" s="2497">
        <v>650</v>
      </c>
      <c r="R13" s="2497"/>
      <c r="S13" s="2497"/>
      <c r="T13" s="2497"/>
      <c r="U13" s="2497"/>
      <c r="V13" s="2497"/>
      <c r="W13" s="2497"/>
      <c r="X13" s="2497"/>
      <c r="Y13" s="2497"/>
      <c r="Z13" s="2497"/>
      <c r="AA13" s="2497"/>
      <c r="AB13" s="2419" t="s">
        <v>326</v>
      </c>
      <c r="AC13" s="2425"/>
      <c r="AD13" s="437"/>
      <c r="AE13" s="437"/>
      <c r="AF13" s="515"/>
      <c r="AG13" s="516"/>
      <c r="AH13" s="517"/>
      <c r="AI13" s="517"/>
      <c r="AJ13" s="517"/>
      <c r="AK13" s="516"/>
      <c r="AL13" s="437"/>
      <c r="AN13" s="518"/>
      <c r="AO13" s="518"/>
      <c r="AP13" s="518"/>
    </row>
    <row r="14" spans="1:42" s="434" customFormat="1" ht="20.100000000000001" customHeight="1">
      <c r="A14" s="490"/>
      <c r="B14" s="2418"/>
      <c r="C14" s="2419"/>
      <c r="D14" s="2419"/>
      <c r="E14" s="2419"/>
      <c r="F14" s="2419"/>
      <c r="G14" s="2419"/>
      <c r="H14" s="2419"/>
      <c r="I14" s="2419"/>
      <c r="J14" s="2419"/>
      <c r="K14" s="2419"/>
      <c r="L14" s="2419"/>
      <c r="M14" s="2419" t="s">
        <v>515</v>
      </c>
      <c r="N14" s="2419"/>
      <c r="O14" s="2419"/>
      <c r="P14" s="2419"/>
      <c r="Q14" s="2497">
        <v>600</v>
      </c>
      <c r="R14" s="2497"/>
      <c r="S14" s="2497"/>
      <c r="T14" s="2497"/>
      <c r="U14" s="2497"/>
      <c r="V14" s="2497"/>
      <c r="W14" s="2497"/>
      <c r="X14" s="2497"/>
      <c r="Y14" s="2497"/>
      <c r="Z14" s="2497"/>
      <c r="AA14" s="2497"/>
      <c r="AB14" s="2419" t="s">
        <v>326</v>
      </c>
      <c r="AC14" s="2425"/>
      <c r="AD14" s="437"/>
      <c r="AE14" s="437"/>
      <c r="AF14" s="515"/>
      <c r="AG14" s="516"/>
      <c r="AH14" s="517"/>
      <c r="AI14" s="517"/>
      <c r="AJ14" s="517"/>
      <c r="AK14" s="516"/>
      <c r="AL14" s="437"/>
      <c r="AN14" s="518"/>
      <c r="AO14" s="518"/>
      <c r="AP14" s="518"/>
    </row>
    <row r="15" spans="1:42" s="434" customFormat="1" ht="20.100000000000001" customHeight="1">
      <c r="A15" s="490"/>
      <c r="B15" s="2418" t="s">
        <v>516</v>
      </c>
      <c r="C15" s="2419"/>
      <c r="D15" s="2419"/>
      <c r="E15" s="2419"/>
      <c r="F15" s="2419"/>
      <c r="G15" s="2419"/>
      <c r="H15" s="2419"/>
      <c r="I15" s="2419"/>
      <c r="J15" s="2419"/>
      <c r="K15" s="2419"/>
      <c r="L15" s="2419"/>
      <c r="M15" s="2419" t="s">
        <v>517</v>
      </c>
      <c r="N15" s="2419"/>
      <c r="O15" s="2419"/>
      <c r="P15" s="2419"/>
      <c r="Q15" s="2498">
        <v>550</v>
      </c>
      <c r="R15" s="2498"/>
      <c r="S15" s="2498"/>
      <c r="T15" s="2498"/>
      <c r="U15" s="2498"/>
      <c r="V15" s="2498"/>
      <c r="W15" s="2498"/>
      <c r="X15" s="2498"/>
      <c r="Y15" s="2498"/>
      <c r="Z15" s="2498"/>
      <c r="AA15" s="2498"/>
      <c r="AB15" s="2419" t="s">
        <v>326</v>
      </c>
      <c r="AC15" s="2425"/>
      <c r="AD15" s="437"/>
      <c r="AE15" s="437"/>
      <c r="AF15" s="515"/>
      <c r="AG15" s="516" t="s">
        <v>518</v>
      </c>
      <c r="AH15" s="517" t="str">
        <f>IF(Q15="","×","〇")</f>
        <v>〇</v>
      </c>
      <c r="AI15" s="517"/>
      <c r="AJ15" s="517"/>
      <c r="AK15" s="516"/>
      <c r="AL15" s="437"/>
      <c r="AN15" s="518"/>
      <c r="AO15" s="518"/>
      <c r="AP15" s="518"/>
    </row>
    <row r="16" spans="1:42" s="434" customFormat="1" ht="20.100000000000001" customHeight="1">
      <c r="A16" s="490"/>
      <c r="B16" s="2418" t="s">
        <v>519</v>
      </c>
      <c r="C16" s="2419"/>
      <c r="D16" s="2419"/>
      <c r="E16" s="2419"/>
      <c r="F16" s="2419"/>
      <c r="G16" s="2419"/>
      <c r="H16" s="2419"/>
      <c r="I16" s="2419"/>
      <c r="J16" s="2419"/>
      <c r="K16" s="2419"/>
      <c r="L16" s="2419"/>
      <c r="M16" s="2419" t="s">
        <v>520</v>
      </c>
      <c r="N16" s="2419"/>
      <c r="O16" s="2419"/>
      <c r="P16" s="2419"/>
      <c r="Q16" s="2499" t="s">
        <v>560</v>
      </c>
      <c r="R16" s="2500"/>
      <c r="S16" s="2500"/>
      <c r="T16" s="519" t="s">
        <v>521</v>
      </c>
      <c r="U16" s="2501" t="s">
        <v>561</v>
      </c>
      <c r="V16" s="2501"/>
      <c r="W16" s="2501"/>
      <c r="X16" s="519" t="s">
        <v>522</v>
      </c>
      <c r="Y16" s="2499" t="s">
        <v>562</v>
      </c>
      <c r="Z16" s="2500"/>
      <c r="AA16" s="2502"/>
      <c r="AB16" s="2419" t="s">
        <v>523</v>
      </c>
      <c r="AC16" s="2425"/>
      <c r="AD16" s="437"/>
      <c r="AE16" s="439"/>
      <c r="AF16" s="515"/>
      <c r="AG16" s="516" t="s">
        <v>521</v>
      </c>
      <c r="AH16" s="517" t="str">
        <f>IF(Q16="","×","〇")</f>
        <v>〇</v>
      </c>
      <c r="AI16" s="517"/>
      <c r="AJ16" s="517"/>
      <c r="AK16" s="516"/>
      <c r="AL16" s="437"/>
      <c r="AN16" s="518"/>
      <c r="AO16" s="518"/>
      <c r="AP16" s="518"/>
    </row>
    <row r="17" spans="1:42" s="434" customFormat="1" ht="19.149999999999999" customHeight="1">
      <c r="A17" s="490"/>
      <c r="B17" s="2431" t="s">
        <v>524</v>
      </c>
      <c r="C17" s="2432"/>
      <c r="D17" s="2432"/>
      <c r="E17" s="2432"/>
      <c r="F17" s="2432"/>
      <c r="G17" s="2432"/>
      <c r="H17" s="2432"/>
      <c r="I17" s="2432"/>
      <c r="J17" s="2432"/>
      <c r="K17" s="2432"/>
      <c r="L17" s="2432"/>
      <c r="M17" s="2432"/>
      <c r="N17" s="2432"/>
      <c r="O17" s="2432"/>
      <c r="P17" s="2432"/>
      <c r="Q17" s="2501" t="s">
        <v>525</v>
      </c>
      <c r="R17" s="2501"/>
      <c r="S17" s="2501"/>
      <c r="T17" s="2501"/>
      <c r="U17" s="2501"/>
      <c r="V17" s="2501"/>
      <c r="W17" s="2501"/>
      <c r="X17" s="2501"/>
      <c r="Y17" s="2501"/>
      <c r="Z17" s="2501"/>
      <c r="AA17" s="2501"/>
      <c r="AB17" s="2501"/>
      <c r="AC17" s="2503"/>
      <c r="AD17" s="437"/>
      <c r="AE17" s="437"/>
      <c r="AF17" s="515"/>
      <c r="AG17" s="516" t="s">
        <v>526</v>
      </c>
      <c r="AH17" s="517" t="str">
        <f>IF(U16="","×","〇")</f>
        <v>〇</v>
      </c>
      <c r="AI17" s="517"/>
      <c r="AJ17" s="517"/>
      <c r="AK17" s="516"/>
      <c r="AL17" s="437"/>
      <c r="AN17" s="518"/>
      <c r="AO17" s="518"/>
      <c r="AP17" s="518"/>
    </row>
    <row r="18" spans="1:42" s="434" customFormat="1" ht="19.149999999999999" customHeight="1">
      <c r="A18" s="490"/>
      <c r="B18" s="2431" t="s">
        <v>527</v>
      </c>
      <c r="C18" s="2432"/>
      <c r="D18" s="2432"/>
      <c r="E18" s="2432"/>
      <c r="F18" s="2432"/>
      <c r="G18" s="2432"/>
      <c r="H18" s="2432"/>
      <c r="I18" s="2432"/>
      <c r="J18" s="2432"/>
      <c r="K18" s="2432"/>
      <c r="L18" s="2432"/>
      <c r="M18" s="2432"/>
      <c r="N18" s="2432"/>
      <c r="O18" s="2432"/>
      <c r="P18" s="2432"/>
      <c r="Q18" s="2501" t="s">
        <v>528</v>
      </c>
      <c r="R18" s="2501"/>
      <c r="S18" s="2501"/>
      <c r="T18" s="2501"/>
      <c r="U18" s="2501"/>
      <c r="V18" s="2501"/>
      <c r="W18" s="2501"/>
      <c r="X18" s="2501"/>
      <c r="Y18" s="2501"/>
      <c r="Z18" s="2501"/>
      <c r="AA18" s="2501"/>
      <c r="AB18" s="2501"/>
      <c r="AC18" s="2503"/>
      <c r="AD18" s="437"/>
      <c r="AE18" s="437"/>
      <c r="AF18" s="515"/>
      <c r="AG18" s="516" t="s">
        <v>529</v>
      </c>
      <c r="AH18" s="517" t="str">
        <f>IF(Y16="","×","〇")</f>
        <v>〇</v>
      </c>
      <c r="AI18" s="517"/>
      <c r="AJ18" s="517"/>
      <c r="AK18" s="516"/>
      <c r="AL18" s="437"/>
      <c r="AN18" s="518"/>
      <c r="AO18" s="518"/>
      <c r="AP18" s="518"/>
    </row>
    <row r="19" spans="1:42" s="434" customFormat="1" ht="20.100000000000001" customHeight="1" thickBot="1">
      <c r="A19" s="490"/>
      <c r="B19" s="2435" t="s">
        <v>530</v>
      </c>
      <c r="C19" s="2436"/>
      <c r="D19" s="2436"/>
      <c r="E19" s="2436"/>
      <c r="F19" s="2436"/>
      <c r="G19" s="2436"/>
      <c r="H19" s="2436"/>
      <c r="I19" s="2436"/>
      <c r="J19" s="2436"/>
      <c r="K19" s="2436"/>
      <c r="L19" s="2436"/>
      <c r="M19" s="2436"/>
      <c r="N19" s="2436"/>
      <c r="O19" s="2436"/>
      <c r="P19" s="2436"/>
      <c r="Q19" s="2504" t="s">
        <v>563</v>
      </c>
      <c r="R19" s="2504"/>
      <c r="S19" s="2504"/>
      <c r="T19" s="2504"/>
      <c r="U19" s="2504"/>
      <c r="V19" s="2504"/>
      <c r="W19" s="2504"/>
      <c r="X19" s="2504"/>
      <c r="Y19" s="2504"/>
      <c r="Z19" s="2504"/>
      <c r="AA19" s="2504"/>
      <c r="AB19" s="2504"/>
      <c r="AC19" s="2505"/>
      <c r="AD19" s="437"/>
      <c r="AE19" s="437"/>
      <c r="AF19" s="515"/>
      <c r="AG19" s="516" t="s">
        <v>524</v>
      </c>
      <c r="AH19" s="517" t="str">
        <f>IF(Q17="","×","〇")</f>
        <v>〇</v>
      </c>
      <c r="AI19" s="517"/>
      <c r="AJ19" s="517"/>
      <c r="AK19" s="516"/>
      <c r="AL19" s="437"/>
      <c r="AN19" s="518"/>
    </row>
    <row r="20" spans="1:42" s="434" customFormat="1" ht="17.25" thickBot="1">
      <c r="A20" s="490"/>
      <c r="B20" s="490"/>
      <c r="C20" s="490"/>
      <c r="D20" s="490"/>
      <c r="E20" s="490"/>
      <c r="F20" s="500"/>
      <c r="G20" s="490"/>
      <c r="H20" s="490"/>
      <c r="I20" s="490"/>
      <c r="J20" s="490"/>
      <c r="K20" s="490"/>
      <c r="L20" s="490"/>
      <c r="M20" s="490"/>
      <c r="N20" s="490"/>
      <c r="O20" s="490"/>
      <c r="P20" s="490"/>
      <c r="Q20" s="500"/>
      <c r="R20" s="490"/>
      <c r="S20" s="490"/>
      <c r="T20" s="490"/>
      <c r="U20" s="490"/>
      <c r="V20" s="490"/>
      <c r="W20" s="490"/>
      <c r="X20" s="490"/>
      <c r="Y20" s="490"/>
      <c r="Z20" s="490"/>
      <c r="AA20" s="490"/>
      <c r="AB20" s="490"/>
      <c r="AC20" s="490"/>
      <c r="AD20" s="437"/>
      <c r="AE20" s="439"/>
      <c r="AF20" s="515"/>
      <c r="AG20" s="516" t="s">
        <v>532</v>
      </c>
      <c r="AH20" s="517" t="str">
        <f>IF(Q18="","×","〇")</f>
        <v>〇</v>
      </c>
      <c r="AI20" s="516"/>
      <c r="AJ20" s="516"/>
      <c r="AK20" s="516"/>
      <c r="AL20" s="437"/>
      <c r="AN20" s="518"/>
      <c r="AO20" s="518"/>
    </row>
    <row r="21" spans="1:42" s="504" customFormat="1" ht="16.5" customHeight="1">
      <c r="B21" s="501" t="s">
        <v>533</v>
      </c>
      <c r="C21" s="502"/>
      <c r="D21" s="502"/>
      <c r="E21" s="502"/>
      <c r="F21" s="502"/>
      <c r="G21" s="502"/>
      <c r="H21" s="502"/>
      <c r="I21" s="502"/>
      <c r="J21" s="502"/>
      <c r="K21" s="502"/>
      <c r="L21" s="502"/>
      <c r="M21" s="502"/>
      <c r="N21" s="502"/>
      <c r="O21" s="502"/>
      <c r="P21" s="502"/>
      <c r="Q21" s="502"/>
      <c r="R21" s="502"/>
      <c r="S21" s="502"/>
      <c r="T21" s="502"/>
      <c r="U21" s="502"/>
      <c r="V21" s="502"/>
      <c r="W21" s="502"/>
      <c r="X21" s="502"/>
      <c r="Y21" s="502"/>
      <c r="Z21" s="502"/>
      <c r="AA21" s="502"/>
      <c r="AB21" s="502"/>
      <c r="AC21" s="503"/>
      <c r="AF21" s="515"/>
      <c r="AG21" s="516" t="s">
        <v>534</v>
      </c>
      <c r="AH21" s="517" t="str">
        <f>IF(Q19="","×","〇")</f>
        <v>〇</v>
      </c>
      <c r="AI21" s="517"/>
      <c r="AJ21" s="516"/>
      <c r="AK21" s="516"/>
      <c r="AM21" s="434"/>
      <c r="AN21" s="518"/>
    </row>
    <row r="22" spans="1:42" s="504" customFormat="1" ht="16.5" customHeight="1">
      <c r="B22" s="2439" t="s">
        <v>535</v>
      </c>
      <c r="C22" s="2440"/>
      <c r="D22" s="505" t="s">
        <v>536</v>
      </c>
      <c r="E22" s="505"/>
      <c r="F22" s="505"/>
      <c r="G22" s="505"/>
      <c r="H22" s="505"/>
      <c r="I22" s="505"/>
      <c r="J22" s="505"/>
      <c r="K22" s="505"/>
      <c r="L22" s="505"/>
      <c r="M22" s="505"/>
      <c r="N22" s="505"/>
      <c r="O22" s="505"/>
      <c r="P22" s="505"/>
      <c r="Q22" s="505"/>
      <c r="R22" s="505"/>
      <c r="S22" s="506"/>
      <c r="T22" s="506"/>
      <c r="U22" s="506"/>
      <c r="V22" s="505"/>
      <c r="W22" s="505" t="s">
        <v>537</v>
      </c>
      <c r="X22" s="505"/>
      <c r="Y22" s="505"/>
      <c r="Z22" s="505"/>
      <c r="AA22" s="505"/>
      <c r="AB22" s="505"/>
      <c r="AC22" s="507"/>
      <c r="AF22" s="520"/>
      <c r="AG22" s="516" t="s">
        <v>538</v>
      </c>
      <c r="AH22" s="517" t="str">
        <f>IF(D24="","×","〇")</f>
        <v>〇</v>
      </c>
      <c r="AI22" s="520"/>
      <c r="AJ22" s="520"/>
      <c r="AK22" s="520"/>
      <c r="AM22" s="434"/>
      <c r="AN22" s="518"/>
    </row>
    <row r="23" spans="1:42" s="504" customFormat="1" ht="16.5" customHeight="1">
      <c r="B23" s="2441"/>
      <c r="C23" s="2442"/>
      <c r="D23" s="508" t="s">
        <v>539</v>
      </c>
      <c r="E23" s="508"/>
      <c r="F23" s="508"/>
      <c r="G23" s="508"/>
      <c r="H23" s="508"/>
      <c r="I23" s="508"/>
      <c r="J23" s="508"/>
      <c r="K23" s="508"/>
      <c r="L23" s="508" t="s">
        <v>540</v>
      </c>
      <c r="M23" s="508"/>
      <c r="N23" s="508"/>
      <c r="O23" s="508" t="s">
        <v>541</v>
      </c>
      <c r="P23" s="508"/>
      <c r="Q23" s="509"/>
      <c r="R23" s="508" t="s">
        <v>542</v>
      </c>
      <c r="S23" s="510"/>
      <c r="T23" s="510" t="s">
        <v>543</v>
      </c>
      <c r="U23" s="508"/>
      <c r="V23" s="508"/>
      <c r="W23" s="508" t="s">
        <v>544</v>
      </c>
      <c r="X23" s="508"/>
      <c r="Y23" s="508"/>
      <c r="Z23" s="508" t="s">
        <v>545</v>
      </c>
      <c r="AA23" s="508"/>
      <c r="AB23" s="508"/>
      <c r="AC23" s="511"/>
      <c r="AF23" s="520"/>
      <c r="AG23" s="516" t="s">
        <v>546</v>
      </c>
      <c r="AH23" s="517" t="str">
        <f>IF(L24="","×","〇")</f>
        <v>〇</v>
      </c>
      <c r="AI23" s="520"/>
      <c r="AJ23" s="520"/>
      <c r="AK23" s="520"/>
      <c r="AM23" s="434"/>
      <c r="AN23" s="518"/>
    </row>
    <row r="24" spans="1:42" s="504" customFormat="1" ht="16.5" customHeight="1">
      <c r="B24" s="2443">
        <v>1</v>
      </c>
      <c r="C24" s="2444"/>
      <c r="D24" s="2506" t="s">
        <v>564</v>
      </c>
      <c r="E24" s="2507"/>
      <c r="F24" s="2507"/>
      <c r="G24" s="2507"/>
      <c r="H24" s="2507"/>
      <c r="I24" s="2507"/>
      <c r="J24" s="2507"/>
      <c r="K24" s="2508"/>
      <c r="L24" s="2506" t="s">
        <v>565</v>
      </c>
      <c r="M24" s="2507"/>
      <c r="N24" s="2508"/>
      <c r="O24" s="2509">
        <v>20</v>
      </c>
      <c r="P24" s="2510"/>
      <c r="Q24" s="2511"/>
      <c r="R24" s="2512">
        <v>2</v>
      </c>
      <c r="S24" s="2514"/>
      <c r="T24" s="2512" t="s">
        <v>566</v>
      </c>
      <c r="U24" s="2513"/>
      <c r="V24" s="2514"/>
      <c r="W24" s="2506" t="s">
        <v>567</v>
      </c>
      <c r="X24" s="2507"/>
      <c r="Y24" s="2508"/>
      <c r="Z24" s="2515">
        <v>40</v>
      </c>
      <c r="AA24" s="2516"/>
      <c r="AB24" s="2516"/>
      <c r="AC24" s="2517"/>
      <c r="AF24" s="520"/>
      <c r="AG24" s="516" t="s">
        <v>547</v>
      </c>
      <c r="AH24" s="517" t="str">
        <f>IF(O24="","×","〇")</f>
        <v>〇</v>
      </c>
      <c r="AI24" s="520"/>
      <c r="AJ24" s="520"/>
      <c r="AK24" s="520"/>
      <c r="AM24" s="434"/>
      <c r="AN24" s="518"/>
    </row>
    <row r="25" spans="1:42" s="504" customFormat="1" ht="16.5" customHeight="1">
      <c r="B25" s="2443">
        <v>2</v>
      </c>
      <c r="C25" s="2444"/>
      <c r="D25" s="2506" t="s">
        <v>568</v>
      </c>
      <c r="E25" s="2507"/>
      <c r="F25" s="2507"/>
      <c r="G25" s="2507"/>
      <c r="H25" s="2507"/>
      <c r="I25" s="2507"/>
      <c r="J25" s="2507"/>
      <c r="K25" s="2508"/>
      <c r="L25" s="2506" t="s">
        <v>565</v>
      </c>
      <c r="M25" s="2507"/>
      <c r="N25" s="2508"/>
      <c r="O25" s="2509">
        <v>10</v>
      </c>
      <c r="P25" s="2510"/>
      <c r="Q25" s="2511"/>
      <c r="R25" s="2512">
        <v>1</v>
      </c>
      <c r="S25" s="2514"/>
      <c r="T25" s="2512" t="s">
        <v>569</v>
      </c>
      <c r="U25" s="2513"/>
      <c r="V25" s="2514"/>
      <c r="W25" s="2506" t="s">
        <v>567</v>
      </c>
      <c r="X25" s="2507"/>
      <c r="Y25" s="2508"/>
      <c r="Z25" s="2515">
        <v>10</v>
      </c>
      <c r="AA25" s="2516"/>
      <c r="AB25" s="2516"/>
      <c r="AC25" s="2517"/>
      <c r="AF25" s="520"/>
      <c r="AG25" s="516" t="s">
        <v>548</v>
      </c>
      <c r="AH25" s="517" t="str">
        <f>IF(R24="","×","〇")</f>
        <v>〇</v>
      </c>
      <c r="AI25" s="520"/>
      <c r="AJ25" s="520"/>
      <c r="AK25" s="520"/>
      <c r="AM25" s="434"/>
      <c r="AN25" s="518"/>
    </row>
    <row r="26" spans="1:42" s="504" customFormat="1" ht="16.5" customHeight="1">
      <c r="B26" s="2443">
        <v>3</v>
      </c>
      <c r="C26" s="2444"/>
      <c r="D26" s="2518"/>
      <c r="E26" s="2519"/>
      <c r="F26" s="2519"/>
      <c r="G26" s="2519"/>
      <c r="H26" s="2519"/>
      <c r="I26" s="2519"/>
      <c r="J26" s="2519"/>
      <c r="K26" s="2520"/>
      <c r="L26" s="2518"/>
      <c r="M26" s="2519"/>
      <c r="N26" s="2520"/>
      <c r="O26" s="2521"/>
      <c r="P26" s="2522"/>
      <c r="Q26" s="2523"/>
      <c r="R26" s="2524"/>
      <c r="S26" s="2525"/>
      <c r="T26" s="2526"/>
      <c r="U26" s="2527"/>
      <c r="V26" s="2528"/>
      <c r="W26" s="2518"/>
      <c r="X26" s="2519"/>
      <c r="Y26" s="2520"/>
      <c r="Z26" s="2529"/>
      <c r="AA26" s="2530"/>
      <c r="AB26" s="2530"/>
      <c r="AC26" s="2531"/>
      <c r="AF26" s="520"/>
      <c r="AG26" s="516" t="s">
        <v>549</v>
      </c>
      <c r="AH26" s="517" t="str">
        <f>IF(T24="","×","〇")</f>
        <v>〇</v>
      </c>
      <c r="AI26" s="520"/>
      <c r="AJ26" s="520"/>
      <c r="AK26" s="520"/>
      <c r="AM26" s="434"/>
      <c r="AN26" s="518"/>
    </row>
    <row r="27" spans="1:42" s="504" customFormat="1" ht="16.5" customHeight="1">
      <c r="B27" s="2443">
        <v>4</v>
      </c>
      <c r="C27" s="2444"/>
      <c r="D27" s="2518"/>
      <c r="E27" s="2519"/>
      <c r="F27" s="2519"/>
      <c r="G27" s="2519"/>
      <c r="H27" s="2519"/>
      <c r="I27" s="2519"/>
      <c r="J27" s="2519"/>
      <c r="K27" s="2520"/>
      <c r="L27" s="2518"/>
      <c r="M27" s="2519"/>
      <c r="N27" s="2520"/>
      <c r="O27" s="2521"/>
      <c r="P27" s="2522"/>
      <c r="Q27" s="2523"/>
      <c r="R27" s="2524"/>
      <c r="S27" s="2525"/>
      <c r="T27" s="2526"/>
      <c r="U27" s="2527"/>
      <c r="V27" s="2528"/>
      <c r="W27" s="2518"/>
      <c r="X27" s="2519"/>
      <c r="Y27" s="2520"/>
      <c r="Z27" s="2529"/>
      <c r="AA27" s="2530"/>
      <c r="AB27" s="2530"/>
      <c r="AC27" s="2531"/>
      <c r="AF27" s="520"/>
      <c r="AG27" s="516" t="s">
        <v>550</v>
      </c>
      <c r="AH27" s="517" t="str">
        <f>IF(W24="","×","〇")</f>
        <v>〇</v>
      </c>
      <c r="AI27" s="520"/>
      <c r="AJ27" s="520"/>
      <c r="AK27" s="520"/>
      <c r="AM27" s="434"/>
      <c r="AN27" s="518"/>
    </row>
    <row r="28" spans="1:42" s="434" customFormat="1" ht="20.100000000000001" customHeight="1" thickBot="1">
      <c r="A28" s="490"/>
      <c r="B28" s="2468">
        <v>5</v>
      </c>
      <c r="C28" s="2469"/>
      <c r="D28" s="2535"/>
      <c r="E28" s="2536"/>
      <c r="F28" s="2536"/>
      <c r="G28" s="2536"/>
      <c r="H28" s="2536"/>
      <c r="I28" s="2536"/>
      <c r="J28" s="2536"/>
      <c r="K28" s="2537"/>
      <c r="L28" s="2535"/>
      <c r="M28" s="2536"/>
      <c r="N28" s="2537"/>
      <c r="O28" s="2541"/>
      <c r="P28" s="2542"/>
      <c r="Q28" s="2543"/>
      <c r="R28" s="2544"/>
      <c r="S28" s="2545"/>
      <c r="T28" s="2532"/>
      <c r="U28" s="2533"/>
      <c r="V28" s="2534"/>
      <c r="W28" s="2535"/>
      <c r="X28" s="2536"/>
      <c r="Y28" s="2537"/>
      <c r="Z28" s="2538"/>
      <c r="AA28" s="2539"/>
      <c r="AB28" s="2539"/>
      <c r="AC28" s="2540"/>
      <c r="AD28" s="437"/>
      <c r="AE28" s="437"/>
      <c r="AF28" s="520"/>
      <c r="AG28" s="516" t="s">
        <v>551</v>
      </c>
      <c r="AH28" s="517" t="str">
        <f>IF(Z24="","×","〇")</f>
        <v>〇</v>
      </c>
      <c r="AI28" s="520"/>
      <c r="AJ28" s="520"/>
      <c r="AK28" s="520"/>
      <c r="AL28" s="437"/>
      <c r="AN28" s="518"/>
    </row>
    <row r="29" spans="1:42" s="434" customFormat="1" ht="50.25" customHeight="1" thickBot="1">
      <c r="A29" s="490"/>
      <c r="B29" s="490"/>
      <c r="C29" s="490"/>
      <c r="D29" s="490"/>
      <c r="E29" s="490"/>
      <c r="F29" s="500"/>
      <c r="G29" s="490"/>
      <c r="H29" s="490"/>
      <c r="I29" s="490"/>
      <c r="J29" s="490"/>
      <c r="K29" s="490"/>
      <c r="L29" s="490"/>
      <c r="M29" s="490"/>
      <c r="N29" s="490"/>
      <c r="O29" s="490"/>
      <c r="P29" s="490"/>
      <c r="Q29" s="500"/>
      <c r="R29" s="490"/>
      <c r="S29" s="490"/>
      <c r="T29" s="490"/>
      <c r="U29" s="490"/>
      <c r="V29" s="490"/>
      <c r="W29" s="490"/>
      <c r="X29" s="490"/>
      <c r="Y29" s="490"/>
      <c r="Z29" s="490"/>
      <c r="AA29" s="490"/>
      <c r="AB29" s="490"/>
      <c r="AC29" s="490"/>
      <c r="AD29" s="437"/>
      <c r="AE29" s="439"/>
      <c r="AF29" s="515"/>
      <c r="AG29" s="516"/>
      <c r="AH29" s="517"/>
      <c r="AI29" s="516"/>
      <c r="AJ29" s="516"/>
      <c r="AK29" s="516"/>
      <c r="AL29" s="437"/>
      <c r="AN29" s="518"/>
      <c r="AO29" s="518"/>
    </row>
    <row r="30" spans="1:42" s="434" customFormat="1" ht="48" customHeight="1" thickBot="1">
      <c r="A30" s="437"/>
      <c r="B30" s="2475" t="s">
        <v>552</v>
      </c>
      <c r="C30" s="2476"/>
      <c r="D30" s="2476"/>
      <c r="E30" s="2476"/>
      <c r="F30" s="2476"/>
      <c r="G30" s="2476"/>
      <c r="H30" s="2476"/>
      <c r="I30" s="2476"/>
      <c r="J30" s="2476"/>
      <c r="K30" s="2476"/>
      <c r="L30" s="2476"/>
      <c r="M30" s="2476"/>
      <c r="N30" s="2476"/>
      <c r="O30" s="2476"/>
      <c r="P30" s="2476"/>
      <c r="Q30" s="2476"/>
      <c r="R30" s="2476"/>
      <c r="S30" s="2476"/>
      <c r="T30" s="2476"/>
      <c r="U30" s="2476"/>
      <c r="V30" s="2476"/>
      <c r="W30" s="2476"/>
      <c r="X30" s="2476"/>
      <c r="Y30" s="2476"/>
      <c r="Z30" s="2476"/>
      <c r="AA30" s="2476"/>
      <c r="AB30" s="2476"/>
      <c r="AC30" s="2477"/>
      <c r="AD30" s="437"/>
      <c r="AE30" s="439"/>
      <c r="AF30" s="515"/>
      <c r="AG30" s="516"/>
      <c r="AH30" s="517"/>
      <c r="AI30" s="517"/>
      <c r="AJ30" s="516"/>
      <c r="AK30" s="516"/>
      <c r="AL30" s="437"/>
      <c r="AN30" s="518"/>
    </row>
    <row r="31" spans="1:42" s="434" customFormat="1" ht="18.75" customHeight="1">
      <c r="A31" s="437"/>
      <c r="B31" s="2478" t="s">
        <v>553</v>
      </c>
      <c r="C31" s="2479"/>
      <c r="D31" s="2479"/>
      <c r="E31" s="2480"/>
      <c r="F31" s="2481" t="s">
        <v>554</v>
      </c>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3"/>
      <c r="AD31" s="437"/>
      <c r="AE31" s="439"/>
      <c r="AF31" s="515"/>
      <c r="AG31" s="520"/>
      <c r="AH31" s="520"/>
      <c r="AI31" s="516"/>
      <c r="AJ31" s="516"/>
      <c r="AK31" s="516"/>
      <c r="AL31" s="437"/>
      <c r="AM31" s="504"/>
      <c r="AN31" s="504"/>
    </row>
    <row r="32" spans="1:42" s="434" customFormat="1" ht="18.75" customHeight="1">
      <c r="A32" s="437"/>
      <c r="B32" s="2490" t="str">
        <f>IF(AN39=0,"〇","×")</f>
        <v>〇</v>
      </c>
      <c r="C32" s="2491"/>
      <c r="D32" s="2491"/>
      <c r="E32" s="2492"/>
      <c r="F32" s="2484"/>
      <c r="G32" s="2485"/>
      <c r="H32" s="2485"/>
      <c r="I32" s="2485"/>
      <c r="J32" s="2485"/>
      <c r="K32" s="2485"/>
      <c r="L32" s="2485"/>
      <c r="M32" s="2485"/>
      <c r="N32" s="2485"/>
      <c r="O32" s="2485"/>
      <c r="P32" s="2485"/>
      <c r="Q32" s="2485"/>
      <c r="R32" s="2485"/>
      <c r="S32" s="2485"/>
      <c r="T32" s="2485"/>
      <c r="U32" s="2485"/>
      <c r="V32" s="2485"/>
      <c r="W32" s="2485"/>
      <c r="X32" s="2485"/>
      <c r="Y32" s="2485"/>
      <c r="Z32" s="2485"/>
      <c r="AA32" s="2485"/>
      <c r="AB32" s="2485"/>
      <c r="AC32" s="2486"/>
      <c r="AD32" s="437"/>
      <c r="AE32" s="439"/>
      <c r="AF32" s="515"/>
      <c r="AG32" s="520"/>
      <c r="AH32" s="520"/>
      <c r="AI32" s="516"/>
      <c r="AJ32" s="516"/>
      <c r="AK32" s="516"/>
      <c r="AL32" s="437"/>
      <c r="AM32" s="504"/>
      <c r="AN32" s="504"/>
    </row>
    <row r="33" spans="1:40" s="434" customFormat="1" ht="18.75" customHeight="1" thickBot="1">
      <c r="A33" s="437"/>
      <c r="B33" s="2493"/>
      <c r="C33" s="2494"/>
      <c r="D33" s="2494"/>
      <c r="E33" s="2495"/>
      <c r="F33" s="2487"/>
      <c r="G33" s="2488"/>
      <c r="H33" s="2488"/>
      <c r="I33" s="2488"/>
      <c r="J33" s="2488"/>
      <c r="K33" s="2488"/>
      <c r="L33" s="2488"/>
      <c r="M33" s="2488"/>
      <c r="N33" s="2488"/>
      <c r="O33" s="2488"/>
      <c r="P33" s="2488"/>
      <c r="Q33" s="2488"/>
      <c r="R33" s="2488"/>
      <c r="S33" s="2488"/>
      <c r="T33" s="2488"/>
      <c r="U33" s="2488"/>
      <c r="V33" s="2488"/>
      <c r="W33" s="2488"/>
      <c r="X33" s="2488"/>
      <c r="Y33" s="2488"/>
      <c r="Z33" s="2488"/>
      <c r="AA33" s="2488"/>
      <c r="AB33" s="2488"/>
      <c r="AC33" s="2489"/>
      <c r="AD33" s="437"/>
      <c r="AE33" s="439"/>
      <c r="AF33" s="515"/>
      <c r="AG33" s="520"/>
      <c r="AH33" s="520"/>
      <c r="AI33" s="516"/>
      <c r="AJ33" s="516"/>
      <c r="AK33" s="516"/>
      <c r="AL33" s="437"/>
      <c r="AM33" s="504"/>
      <c r="AN33" s="504"/>
    </row>
    <row r="34" spans="1:40" s="434" customFormat="1" ht="18.75" customHeight="1">
      <c r="A34" s="437"/>
      <c r="B34" s="2478" t="s">
        <v>555</v>
      </c>
      <c r="C34" s="2479"/>
      <c r="D34" s="2479"/>
      <c r="E34" s="2480"/>
      <c r="F34" s="2481" t="s">
        <v>556</v>
      </c>
      <c r="G34" s="2482"/>
      <c r="H34" s="2482"/>
      <c r="I34" s="2482"/>
      <c r="J34" s="2482"/>
      <c r="K34" s="2482"/>
      <c r="L34" s="2482"/>
      <c r="M34" s="2482"/>
      <c r="N34" s="2482"/>
      <c r="O34" s="2482"/>
      <c r="P34" s="2482"/>
      <c r="Q34" s="2482"/>
      <c r="R34" s="2482"/>
      <c r="S34" s="2482"/>
      <c r="T34" s="2482"/>
      <c r="U34" s="2482"/>
      <c r="V34" s="2482"/>
      <c r="W34" s="2482"/>
      <c r="X34" s="2482"/>
      <c r="Y34" s="2482"/>
      <c r="Z34" s="2482"/>
      <c r="AA34" s="2482"/>
      <c r="AB34" s="2482"/>
      <c r="AC34" s="2483"/>
      <c r="AD34" s="437"/>
      <c r="AE34" s="439"/>
      <c r="AF34" s="515"/>
      <c r="AG34" s="520"/>
      <c r="AH34" s="520"/>
      <c r="AI34" s="516"/>
      <c r="AJ34" s="516"/>
      <c r="AK34" s="516"/>
      <c r="AL34" s="437"/>
      <c r="AM34" s="504"/>
      <c r="AN34" s="504"/>
    </row>
    <row r="35" spans="1:40" s="434" customFormat="1" ht="18.75" customHeight="1">
      <c r="A35" s="437"/>
      <c r="B35" s="2490" t="str">
        <f>IF(Q14&gt;=Q15,"〇","×")</f>
        <v>〇</v>
      </c>
      <c r="C35" s="2491"/>
      <c r="D35" s="2491"/>
      <c r="E35" s="2492"/>
      <c r="F35" s="2484"/>
      <c r="G35" s="2485"/>
      <c r="H35" s="2485"/>
      <c r="I35" s="2485"/>
      <c r="J35" s="2485"/>
      <c r="K35" s="2485"/>
      <c r="L35" s="2485"/>
      <c r="M35" s="2485"/>
      <c r="N35" s="2485"/>
      <c r="O35" s="2485"/>
      <c r="P35" s="2485"/>
      <c r="Q35" s="2485"/>
      <c r="R35" s="2485"/>
      <c r="S35" s="2485"/>
      <c r="T35" s="2485"/>
      <c r="U35" s="2485"/>
      <c r="V35" s="2485"/>
      <c r="W35" s="2485"/>
      <c r="X35" s="2485"/>
      <c r="Y35" s="2485"/>
      <c r="Z35" s="2485"/>
      <c r="AA35" s="2485"/>
      <c r="AB35" s="2485"/>
      <c r="AC35" s="2486"/>
      <c r="AD35" s="437"/>
      <c r="AE35" s="439"/>
      <c r="AF35" s="515"/>
      <c r="AG35" s="520"/>
      <c r="AH35" s="520"/>
      <c r="AI35" s="516"/>
      <c r="AJ35" s="516"/>
      <c r="AK35" s="516"/>
      <c r="AL35" s="437"/>
      <c r="AM35" s="504"/>
      <c r="AN35" s="504"/>
    </row>
    <row r="36" spans="1:40" s="434" customFormat="1" ht="16.5" thickBot="1">
      <c r="A36" s="437"/>
      <c r="B36" s="2493"/>
      <c r="C36" s="2494"/>
      <c r="D36" s="2494"/>
      <c r="E36" s="2495"/>
      <c r="F36" s="2487"/>
      <c r="G36" s="2488"/>
      <c r="H36" s="2488"/>
      <c r="I36" s="2488"/>
      <c r="J36" s="2488"/>
      <c r="K36" s="2488"/>
      <c r="L36" s="2488"/>
      <c r="M36" s="2488"/>
      <c r="N36" s="2488"/>
      <c r="O36" s="2488"/>
      <c r="P36" s="2488"/>
      <c r="Q36" s="2488"/>
      <c r="R36" s="2488"/>
      <c r="S36" s="2488"/>
      <c r="T36" s="2488"/>
      <c r="U36" s="2488"/>
      <c r="V36" s="2488"/>
      <c r="W36" s="2488"/>
      <c r="X36" s="2488"/>
      <c r="Y36" s="2488"/>
      <c r="Z36" s="2488"/>
      <c r="AA36" s="2488"/>
      <c r="AB36" s="2488"/>
      <c r="AC36" s="2489"/>
      <c r="AD36" s="437"/>
      <c r="AE36" s="437"/>
      <c r="AF36" s="515"/>
      <c r="AG36" s="520"/>
      <c r="AH36" s="520"/>
      <c r="AI36" s="516"/>
      <c r="AJ36" s="516"/>
      <c r="AK36" s="516"/>
      <c r="AL36" s="437"/>
      <c r="AM36" s="504"/>
      <c r="AN36" s="504"/>
    </row>
    <row r="37" spans="1:40" s="434" customFormat="1">
      <c r="A37" s="437"/>
      <c r="B37" s="437"/>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515"/>
      <c r="AG37" s="520"/>
      <c r="AH37" s="520"/>
      <c r="AI37" s="516"/>
      <c r="AJ37" s="516"/>
      <c r="AK37" s="516"/>
      <c r="AM37" s="504"/>
      <c r="AN37" s="504"/>
    </row>
    <row r="38" spans="1:40" s="434" customFormat="1">
      <c r="A38" s="437"/>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516"/>
      <c r="AG38" s="516"/>
      <c r="AH38" s="517"/>
      <c r="AI38" s="516"/>
      <c r="AJ38" s="516"/>
      <c r="AK38" s="516"/>
      <c r="AN38" s="518"/>
    </row>
    <row r="39" spans="1:40" s="434" customFormat="1">
      <c r="A39" s="437"/>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516"/>
      <c r="AG39" s="521" t="s">
        <v>557</v>
      </c>
      <c r="AH39" s="522">
        <f>COUNTIF(AH15:AH28,"×")</f>
        <v>0</v>
      </c>
      <c r="AI39" s="516"/>
      <c r="AJ39" s="516"/>
      <c r="AK39" s="516"/>
      <c r="AM39" s="523"/>
      <c r="AN39" s="524"/>
    </row>
    <row r="40" spans="1:40" s="434" customFormat="1">
      <c r="A40" s="437"/>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516"/>
      <c r="AG40" s="516"/>
      <c r="AH40" s="516"/>
      <c r="AI40" s="516"/>
      <c r="AJ40" s="516"/>
      <c r="AK40" s="516"/>
    </row>
    <row r="41" spans="1:40" s="434" customFormat="1">
      <c r="A41" s="437"/>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516"/>
      <c r="AG41" s="516"/>
      <c r="AH41" s="516"/>
      <c r="AI41" s="516"/>
      <c r="AJ41" s="516"/>
      <c r="AK41" s="516"/>
    </row>
    <row r="42" spans="1:40" s="434" customFormat="1">
      <c r="A42" s="437"/>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516"/>
      <c r="AG42" s="516"/>
      <c r="AH42" s="516"/>
      <c r="AI42" s="516"/>
      <c r="AJ42" s="516"/>
      <c r="AK42" s="516"/>
    </row>
    <row r="43" spans="1:40" s="434" customFormat="1">
      <c r="A43" s="437"/>
      <c r="B43" s="437"/>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516"/>
      <c r="AG43" s="516"/>
      <c r="AH43" s="516"/>
      <c r="AI43" s="516"/>
      <c r="AJ43" s="516"/>
      <c r="AK43" s="516"/>
    </row>
    <row r="44" spans="1:40" s="434" customFormat="1">
      <c r="A44" s="437"/>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516"/>
      <c r="AG44" s="516"/>
      <c r="AH44" s="516"/>
      <c r="AI44" s="516"/>
      <c r="AJ44" s="516"/>
      <c r="AK44" s="516"/>
    </row>
    <row r="45" spans="1:40" s="434" customFormat="1">
      <c r="A45" s="437"/>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516"/>
      <c r="AG45" s="516"/>
      <c r="AH45" s="516"/>
      <c r="AI45" s="516"/>
      <c r="AJ45" s="516"/>
      <c r="AK45" s="516"/>
    </row>
    <row r="46" spans="1:40" s="434" customFormat="1" ht="39.950000000000003" customHeight="1">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F46" s="516"/>
      <c r="AG46" s="516"/>
      <c r="AH46" s="516"/>
      <c r="AI46" s="516"/>
      <c r="AJ46" s="516"/>
      <c r="AK46" s="516"/>
    </row>
    <row r="47" spans="1:40" s="434" customFormat="1" ht="39.950000000000003" customHeight="1">
      <c r="AF47" s="516"/>
      <c r="AG47" s="516"/>
      <c r="AH47" s="516"/>
      <c r="AI47" s="516"/>
      <c r="AJ47" s="516"/>
      <c r="AK47" s="516"/>
    </row>
    <row r="48" spans="1:40" s="434" customFormat="1" ht="20.100000000000001" customHeight="1">
      <c r="AF48" s="516"/>
      <c r="AG48" s="516"/>
      <c r="AH48" s="516"/>
      <c r="AI48" s="516"/>
      <c r="AJ48" s="516"/>
      <c r="AK48" s="516"/>
    </row>
    <row r="49" spans="32:37" s="434" customFormat="1" ht="20.100000000000001" customHeight="1">
      <c r="AF49" s="516"/>
      <c r="AG49" s="516"/>
      <c r="AH49" s="516"/>
      <c r="AI49" s="516"/>
      <c r="AJ49" s="516"/>
      <c r="AK49" s="516"/>
    </row>
    <row r="50" spans="32:37" s="434" customFormat="1" ht="20.100000000000001" customHeight="1">
      <c r="AF50" s="516"/>
      <c r="AG50" s="516"/>
      <c r="AH50" s="516"/>
      <c r="AI50" s="516"/>
      <c r="AJ50" s="516"/>
      <c r="AK50" s="516"/>
    </row>
    <row r="51" spans="32:37" s="434" customFormat="1" ht="20.100000000000001" customHeight="1">
      <c r="AF51" s="516"/>
      <c r="AG51" s="516"/>
      <c r="AH51" s="516"/>
      <c r="AI51" s="516"/>
      <c r="AJ51" s="516"/>
      <c r="AK51" s="516"/>
    </row>
    <row r="52" spans="32:37" s="434" customFormat="1" ht="39.950000000000003" customHeight="1">
      <c r="AF52" s="516"/>
      <c r="AG52" s="516"/>
      <c r="AH52" s="516"/>
      <c r="AI52" s="516"/>
      <c r="AJ52" s="516"/>
      <c r="AK52" s="516"/>
    </row>
    <row r="53" spans="32:37" s="434" customFormat="1" ht="20.100000000000001" customHeight="1">
      <c r="AF53" s="516"/>
      <c r="AG53" s="516"/>
      <c r="AH53" s="516"/>
      <c r="AI53" s="516"/>
      <c r="AJ53" s="516"/>
      <c r="AK53" s="516"/>
    </row>
    <row r="54" spans="32:37" s="434" customFormat="1" ht="60" customHeight="1">
      <c r="AF54" s="516"/>
      <c r="AG54" s="516"/>
      <c r="AH54" s="516"/>
      <c r="AI54" s="516"/>
      <c r="AJ54" s="516"/>
      <c r="AK54" s="516"/>
    </row>
    <row r="55" spans="32:37" s="434" customFormat="1">
      <c r="AF55" s="516"/>
      <c r="AG55" s="516"/>
      <c r="AH55" s="516"/>
      <c r="AI55" s="516"/>
      <c r="AJ55" s="516"/>
      <c r="AK55" s="516"/>
    </row>
    <row r="56" spans="32:37" s="434" customFormat="1" ht="50.25" customHeight="1">
      <c r="AF56" s="516"/>
      <c r="AG56" s="516"/>
      <c r="AH56" s="516"/>
      <c r="AI56" s="516"/>
      <c r="AJ56" s="516"/>
      <c r="AK56" s="516"/>
    </row>
    <row r="57" spans="32:37" s="434" customFormat="1" ht="18.75" customHeight="1">
      <c r="AF57" s="516"/>
      <c r="AG57" s="516"/>
      <c r="AH57" s="516"/>
      <c r="AI57" s="516"/>
      <c r="AJ57" s="516"/>
      <c r="AK57" s="516"/>
    </row>
    <row r="58" spans="32:37" s="434" customFormat="1" ht="18.75" customHeight="1">
      <c r="AF58" s="516"/>
      <c r="AG58" s="516"/>
      <c r="AH58" s="516"/>
      <c r="AI58" s="516"/>
      <c r="AJ58" s="516"/>
      <c r="AK58" s="516"/>
    </row>
    <row r="59" spans="32:37" s="434" customFormat="1" ht="18.75" customHeight="1">
      <c r="AF59" s="516"/>
      <c r="AG59" s="516"/>
      <c r="AH59" s="516"/>
      <c r="AI59" s="516"/>
      <c r="AJ59" s="516"/>
      <c r="AK59" s="516"/>
    </row>
    <row r="60" spans="32:37" s="434" customFormat="1" ht="18.75" customHeight="1">
      <c r="AF60" s="516"/>
      <c r="AG60" s="516"/>
      <c r="AH60" s="516"/>
      <c r="AI60" s="516"/>
      <c r="AJ60" s="516"/>
      <c r="AK60" s="516"/>
    </row>
    <row r="61" spans="32:37" s="434" customFormat="1" ht="18.75" customHeight="1">
      <c r="AF61" s="516"/>
      <c r="AG61" s="516"/>
      <c r="AH61" s="516"/>
      <c r="AI61" s="516"/>
      <c r="AJ61" s="516"/>
      <c r="AK61" s="516"/>
    </row>
    <row r="62" spans="32:37" s="434" customFormat="1" ht="18.75" customHeight="1">
      <c r="AF62" s="516"/>
      <c r="AG62" s="516"/>
      <c r="AH62" s="516"/>
      <c r="AI62" s="516"/>
      <c r="AJ62" s="516"/>
      <c r="AK62" s="516"/>
    </row>
    <row r="63" spans="32:37">
      <c r="AF63" s="516"/>
      <c r="AG63" s="516"/>
      <c r="AH63" s="516"/>
      <c r="AI63" s="516"/>
      <c r="AJ63" s="516"/>
      <c r="AK63" s="516"/>
    </row>
    <row r="64" spans="32:37">
      <c r="AG64" s="516"/>
      <c r="AH64" s="516"/>
    </row>
    <row r="65" spans="33:34">
      <c r="AG65" s="516"/>
      <c r="AH65" s="516"/>
    </row>
    <row r="66" spans="33:34">
      <c r="AG66" s="516"/>
      <c r="AH66" s="516"/>
    </row>
    <row r="67" spans="33:34">
      <c r="AG67" s="516"/>
      <c r="AH67" s="516"/>
    </row>
    <row r="68" spans="33:34">
      <c r="AG68" s="516"/>
      <c r="AH68" s="516"/>
    </row>
    <row r="69" spans="33:34">
      <c r="AG69" s="516"/>
      <c r="AH69" s="516"/>
    </row>
    <row r="70" spans="33:34">
      <c r="AG70" s="516"/>
      <c r="AH70" s="516"/>
    </row>
    <row r="71" spans="33:34">
      <c r="AG71" s="516"/>
      <c r="AH71" s="516"/>
    </row>
    <row r="72" spans="33:34">
      <c r="AG72" s="516"/>
      <c r="AH72" s="516"/>
    </row>
  </sheetData>
  <mergeCells count="79">
    <mergeCell ref="B30:AC30"/>
    <mergeCell ref="B31:E31"/>
    <mergeCell ref="F31:AC33"/>
    <mergeCell ref="B32:E33"/>
    <mergeCell ref="B34:E34"/>
    <mergeCell ref="F34:AC36"/>
    <mergeCell ref="B35:E36"/>
    <mergeCell ref="T28:V28"/>
    <mergeCell ref="W28:Y28"/>
    <mergeCell ref="Z28:AC28"/>
    <mergeCell ref="B27:C27"/>
    <mergeCell ref="D27:K27"/>
    <mergeCell ref="L27:N27"/>
    <mergeCell ref="O27:Q27"/>
    <mergeCell ref="R27:S27"/>
    <mergeCell ref="T27:V27"/>
    <mergeCell ref="B28:C28"/>
    <mergeCell ref="D28:K28"/>
    <mergeCell ref="L28:N28"/>
    <mergeCell ref="O28:Q28"/>
    <mergeCell ref="R28:S28"/>
    <mergeCell ref="T26:V26"/>
    <mergeCell ref="W26:Y26"/>
    <mergeCell ref="Z26:AC26"/>
    <mergeCell ref="W27:Y27"/>
    <mergeCell ref="Z27:AC27"/>
    <mergeCell ref="B26:C26"/>
    <mergeCell ref="D26:K26"/>
    <mergeCell ref="L26:N26"/>
    <mergeCell ref="O26:Q26"/>
    <mergeCell ref="R26:S26"/>
    <mergeCell ref="T24:V24"/>
    <mergeCell ref="W24:Y24"/>
    <mergeCell ref="Z24:AC24"/>
    <mergeCell ref="B25:C25"/>
    <mergeCell ref="D25:K25"/>
    <mergeCell ref="L25:N25"/>
    <mergeCell ref="O25:Q25"/>
    <mergeCell ref="R25:S25"/>
    <mergeCell ref="T25:V25"/>
    <mergeCell ref="W25:Y25"/>
    <mergeCell ref="R24:S24"/>
    <mergeCell ref="Z25:AC25"/>
    <mergeCell ref="B22:C23"/>
    <mergeCell ref="B24:C24"/>
    <mergeCell ref="D24:K24"/>
    <mergeCell ref="L24:N24"/>
    <mergeCell ref="O24:Q24"/>
    <mergeCell ref="B17:P17"/>
    <mergeCell ref="Q17:AC17"/>
    <mergeCell ref="B18:P18"/>
    <mergeCell ref="Q18:AC18"/>
    <mergeCell ref="B19:P19"/>
    <mergeCell ref="Q19:AC19"/>
    <mergeCell ref="B15:L15"/>
    <mergeCell ref="M15:P15"/>
    <mergeCell ref="Q15:AA15"/>
    <mergeCell ref="AB15:AC15"/>
    <mergeCell ref="B16:L16"/>
    <mergeCell ref="M16:P16"/>
    <mergeCell ref="Q16:S16"/>
    <mergeCell ref="U16:W16"/>
    <mergeCell ref="Y16:AA16"/>
    <mergeCell ref="AB16:AC16"/>
    <mergeCell ref="B12:L12"/>
    <mergeCell ref="M12:AC12"/>
    <mergeCell ref="B13:L14"/>
    <mergeCell ref="M13:P13"/>
    <mergeCell ref="Q13:AA13"/>
    <mergeCell ref="AB13:AC13"/>
    <mergeCell ref="M14:P14"/>
    <mergeCell ref="Q14:AA14"/>
    <mergeCell ref="AB14:AC14"/>
    <mergeCell ref="A4:I4"/>
    <mergeCell ref="U4:AB4"/>
    <mergeCell ref="B6:X6"/>
    <mergeCell ref="B7:AC7"/>
    <mergeCell ref="B11:L11"/>
    <mergeCell ref="M11:AC11"/>
  </mergeCells>
  <phoneticPr fontId="5"/>
  <conditionalFormatting sqref="M11:AC11">
    <cfRule type="expression" dxfId="21" priority="22" stopIfTrue="1">
      <formula>$M$11=""</formula>
    </cfRule>
  </conditionalFormatting>
  <conditionalFormatting sqref="M12:AC12">
    <cfRule type="expression" dxfId="20" priority="21" stopIfTrue="1">
      <formula>$M$12=""</formula>
    </cfRule>
  </conditionalFormatting>
  <conditionalFormatting sqref="Q13:AA13">
    <cfRule type="expression" dxfId="19" priority="20" stopIfTrue="1">
      <formula>$Q$13=""</formula>
    </cfRule>
  </conditionalFormatting>
  <conditionalFormatting sqref="Q14:AA14">
    <cfRule type="expression" dxfId="18" priority="19" stopIfTrue="1">
      <formula>$Q$14=""</formula>
    </cfRule>
  </conditionalFormatting>
  <conditionalFormatting sqref="Q16:S16">
    <cfRule type="expression" dxfId="17" priority="5">
      <formula>$Q$16=""</formula>
    </cfRule>
    <cfRule type="expression" dxfId="16" priority="18" stopIfTrue="1">
      <formula>$Q$16=""</formula>
    </cfRule>
  </conditionalFormatting>
  <conditionalFormatting sqref="Y16:AA16">
    <cfRule type="expression" dxfId="15" priority="3">
      <formula>$Y$16=""</formula>
    </cfRule>
    <cfRule type="expression" dxfId="14" priority="17" stopIfTrue="1">
      <formula>$Y$16=""</formula>
    </cfRule>
  </conditionalFormatting>
  <conditionalFormatting sqref="Q15:AA15">
    <cfRule type="expression" dxfId="13" priority="16" stopIfTrue="1">
      <formula>$Q$15=""</formula>
    </cfRule>
  </conditionalFormatting>
  <conditionalFormatting sqref="U16:W16">
    <cfRule type="expression" dxfId="12" priority="4">
      <formula>$U$16=""</formula>
    </cfRule>
    <cfRule type="expression" dxfId="11" priority="15" stopIfTrue="1">
      <formula>$U$16=""</formula>
    </cfRule>
  </conditionalFormatting>
  <conditionalFormatting sqref="Q18:AC18">
    <cfRule type="expression" dxfId="10" priority="14">
      <formula>$Q$18=""</formula>
    </cfRule>
  </conditionalFormatting>
  <conditionalFormatting sqref="L24:N28">
    <cfRule type="expression" dxfId="9" priority="13">
      <formula>$L$24=""</formula>
    </cfRule>
  </conditionalFormatting>
  <conditionalFormatting sqref="O24:Q28">
    <cfRule type="expression" dxfId="8" priority="12">
      <formula>$O$24=""</formula>
    </cfRule>
  </conditionalFormatting>
  <conditionalFormatting sqref="R24:S28">
    <cfRule type="expression" dxfId="7" priority="11">
      <formula>$R$24=""</formula>
    </cfRule>
  </conditionalFormatting>
  <conditionalFormatting sqref="T24:V28">
    <cfRule type="expression" dxfId="6" priority="10">
      <formula>$T$24=""</formula>
    </cfRule>
  </conditionalFormatting>
  <conditionalFormatting sqref="W24:Y28">
    <cfRule type="expression" dxfId="5" priority="9">
      <formula>$W$24=""</formula>
    </cfRule>
  </conditionalFormatting>
  <conditionalFormatting sqref="Z24:AC28">
    <cfRule type="expression" dxfId="4" priority="8">
      <formula>$Z$24=""</formula>
    </cfRule>
  </conditionalFormatting>
  <conditionalFormatting sqref="D24:K28">
    <cfRule type="expression" dxfId="3" priority="7">
      <formula>$D$24=""</formula>
    </cfRule>
  </conditionalFormatting>
  <conditionalFormatting sqref="Q19:AC19">
    <cfRule type="expression" dxfId="2" priority="6">
      <formula>$Q$19=""</formula>
    </cfRule>
  </conditionalFormatting>
  <conditionalFormatting sqref="Q17:AC17">
    <cfRule type="expression" dxfId="1" priority="2">
      <formula>$Q$17=""</formula>
    </cfRule>
  </conditionalFormatting>
  <conditionalFormatting sqref="U4">
    <cfRule type="expression" dxfId="0" priority="1" stopIfTrue="1">
      <formula>$U$4=""</formula>
    </cfRule>
  </conditionalFormatting>
  <dataValidations count="5">
    <dataValidation type="list" allowBlank="1" showInputMessage="1" showErrorMessage="1" sqref="Q17:AC17" xr:uid="{C0CFB668-F6B5-44C8-B808-6FF9D97E952B}">
      <formula1>"視覚的にデマンドを確認（パトランプ、モニター等）,聴覚的にデマンドを確認（警報機等）"</formula1>
    </dataValidation>
    <dataValidation type="list" allowBlank="1" showInputMessage="1" showErrorMessage="1" sqref="Q18:AC18" xr:uid="{0EF21F4A-B061-43FD-9CBA-BCB9222C62D8}">
      <formula1>"自動制御,手動制御"</formula1>
    </dataValidation>
    <dataValidation type="list" allowBlank="1" showInputMessage="1" showErrorMessage="1" sqref="T24:V28" xr:uid="{32092616-8965-4676-B67A-84C33D1AFB2D}">
      <formula1>"通年,夏季,冬季,その他季"</formula1>
    </dataValidation>
    <dataValidation type="list" allowBlank="1" showInputMessage="1" showErrorMessage="1" sqref="W24:Y28" xr:uid="{E7C00333-D400-4270-9383-6EFAC49E180C}">
      <formula1>"停止,出力抑制"</formula1>
    </dataValidation>
    <dataValidation type="list" allowBlank="1" showInputMessage="1" showErrorMessage="1" sqref="Q19:AC19" xr:uid="{B3559C7B-EA22-4F59-8A18-60D81BC38635}">
      <formula1>"管理者が常駐,管理者が不在,管理者が一時的に駐在"</formula1>
    </dataValidation>
  </dataValidations>
  <pageMargins left="0.7" right="0.7" top="0.75" bottom="0.75" header="0.3" footer="0.3"/>
  <pageSetup paperSize="9" scale="74" orientation="portrait" r:id="rId1"/>
  <colBreaks count="1" manualBreakCount="1">
    <brk id="30"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E0C1"/>
  </sheetPr>
  <dimension ref="A1:N38"/>
  <sheetViews>
    <sheetView view="pageBreakPreview" zoomScale="85" zoomScaleNormal="85" zoomScaleSheetLayoutView="85" workbookViewId="0">
      <selection activeCell="K21" sqref="K21"/>
    </sheetView>
  </sheetViews>
  <sheetFormatPr defaultRowHeight="13.5"/>
  <cols>
    <col min="1" max="1" width="1.625" style="293" customWidth="1"/>
    <col min="2" max="3" width="11.75" style="293" customWidth="1"/>
    <col min="4" max="4" width="12" style="293" customWidth="1"/>
    <col min="5" max="8" width="11.75" style="293" customWidth="1"/>
    <col min="9" max="9" width="12" style="293" customWidth="1"/>
    <col min="10" max="10" width="1" style="293" customWidth="1"/>
    <col min="11" max="256" width="9" style="293"/>
    <col min="257" max="257" width="1.625" style="293" customWidth="1"/>
    <col min="258" max="259" width="11.75" style="293" customWidth="1"/>
    <col min="260" max="260" width="12" style="293" customWidth="1"/>
    <col min="261" max="264" width="11.75" style="293" customWidth="1"/>
    <col min="265" max="265" width="12" style="293" customWidth="1"/>
    <col min="266" max="266" width="1" style="293" customWidth="1"/>
    <col min="267" max="512" width="9" style="293"/>
    <col min="513" max="513" width="1.625" style="293" customWidth="1"/>
    <col min="514" max="515" width="11.75" style="293" customWidth="1"/>
    <col min="516" max="516" width="12" style="293" customWidth="1"/>
    <col min="517" max="520" width="11.75" style="293" customWidth="1"/>
    <col min="521" max="521" width="12" style="293" customWidth="1"/>
    <col min="522" max="522" width="1" style="293" customWidth="1"/>
    <col min="523" max="768" width="9" style="293"/>
    <col min="769" max="769" width="1.625" style="293" customWidth="1"/>
    <col min="770" max="771" width="11.75" style="293" customWidth="1"/>
    <col min="772" max="772" width="12" style="293" customWidth="1"/>
    <col min="773" max="776" width="11.75" style="293" customWidth="1"/>
    <col min="777" max="777" width="12" style="293" customWidth="1"/>
    <col min="778" max="778" width="1" style="293" customWidth="1"/>
    <col min="779" max="1024" width="9" style="293"/>
    <col min="1025" max="1025" width="1.625" style="293" customWidth="1"/>
    <col min="1026" max="1027" width="11.75" style="293" customWidth="1"/>
    <col min="1028" max="1028" width="12" style="293" customWidth="1"/>
    <col min="1029" max="1032" width="11.75" style="293" customWidth="1"/>
    <col min="1033" max="1033" width="12" style="293" customWidth="1"/>
    <col min="1034" max="1034" width="1" style="293" customWidth="1"/>
    <col min="1035" max="1280" width="9" style="293"/>
    <col min="1281" max="1281" width="1.625" style="293" customWidth="1"/>
    <col min="1282" max="1283" width="11.75" style="293" customWidth="1"/>
    <col min="1284" max="1284" width="12" style="293" customWidth="1"/>
    <col min="1285" max="1288" width="11.75" style="293" customWidth="1"/>
    <col min="1289" max="1289" width="12" style="293" customWidth="1"/>
    <col min="1290" max="1290" width="1" style="293" customWidth="1"/>
    <col min="1291" max="1536" width="9" style="293"/>
    <col min="1537" max="1537" width="1.625" style="293" customWidth="1"/>
    <col min="1538" max="1539" width="11.75" style="293" customWidth="1"/>
    <col min="1540" max="1540" width="12" style="293" customWidth="1"/>
    <col min="1541" max="1544" width="11.75" style="293" customWidth="1"/>
    <col min="1545" max="1545" width="12" style="293" customWidth="1"/>
    <col min="1546" max="1546" width="1" style="293" customWidth="1"/>
    <col min="1547" max="1792" width="9" style="293"/>
    <col min="1793" max="1793" width="1.625" style="293" customWidth="1"/>
    <col min="1794" max="1795" width="11.75" style="293" customWidth="1"/>
    <col min="1796" max="1796" width="12" style="293" customWidth="1"/>
    <col min="1797" max="1800" width="11.75" style="293" customWidth="1"/>
    <col min="1801" max="1801" width="12" style="293" customWidth="1"/>
    <col min="1802" max="1802" width="1" style="293" customWidth="1"/>
    <col min="1803" max="2048" width="9" style="293"/>
    <col min="2049" max="2049" width="1.625" style="293" customWidth="1"/>
    <col min="2050" max="2051" width="11.75" style="293" customWidth="1"/>
    <col min="2052" max="2052" width="12" style="293" customWidth="1"/>
    <col min="2053" max="2056" width="11.75" style="293" customWidth="1"/>
    <col min="2057" max="2057" width="12" style="293" customWidth="1"/>
    <col min="2058" max="2058" width="1" style="293" customWidth="1"/>
    <col min="2059" max="2304" width="9" style="293"/>
    <col min="2305" max="2305" width="1.625" style="293" customWidth="1"/>
    <col min="2306" max="2307" width="11.75" style="293" customWidth="1"/>
    <col min="2308" max="2308" width="12" style="293" customWidth="1"/>
    <col min="2309" max="2312" width="11.75" style="293" customWidth="1"/>
    <col min="2313" max="2313" width="12" style="293" customWidth="1"/>
    <col min="2314" max="2314" width="1" style="293" customWidth="1"/>
    <col min="2315" max="2560" width="9" style="293"/>
    <col min="2561" max="2561" width="1.625" style="293" customWidth="1"/>
    <col min="2562" max="2563" width="11.75" style="293" customWidth="1"/>
    <col min="2564" max="2564" width="12" style="293" customWidth="1"/>
    <col min="2565" max="2568" width="11.75" style="293" customWidth="1"/>
    <col min="2569" max="2569" width="12" style="293" customWidth="1"/>
    <col min="2570" max="2570" width="1" style="293" customWidth="1"/>
    <col min="2571" max="2816" width="9" style="293"/>
    <col min="2817" max="2817" width="1.625" style="293" customWidth="1"/>
    <col min="2818" max="2819" width="11.75" style="293" customWidth="1"/>
    <col min="2820" max="2820" width="12" style="293" customWidth="1"/>
    <col min="2821" max="2824" width="11.75" style="293" customWidth="1"/>
    <col min="2825" max="2825" width="12" style="293" customWidth="1"/>
    <col min="2826" max="2826" width="1" style="293" customWidth="1"/>
    <col min="2827" max="3072" width="9" style="293"/>
    <col min="3073" max="3073" width="1.625" style="293" customWidth="1"/>
    <col min="3074" max="3075" width="11.75" style="293" customWidth="1"/>
    <col min="3076" max="3076" width="12" style="293" customWidth="1"/>
    <col min="3077" max="3080" width="11.75" style="293" customWidth="1"/>
    <col min="3081" max="3081" width="12" style="293" customWidth="1"/>
    <col min="3082" max="3082" width="1" style="293" customWidth="1"/>
    <col min="3083" max="3328" width="9" style="293"/>
    <col min="3329" max="3329" width="1.625" style="293" customWidth="1"/>
    <col min="3330" max="3331" width="11.75" style="293" customWidth="1"/>
    <col min="3332" max="3332" width="12" style="293" customWidth="1"/>
    <col min="3333" max="3336" width="11.75" style="293" customWidth="1"/>
    <col min="3337" max="3337" width="12" style="293" customWidth="1"/>
    <col min="3338" max="3338" width="1" style="293" customWidth="1"/>
    <col min="3339" max="3584" width="9" style="293"/>
    <col min="3585" max="3585" width="1.625" style="293" customWidth="1"/>
    <col min="3586" max="3587" width="11.75" style="293" customWidth="1"/>
    <col min="3588" max="3588" width="12" style="293" customWidth="1"/>
    <col min="3589" max="3592" width="11.75" style="293" customWidth="1"/>
    <col min="3593" max="3593" width="12" style="293" customWidth="1"/>
    <col min="3594" max="3594" width="1" style="293" customWidth="1"/>
    <col min="3595" max="3840" width="9" style="293"/>
    <col min="3841" max="3841" width="1.625" style="293" customWidth="1"/>
    <col min="3842" max="3843" width="11.75" style="293" customWidth="1"/>
    <col min="3844" max="3844" width="12" style="293" customWidth="1"/>
    <col min="3845" max="3848" width="11.75" style="293" customWidth="1"/>
    <col min="3849" max="3849" width="12" style="293" customWidth="1"/>
    <col min="3850" max="3850" width="1" style="293" customWidth="1"/>
    <col min="3851" max="4096" width="9" style="293"/>
    <col min="4097" max="4097" width="1.625" style="293" customWidth="1"/>
    <col min="4098" max="4099" width="11.75" style="293" customWidth="1"/>
    <col min="4100" max="4100" width="12" style="293" customWidth="1"/>
    <col min="4101" max="4104" width="11.75" style="293" customWidth="1"/>
    <col min="4105" max="4105" width="12" style="293" customWidth="1"/>
    <col min="4106" max="4106" width="1" style="293" customWidth="1"/>
    <col min="4107" max="4352" width="9" style="293"/>
    <col min="4353" max="4353" width="1.625" style="293" customWidth="1"/>
    <col min="4354" max="4355" width="11.75" style="293" customWidth="1"/>
    <col min="4356" max="4356" width="12" style="293" customWidth="1"/>
    <col min="4357" max="4360" width="11.75" style="293" customWidth="1"/>
    <col min="4361" max="4361" width="12" style="293" customWidth="1"/>
    <col min="4362" max="4362" width="1" style="293" customWidth="1"/>
    <col min="4363" max="4608" width="9" style="293"/>
    <col min="4609" max="4609" width="1.625" style="293" customWidth="1"/>
    <col min="4610" max="4611" width="11.75" style="293" customWidth="1"/>
    <col min="4612" max="4612" width="12" style="293" customWidth="1"/>
    <col min="4613" max="4616" width="11.75" style="293" customWidth="1"/>
    <col min="4617" max="4617" width="12" style="293" customWidth="1"/>
    <col min="4618" max="4618" width="1" style="293" customWidth="1"/>
    <col min="4619" max="4864" width="9" style="293"/>
    <col min="4865" max="4865" width="1.625" style="293" customWidth="1"/>
    <col min="4866" max="4867" width="11.75" style="293" customWidth="1"/>
    <col min="4868" max="4868" width="12" style="293" customWidth="1"/>
    <col min="4869" max="4872" width="11.75" style="293" customWidth="1"/>
    <col min="4873" max="4873" width="12" style="293" customWidth="1"/>
    <col min="4874" max="4874" width="1" style="293" customWidth="1"/>
    <col min="4875" max="5120" width="9" style="293"/>
    <col min="5121" max="5121" width="1.625" style="293" customWidth="1"/>
    <col min="5122" max="5123" width="11.75" style="293" customWidth="1"/>
    <col min="5124" max="5124" width="12" style="293" customWidth="1"/>
    <col min="5125" max="5128" width="11.75" style="293" customWidth="1"/>
    <col min="5129" max="5129" width="12" style="293" customWidth="1"/>
    <col min="5130" max="5130" width="1" style="293" customWidth="1"/>
    <col min="5131" max="5376" width="9" style="293"/>
    <col min="5377" max="5377" width="1.625" style="293" customWidth="1"/>
    <col min="5378" max="5379" width="11.75" style="293" customWidth="1"/>
    <col min="5380" max="5380" width="12" style="293" customWidth="1"/>
    <col min="5381" max="5384" width="11.75" style="293" customWidth="1"/>
    <col min="5385" max="5385" width="12" style="293" customWidth="1"/>
    <col min="5386" max="5386" width="1" style="293" customWidth="1"/>
    <col min="5387" max="5632" width="9" style="293"/>
    <col min="5633" max="5633" width="1.625" style="293" customWidth="1"/>
    <col min="5634" max="5635" width="11.75" style="293" customWidth="1"/>
    <col min="5636" max="5636" width="12" style="293" customWidth="1"/>
    <col min="5637" max="5640" width="11.75" style="293" customWidth="1"/>
    <col min="5641" max="5641" width="12" style="293" customWidth="1"/>
    <col min="5642" max="5642" width="1" style="293" customWidth="1"/>
    <col min="5643" max="5888" width="9" style="293"/>
    <col min="5889" max="5889" width="1.625" style="293" customWidth="1"/>
    <col min="5890" max="5891" width="11.75" style="293" customWidth="1"/>
    <col min="5892" max="5892" width="12" style="293" customWidth="1"/>
    <col min="5893" max="5896" width="11.75" style="293" customWidth="1"/>
    <col min="5897" max="5897" width="12" style="293" customWidth="1"/>
    <col min="5898" max="5898" width="1" style="293" customWidth="1"/>
    <col min="5899" max="6144" width="9" style="293"/>
    <col min="6145" max="6145" width="1.625" style="293" customWidth="1"/>
    <col min="6146" max="6147" width="11.75" style="293" customWidth="1"/>
    <col min="6148" max="6148" width="12" style="293" customWidth="1"/>
    <col min="6149" max="6152" width="11.75" style="293" customWidth="1"/>
    <col min="6153" max="6153" width="12" style="293" customWidth="1"/>
    <col min="6154" max="6154" width="1" style="293" customWidth="1"/>
    <col min="6155" max="6400" width="9" style="293"/>
    <col min="6401" max="6401" width="1.625" style="293" customWidth="1"/>
    <col min="6402" max="6403" width="11.75" style="293" customWidth="1"/>
    <col min="6404" max="6404" width="12" style="293" customWidth="1"/>
    <col min="6405" max="6408" width="11.75" style="293" customWidth="1"/>
    <col min="6409" max="6409" width="12" style="293" customWidth="1"/>
    <col min="6410" max="6410" width="1" style="293" customWidth="1"/>
    <col min="6411" max="6656" width="9" style="293"/>
    <col min="6657" max="6657" width="1.625" style="293" customWidth="1"/>
    <col min="6658" max="6659" width="11.75" style="293" customWidth="1"/>
    <col min="6660" max="6660" width="12" style="293" customWidth="1"/>
    <col min="6661" max="6664" width="11.75" style="293" customWidth="1"/>
    <col min="6665" max="6665" width="12" style="293" customWidth="1"/>
    <col min="6666" max="6666" width="1" style="293" customWidth="1"/>
    <col min="6667" max="6912" width="9" style="293"/>
    <col min="6913" max="6913" width="1.625" style="293" customWidth="1"/>
    <col min="6914" max="6915" width="11.75" style="293" customWidth="1"/>
    <col min="6916" max="6916" width="12" style="293" customWidth="1"/>
    <col min="6917" max="6920" width="11.75" style="293" customWidth="1"/>
    <col min="6921" max="6921" width="12" style="293" customWidth="1"/>
    <col min="6922" max="6922" width="1" style="293" customWidth="1"/>
    <col min="6923" max="7168" width="9" style="293"/>
    <col min="7169" max="7169" width="1.625" style="293" customWidth="1"/>
    <col min="7170" max="7171" width="11.75" style="293" customWidth="1"/>
    <col min="7172" max="7172" width="12" style="293" customWidth="1"/>
    <col min="7173" max="7176" width="11.75" style="293" customWidth="1"/>
    <col min="7177" max="7177" width="12" style="293" customWidth="1"/>
    <col min="7178" max="7178" width="1" style="293" customWidth="1"/>
    <col min="7179" max="7424" width="9" style="293"/>
    <col min="7425" max="7425" width="1.625" style="293" customWidth="1"/>
    <col min="7426" max="7427" width="11.75" style="293" customWidth="1"/>
    <col min="7428" max="7428" width="12" style="293" customWidth="1"/>
    <col min="7429" max="7432" width="11.75" style="293" customWidth="1"/>
    <col min="7433" max="7433" width="12" style="293" customWidth="1"/>
    <col min="7434" max="7434" width="1" style="293" customWidth="1"/>
    <col min="7435" max="7680" width="9" style="293"/>
    <col min="7681" max="7681" width="1.625" style="293" customWidth="1"/>
    <col min="7682" max="7683" width="11.75" style="293" customWidth="1"/>
    <col min="7684" max="7684" width="12" style="293" customWidth="1"/>
    <col min="7685" max="7688" width="11.75" style="293" customWidth="1"/>
    <col min="7689" max="7689" width="12" style="293" customWidth="1"/>
    <col min="7690" max="7690" width="1" style="293" customWidth="1"/>
    <col min="7691" max="7936" width="9" style="293"/>
    <col min="7937" max="7937" width="1.625" style="293" customWidth="1"/>
    <col min="7938" max="7939" width="11.75" style="293" customWidth="1"/>
    <col min="7940" max="7940" width="12" style="293" customWidth="1"/>
    <col min="7941" max="7944" width="11.75" style="293" customWidth="1"/>
    <col min="7945" max="7945" width="12" style="293" customWidth="1"/>
    <col min="7946" max="7946" width="1" style="293" customWidth="1"/>
    <col min="7947" max="8192" width="9" style="293"/>
    <col min="8193" max="8193" width="1.625" style="293" customWidth="1"/>
    <col min="8194" max="8195" width="11.75" style="293" customWidth="1"/>
    <col min="8196" max="8196" width="12" style="293" customWidth="1"/>
    <col min="8197" max="8200" width="11.75" style="293" customWidth="1"/>
    <col min="8201" max="8201" width="12" style="293" customWidth="1"/>
    <col min="8202" max="8202" width="1" style="293" customWidth="1"/>
    <col min="8203" max="8448" width="9" style="293"/>
    <col min="8449" max="8449" width="1.625" style="293" customWidth="1"/>
    <col min="8450" max="8451" width="11.75" style="293" customWidth="1"/>
    <col min="8452" max="8452" width="12" style="293" customWidth="1"/>
    <col min="8453" max="8456" width="11.75" style="293" customWidth="1"/>
    <col min="8457" max="8457" width="12" style="293" customWidth="1"/>
    <col min="8458" max="8458" width="1" style="293" customWidth="1"/>
    <col min="8459" max="8704" width="9" style="293"/>
    <col min="8705" max="8705" width="1.625" style="293" customWidth="1"/>
    <col min="8706" max="8707" width="11.75" style="293" customWidth="1"/>
    <col min="8708" max="8708" width="12" style="293" customWidth="1"/>
    <col min="8709" max="8712" width="11.75" style="293" customWidth="1"/>
    <col min="8713" max="8713" width="12" style="293" customWidth="1"/>
    <col min="8714" max="8714" width="1" style="293" customWidth="1"/>
    <col min="8715" max="8960" width="9" style="293"/>
    <col min="8961" max="8961" width="1.625" style="293" customWidth="1"/>
    <col min="8962" max="8963" width="11.75" style="293" customWidth="1"/>
    <col min="8964" max="8964" width="12" style="293" customWidth="1"/>
    <col min="8965" max="8968" width="11.75" style="293" customWidth="1"/>
    <col min="8969" max="8969" width="12" style="293" customWidth="1"/>
    <col min="8970" max="8970" width="1" style="293" customWidth="1"/>
    <col min="8971" max="9216" width="9" style="293"/>
    <col min="9217" max="9217" width="1.625" style="293" customWidth="1"/>
    <col min="9218" max="9219" width="11.75" style="293" customWidth="1"/>
    <col min="9220" max="9220" width="12" style="293" customWidth="1"/>
    <col min="9221" max="9224" width="11.75" style="293" customWidth="1"/>
    <col min="9225" max="9225" width="12" style="293" customWidth="1"/>
    <col min="9226" max="9226" width="1" style="293" customWidth="1"/>
    <col min="9227" max="9472" width="9" style="293"/>
    <col min="9473" max="9473" width="1.625" style="293" customWidth="1"/>
    <col min="9474" max="9475" width="11.75" style="293" customWidth="1"/>
    <col min="9476" max="9476" width="12" style="293" customWidth="1"/>
    <col min="9477" max="9480" width="11.75" style="293" customWidth="1"/>
    <col min="9481" max="9481" width="12" style="293" customWidth="1"/>
    <col min="9482" max="9482" width="1" style="293" customWidth="1"/>
    <col min="9483" max="9728" width="9" style="293"/>
    <col min="9729" max="9729" width="1.625" style="293" customWidth="1"/>
    <col min="9730" max="9731" width="11.75" style="293" customWidth="1"/>
    <col min="9732" max="9732" width="12" style="293" customWidth="1"/>
    <col min="9733" max="9736" width="11.75" style="293" customWidth="1"/>
    <col min="9737" max="9737" width="12" style="293" customWidth="1"/>
    <col min="9738" max="9738" width="1" style="293" customWidth="1"/>
    <col min="9739" max="9984" width="9" style="293"/>
    <col min="9985" max="9985" width="1.625" style="293" customWidth="1"/>
    <col min="9986" max="9987" width="11.75" style="293" customWidth="1"/>
    <col min="9988" max="9988" width="12" style="293" customWidth="1"/>
    <col min="9989" max="9992" width="11.75" style="293" customWidth="1"/>
    <col min="9993" max="9993" width="12" style="293" customWidth="1"/>
    <col min="9994" max="9994" width="1" style="293" customWidth="1"/>
    <col min="9995" max="10240" width="9" style="293"/>
    <col min="10241" max="10241" width="1.625" style="293" customWidth="1"/>
    <col min="10242" max="10243" width="11.75" style="293" customWidth="1"/>
    <col min="10244" max="10244" width="12" style="293" customWidth="1"/>
    <col min="10245" max="10248" width="11.75" style="293" customWidth="1"/>
    <col min="10249" max="10249" width="12" style="293" customWidth="1"/>
    <col min="10250" max="10250" width="1" style="293" customWidth="1"/>
    <col min="10251" max="10496" width="9" style="293"/>
    <col min="10497" max="10497" width="1.625" style="293" customWidth="1"/>
    <col min="10498" max="10499" width="11.75" style="293" customWidth="1"/>
    <col min="10500" max="10500" width="12" style="293" customWidth="1"/>
    <col min="10501" max="10504" width="11.75" style="293" customWidth="1"/>
    <col min="10505" max="10505" width="12" style="293" customWidth="1"/>
    <col min="10506" max="10506" width="1" style="293" customWidth="1"/>
    <col min="10507" max="10752" width="9" style="293"/>
    <col min="10753" max="10753" width="1.625" style="293" customWidth="1"/>
    <col min="10754" max="10755" width="11.75" style="293" customWidth="1"/>
    <col min="10756" max="10756" width="12" style="293" customWidth="1"/>
    <col min="10757" max="10760" width="11.75" style="293" customWidth="1"/>
    <col min="10761" max="10761" width="12" style="293" customWidth="1"/>
    <col min="10762" max="10762" width="1" style="293" customWidth="1"/>
    <col min="10763" max="11008" width="9" style="293"/>
    <col min="11009" max="11009" width="1.625" style="293" customWidth="1"/>
    <col min="11010" max="11011" width="11.75" style="293" customWidth="1"/>
    <col min="11012" max="11012" width="12" style="293" customWidth="1"/>
    <col min="11013" max="11016" width="11.75" style="293" customWidth="1"/>
    <col min="11017" max="11017" width="12" style="293" customWidth="1"/>
    <col min="11018" max="11018" width="1" style="293" customWidth="1"/>
    <col min="11019" max="11264" width="9" style="293"/>
    <col min="11265" max="11265" width="1.625" style="293" customWidth="1"/>
    <col min="11266" max="11267" width="11.75" style="293" customWidth="1"/>
    <col min="11268" max="11268" width="12" style="293" customWidth="1"/>
    <col min="11269" max="11272" width="11.75" style="293" customWidth="1"/>
    <col min="11273" max="11273" width="12" style="293" customWidth="1"/>
    <col min="11274" max="11274" width="1" style="293" customWidth="1"/>
    <col min="11275" max="11520" width="9" style="293"/>
    <col min="11521" max="11521" width="1.625" style="293" customWidth="1"/>
    <col min="11522" max="11523" width="11.75" style="293" customWidth="1"/>
    <col min="11524" max="11524" width="12" style="293" customWidth="1"/>
    <col min="11525" max="11528" width="11.75" style="293" customWidth="1"/>
    <col min="11529" max="11529" width="12" style="293" customWidth="1"/>
    <col min="11530" max="11530" width="1" style="293" customWidth="1"/>
    <col min="11531" max="11776" width="9" style="293"/>
    <col min="11777" max="11777" width="1.625" style="293" customWidth="1"/>
    <col min="11778" max="11779" width="11.75" style="293" customWidth="1"/>
    <col min="11780" max="11780" width="12" style="293" customWidth="1"/>
    <col min="11781" max="11784" width="11.75" style="293" customWidth="1"/>
    <col min="11785" max="11785" width="12" style="293" customWidth="1"/>
    <col min="11786" max="11786" width="1" style="293" customWidth="1"/>
    <col min="11787" max="12032" width="9" style="293"/>
    <col min="12033" max="12033" width="1.625" style="293" customWidth="1"/>
    <col min="12034" max="12035" width="11.75" style="293" customWidth="1"/>
    <col min="12036" max="12036" width="12" style="293" customWidth="1"/>
    <col min="12037" max="12040" width="11.75" style="293" customWidth="1"/>
    <col min="12041" max="12041" width="12" style="293" customWidth="1"/>
    <col min="12042" max="12042" width="1" style="293" customWidth="1"/>
    <col min="12043" max="12288" width="9" style="293"/>
    <col min="12289" max="12289" width="1.625" style="293" customWidth="1"/>
    <col min="12290" max="12291" width="11.75" style="293" customWidth="1"/>
    <col min="12292" max="12292" width="12" style="293" customWidth="1"/>
    <col min="12293" max="12296" width="11.75" style="293" customWidth="1"/>
    <col min="12297" max="12297" width="12" style="293" customWidth="1"/>
    <col min="12298" max="12298" width="1" style="293" customWidth="1"/>
    <col min="12299" max="12544" width="9" style="293"/>
    <col min="12545" max="12545" width="1.625" style="293" customWidth="1"/>
    <col min="12546" max="12547" width="11.75" style="293" customWidth="1"/>
    <col min="12548" max="12548" width="12" style="293" customWidth="1"/>
    <col min="12549" max="12552" width="11.75" style="293" customWidth="1"/>
    <col min="12553" max="12553" width="12" style="293" customWidth="1"/>
    <col min="12554" max="12554" width="1" style="293" customWidth="1"/>
    <col min="12555" max="12800" width="9" style="293"/>
    <col min="12801" max="12801" width="1.625" style="293" customWidth="1"/>
    <col min="12802" max="12803" width="11.75" style="293" customWidth="1"/>
    <col min="12804" max="12804" width="12" style="293" customWidth="1"/>
    <col min="12805" max="12808" width="11.75" style="293" customWidth="1"/>
    <col min="12809" max="12809" width="12" style="293" customWidth="1"/>
    <col min="12810" max="12810" width="1" style="293" customWidth="1"/>
    <col min="12811" max="13056" width="9" style="293"/>
    <col min="13057" max="13057" width="1.625" style="293" customWidth="1"/>
    <col min="13058" max="13059" width="11.75" style="293" customWidth="1"/>
    <col min="13060" max="13060" width="12" style="293" customWidth="1"/>
    <col min="13061" max="13064" width="11.75" style="293" customWidth="1"/>
    <col min="13065" max="13065" width="12" style="293" customWidth="1"/>
    <col min="13066" max="13066" width="1" style="293" customWidth="1"/>
    <col min="13067" max="13312" width="9" style="293"/>
    <col min="13313" max="13313" width="1.625" style="293" customWidth="1"/>
    <col min="13314" max="13315" width="11.75" style="293" customWidth="1"/>
    <col min="13316" max="13316" width="12" style="293" customWidth="1"/>
    <col min="13317" max="13320" width="11.75" style="293" customWidth="1"/>
    <col min="13321" max="13321" width="12" style="293" customWidth="1"/>
    <col min="13322" max="13322" width="1" style="293" customWidth="1"/>
    <col min="13323" max="13568" width="9" style="293"/>
    <col min="13569" max="13569" width="1.625" style="293" customWidth="1"/>
    <col min="13570" max="13571" width="11.75" style="293" customWidth="1"/>
    <col min="13572" max="13572" width="12" style="293" customWidth="1"/>
    <col min="13573" max="13576" width="11.75" style="293" customWidth="1"/>
    <col min="13577" max="13577" width="12" style="293" customWidth="1"/>
    <col min="13578" max="13578" width="1" style="293" customWidth="1"/>
    <col min="13579" max="13824" width="9" style="293"/>
    <col min="13825" max="13825" width="1.625" style="293" customWidth="1"/>
    <col min="13826" max="13827" width="11.75" style="293" customWidth="1"/>
    <col min="13828" max="13828" width="12" style="293" customWidth="1"/>
    <col min="13829" max="13832" width="11.75" style="293" customWidth="1"/>
    <col min="13833" max="13833" width="12" style="293" customWidth="1"/>
    <col min="13834" max="13834" width="1" style="293" customWidth="1"/>
    <col min="13835" max="14080" width="9" style="293"/>
    <col min="14081" max="14081" width="1.625" style="293" customWidth="1"/>
    <col min="14082" max="14083" width="11.75" style="293" customWidth="1"/>
    <col min="14084" max="14084" width="12" style="293" customWidth="1"/>
    <col min="14085" max="14088" width="11.75" style="293" customWidth="1"/>
    <col min="14089" max="14089" width="12" style="293" customWidth="1"/>
    <col min="14090" max="14090" width="1" style="293" customWidth="1"/>
    <col min="14091" max="14336" width="9" style="293"/>
    <col min="14337" max="14337" width="1.625" style="293" customWidth="1"/>
    <col min="14338" max="14339" width="11.75" style="293" customWidth="1"/>
    <col min="14340" max="14340" width="12" style="293" customWidth="1"/>
    <col min="14341" max="14344" width="11.75" style="293" customWidth="1"/>
    <col min="14345" max="14345" width="12" style="293" customWidth="1"/>
    <col min="14346" max="14346" width="1" style="293" customWidth="1"/>
    <col min="14347" max="14592" width="9" style="293"/>
    <col min="14593" max="14593" width="1.625" style="293" customWidth="1"/>
    <col min="14594" max="14595" width="11.75" style="293" customWidth="1"/>
    <col min="14596" max="14596" width="12" style="293" customWidth="1"/>
    <col min="14597" max="14600" width="11.75" style="293" customWidth="1"/>
    <col min="14601" max="14601" width="12" style="293" customWidth="1"/>
    <col min="14602" max="14602" width="1" style="293" customWidth="1"/>
    <col min="14603" max="14848" width="9" style="293"/>
    <col min="14849" max="14849" width="1.625" style="293" customWidth="1"/>
    <col min="14850" max="14851" width="11.75" style="293" customWidth="1"/>
    <col min="14852" max="14852" width="12" style="293" customWidth="1"/>
    <col min="14853" max="14856" width="11.75" style="293" customWidth="1"/>
    <col min="14857" max="14857" width="12" style="293" customWidth="1"/>
    <col min="14858" max="14858" width="1" style="293" customWidth="1"/>
    <col min="14859" max="15104" width="9" style="293"/>
    <col min="15105" max="15105" width="1.625" style="293" customWidth="1"/>
    <col min="15106" max="15107" width="11.75" style="293" customWidth="1"/>
    <col min="15108" max="15108" width="12" style="293" customWidth="1"/>
    <col min="15109" max="15112" width="11.75" style="293" customWidth="1"/>
    <col min="15113" max="15113" width="12" style="293" customWidth="1"/>
    <col min="15114" max="15114" width="1" style="293" customWidth="1"/>
    <col min="15115" max="15360" width="9" style="293"/>
    <col min="15361" max="15361" width="1.625" style="293" customWidth="1"/>
    <col min="15362" max="15363" width="11.75" style="293" customWidth="1"/>
    <col min="15364" max="15364" width="12" style="293" customWidth="1"/>
    <col min="15365" max="15368" width="11.75" style="293" customWidth="1"/>
    <col min="15369" max="15369" width="12" style="293" customWidth="1"/>
    <col min="15370" max="15370" width="1" style="293" customWidth="1"/>
    <col min="15371" max="15616" width="9" style="293"/>
    <col min="15617" max="15617" width="1.625" style="293" customWidth="1"/>
    <col min="15618" max="15619" width="11.75" style="293" customWidth="1"/>
    <col min="15620" max="15620" width="12" style="293" customWidth="1"/>
    <col min="15621" max="15624" width="11.75" style="293" customWidth="1"/>
    <col min="15625" max="15625" width="12" style="293" customWidth="1"/>
    <col min="15626" max="15626" width="1" style="293" customWidth="1"/>
    <col min="15627" max="15872" width="9" style="293"/>
    <col min="15873" max="15873" width="1.625" style="293" customWidth="1"/>
    <col min="15874" max="15875" width="11.75" style="293" customWidth="1"/>
    <col min="15876" max="15876" width="12" style="293" customWidth="1"/>
    <col min="15877" max="15880" width="11.75" style="293" customWidth="1"/>
    <col min="15881" max="15881" width="12" style="293" customWidth="1"/>
    <col min="15882" max="15882" width="1" style="293" customWidth="1"/>
    <col min="15883" max="16128" width="9" style="293"/>
    <col min="16129" max="16129" width="1.625" style="293" customWidth="1"/>
    <col min="16130" max="16131" width="11.75" style="293" customWidth="1"/>
    <col min="16132" max="16132" width="12" style="293" customWidth="1"/>
    <col min="16133" max="16136" width="11.75" style="293" customWidth="1"/>
    <col min="16137" max="16137" width="12" style="293" customWidth="1"/>
    <col min="16138" max="16138" width="1" style="293" customWidth="1"/>
    <col min="16139" max="16384" width="9" style="293"/>
  </cols>
  <sheetData>
    <row r="1" spans="2:14" ht="3.75" customHeight="1"/>
    <row r="2" spans="2:14">
      <c r="I2" s="294"/>
    </row>
    <row r="3" spans="2:14">
      <c r="H3" s="295"/>
      <c r="I3" s="294"/>
    </row>
    <row r="4" spans="2:14" ht="20.25" customHeight="1">
      <c r="B4" s="296" t="s">
        <v>229</v>
      </c>
      <c r="I4" s="297" t="s">
        <v>230</v>
      </c>
    </row>
    <row r="5" spans="2:14" ht="21.75" customHeight="1">
      <c r="B5" s="298" t="s">
        <v>231</v>
      </c>
      <c r="C5" s="299"/>
      <c r="D5" s="300"/>
      <c r="E5" s="301"/>
      <c r="F5" s="301"/>
      <c r="G5" s="301"/>
      <c r="H5" s="301"/>
      <c r="I5" s="301"/>
    </row>
    <row r="6" spans="2:14" ht="33" customHeight="1">
      <c r="B6" s="301"/>
      <c r="F6" s="302" t="s">
        <v>232</v>
      </c>
      <c r="I6" s="301"/>
    </row>
    <row r="7" spans="2:14" ht="33" customHeight="1">
      <c r="B7" s="301"/>
      <c r="C7" s="301"/>
      <c r="D7" s="301"/>
      <c r="E7" s="301"/>
      <c r="F7" s="302" t="s">
        <v>233</v>
      </c>
      <c r="G7" s="301"/>
      <c r="H7" s="301"/>
      <c r="I7" s="301"/>
    </row>
    <row r="8" spans="2:14" ht="33" customHeight="1">
      <c r="B8" s="301"/>
      <c r="C8" s="301"/>
      <c r="D8" s="301"/>
      <c r="E8" s="301"/>
      <c r="F8" s="302" t="s">
        <v>234</v>
      </c>
      <c r="G8" s="301"/>
      <c r="H8" s="301"/>
      <c r="I8" s="303"/>
    </row>
    <row r="9" spans="2:14" ht="33" customHeight="1">
      <c r="B9" s="301"/>
      <c r="C9" s="301"/>
      <c r="D9" s="301"/>
      <c r="E9" s="301"/>
      <c r="F9" s="302"/>
      <c r="G9" s="301"/>
      <c r="H9" s="301"/>
      <c r="I9" s="303"/>
    </row>
    <row r="10" spans="2:14" ht="55.7" customHeight="1">
      <c r="B10" s="304"/>
      <c r="C10" s="2546" t="s">
        <v>235</v>
      </c>
      <c r="D10" s="2546"/>
      <c r="E10" s="2546"/>
      <c r="F10" s="2546"/>
      <c r="G10" s="2546"/>
      <c r="H10" s="2546"/>
      <c r="I10" s="304"/>
    </row>
    <row r="11" spans="2:14" ht="7.5" customHeight="1">
      <c r="B11" s="301"/>
      <c r="C11" s="301"/>
      <c r="D11" s="301"/>
      <c r="E11" s="301"/>
      <c r="F11" s="301"/>
      <c r="G11" s="301"/>
      <c r="H11" s="301"/>
      <c r="I11" s="301"/>
    </row>
    <row r="12" spans="2:14" ht="19.7" customHeight="1">
      <c r="B12" s="305" t="s">
        <v>236</v>
      </c>
      <c r="C12" s="306"/>
      <c r="D12" s="306"/>
      <c r="E12" s="306"/>
      <c r="F12" s="306"/>
      <c r="G12" s="306"/>
      <c r="H12" s="306"/>
      <c r="I12" s="307"/>
    </row>
    <row r="13" spans="2:14" ht="19.7" customHeight="1">
      <c r="B13" s="308"/>
      <c r="C13" s="308"/>
      <c r="D13" s="309"/>
      <c r="E13" s="308"/>
      <c r="F13" s="308"/>
      <c r="G13" s="308"/>
      <c r="H13" s="308"/>
      <c r="I13" s="308"/>
      <c r="N13" s="293" t="s">
        <v>626</v>
      </c>
    </row>
    <row r="14" spans="2:14" ht="19.7" customHeight="1">
      <c r="B14" s="310" t="s">
        <v>237</v>
      </c>
      <c r="C14" s="311"/>
      <c r="D14" s="309"/>
      <c r="E14" s="308"/>
      <c r="F14" s="308"/>
      <c r="G14" s="308"/>
      <c r="H14" s="308"/>
      <c r="I14" s="308"/>
    </row>
    <row r="15" spans="2:14" ht="19.7" customHeight="1">
      <c r="B15" s="311" t="s">
        <v>238</v>
      </c>
      <c r="C15" s="311"/>
      <c r="D15" s="309"/>
      <c r="E15" s="308"/>
      <c r="F15" s="308"/>
      <c r="G15" s="308"/>
      <c r="H15" s="308"/>
      <c r="I15" s="308"/>
    </row>
    <row r="16" spans="2:14" ht="19.7" customHeight="1">
      <c r="B16" s="308"/>
      <c r="C16" s="308"/>
      <c r="D16" s="309"/>
      <c r="E16" s="308"/>
      <c r="F16" s="308"/>
      <c r="G16" s="308"/>
      <c r="H16" s="308"/>
      <c r="I16" s="308"/>
    </row>
    <row r="17" spans="1:9" ht="19.7" customHeight="1">
      <c r="B17" s="308"/>
      <c r="C17" s="308"/>
      <c r="D17" s="312"/>
      <c r="E17" s="313" t="s">
        <v>239</v>
      </c>
      <c r="F17" s="314"/>
      <c r="G17" s="308"/>
      <c r="H17" s="308"/>
      <c r="I17" s="308"/>
    </row>
    <row r="18" spans="1:9" ht="19.7" customHeight="1">
      <c r="B18" s="308"/>
      <c r="C18" s="308"/>
      <c r="D18" s="312"/>
      <c r="E18" s="308"/>
      <c r="F18" s="308"/>
      <c r="G18" s="308"/>
      <c r="H18" s="308"/>
      <c r="I18" s="308"/>
    </row>
    <row r="19" spans="1:9" ht="33" customHeight="1">
      <c r="B19" s="308"/>
      <c r="C19" s="315" t="s">
        <v>240</v>
      </c>
      <c r="D19" s="302" t="s">
        <v>241</v>
      </c>
      <c r="E19" s="311"/>
      <c r="F19" s="311"/>
      <c r="G19" s="311"/>
      <c r="H19" s="308"/>
      <c r="I19" s="308"/>
    </row>
    <row r="20" spans="1:9" ht="33" customHeight="1">
      <c r="B20" s="308"/>
      <c r="C20" s="315" t="s">
        <v>242</v>
      </c>
      <c r="D20" s="302" t="s">
        <v>243</v>
      </c>
      <c r="E20" s="311"/>
      <c r="F20" s="311"/>
      <c r="G20" s="311"/>
      <c r="H20" s="308"/>
      <c r="I20" s="308"/>
    </row>
    <row r="21" spans="1:9" ht="33" customHeight="1">
      <c r="B21" s="308"/>
      <c r="C21" s="315" t="s">
        <v>244</v>
      </c>
      <c r="D21" s="302" t="s">
        <v>245</v>
      </c>
      <c r="E21" s="311"/>
      <c r="F21" s="311"/>
      <c r="G21" s="311"/>
      <c r="H21" s="308"/>
      <c r="I21" s="308"/>
    </row>
    <row r="22" spans="1:9" ht="33" customHeight="1">
      <c r="B22" s="308"/>
      <c r="C22" s="315" t="s">
        <v>246</v>
      </c>
      <c r="D22" s="302" t="s">
        <v>247</v>
      </c>
      <c r="E22" s="311"/>
      <c r="F22" s="311"/>
      <c r="G22" s="311"/>
      <c r="H22" s="308"/>
      <c r="I22" s="308"/>
    </row>
    <row r="23" spans="1:9" ht="19.7" customHeight="1">
      <c r="C23" s="301"/>
      <c r="D23" s="301"/>
      <c r="E23" s="301"/>
      <c r="F23" s="301"/>
      <c r="G23" s="301"/>
      <c r="H23" s="301"/>
      <c r="I23" s="301"/>
    </row>
    <row r="24" spans="1:9" ht="26.25" customHeight="1">
      <c r="B24" s="308"/>
      <c r="C24" s="311" t="s">
        <v>248</v>
      </c>
      <c r="D24" s="308"/>
      <c r="E24" s="308"/>
      <c r="F24" s="308"/>
      <c r="G24" s="308"/>
      <c r="H24" s="308"/>
      <c r="I24" s="308"/>
    </row>
    <row r="25" spans="1:9" ht="30" customHeight="1">
      <c r="B25" s="316"/>
      <c r="C25" s="311" t="s">
        <v>249</v>
      </c>
      <c r="D25" s="308"/>
      <c r="E25" s="308"/>
      <c r="F25" s="308"/>
      <c r="G25" s="308"/>
      <c r="H25" s="308"/>
      <c r="I25" s="308"/>
    </row>
    <row r="26" spans="1:9" ht="24" customHeight="1">
      <c r="B26" s="311"/>
      <c r="C26" s="311"/>
      <c r="D26" s="311"/>
      <c r="E26" s="311"/>
      <c r="F26" s="311"/>
      <c r="G26" s="311"/>
      <c r="H26" s="311"/>
      <c r="I26" s="311"/>
    </row>
    <row r="27" spans="1:9" ht="24.75" customHeight="1">
      <c r="B27" s="308"/>
      <c r="C27" s="311" t="s">
        <v>250</v>
      </c>
      <c r="D27" s="308"/>
      <c r="E27" s="308"/>
      <c r="F27" s="308"/>
      <c r="G27" s="308"/>
      <c r="H27" s="308"/>
      <c r="I27" s="308"/>
    </row>
    <row r="28" spans="1:9" ht="20.25" customHeight="1">
      <c r="A28" s="317"/>
      <c r="B28" s="318"/>
      <c r="C28" s="318"/>
      <c r="D28" s="318"/>
      <c r="E28" s="318"/>
      <c r="F28" s="318"/>
      <c r="G28" s="318"/>
      <c r="H28" s="318"/>
      <c r="I28" s="318"/>
    </row>
    <row r="29" spans="1:9" ht="30" customHeight="1">
      <c r="A29" s="317"/>
      <c r="B29" s="318"/>
      <c r="C29" s="318"/>
      <c r="D29" s="319"/>
      <c r="E29" s="319"/>
      <c r="F29" s="320"/>
      <c r="G29" s="321"/>
      <c r="H29" s="321"/>
      <c r="I29" s="322"/>
    </row>
    <row r="30" spans="1:9" ht="30" customHeight="1">
      <c r="A30" s="317"/>
      <c r="B30" s="323"/>
      <c r="C30" s="318"/>
      <c r="D30" s="324"/>
      <c r="E30" s="319"/>
      <c r="F30" s="320"/>
      <c r="G30" s="318"/>
      <c r="H30" s="318"/>
      <c r="I30" s="322"/>
    </row>
    <row r="31" spans="1:9" s="327" customFormat="1" ht="24" customHeight="1">
      <c r="A31" s="325"/>
      <c r="B31" s="323"/>
      <c r="C31" s="326"/>
      <c r="D31" s="318"/>
      <c r="E31" s="318"/>
      <c r="F31" s="320"/>
      <c r="G31" s="318"/>
      <c r="H31" s="318"/>
      <c r="I31" s="322"/>
    </row>
    <row r="32" spans="1:9" s="327" customFormat="1" ht="24" customHeight="1">
      <c r="A32" s="325"/>
      <c r="B32" s="323"/>
      <c r="C32" s="322"/>
      <c r="D32" s="318"/>
      <c r="E32" s="318"/>
      <c r="F32" s="320"/>
      <c r="G32" s="318"/>
      <c r="H32" s="318"/>
      <c r="I32" s="322"/>
    </row>
    <row r="33" spans="1:10" ht="30" customHeight="1">
      <c r="A33" s="317"/>
      <c r="B33" s="328"/>
      <c r="C33" s="328"/>
      <c r="D33" s="319"/>
      <c r="E33" s="319"/>
      <c r="F33" s="320"/>
      <c r="G33" s="318"/>
      <c r="H33" s="329" t="s">
        <v>251</v>
      </c>
      <c r="I33" s="322"/>
    </row>
    <row r="34" spans="1:10" ht="30" customHeight="1">
      <c r="B34" s="316"/>
      <c r="C34" s="308"/>
      <c r="D34" s="330"/>
      <c r="E34" s="330"/>
      <c r="F34" s="331"/>
      <c r="G34" s="308"/>
      <c r="H34" s="308"/>
      <c r="I34" s="332"/>
    </row>
    <row r="35" spans="1:10" ht="23.45" customHeight="1">
      <c r="B35" s="308"/>
      <c r="C35" s="333"/>
      <c r="D35" s="333"/>
      <c r="E35" s="333"/>
      <c r="F35" s="333"/>
      <c r="G35" s="333"/>
      <c r="H35" s="333"/>
      <c r="I35" s="333"/>
    </row>
    <row r="36" spans="1:10" ht="23.45" customHeight="1">
      <c r="B36" s="308"/>
      <c r="C36" s="308"/>
      <c r="D36" s="308"/>
      <c r="E36" s="308"/>
      <c r="F36" s="308"/>
      <c r="G36" s="308"/>
      <c r="H36" s="308"/>
      <c r="I36" s="308"/>
    </row>
    <row r="37" spans="1:10" s="327" customFormat="1">
      <c r="A37" s="325"/>
      <c r="B37" s="334"/>
      <c r="C37" s="334"/>
      <c r="D37" s="334"/>
      <c r="E37" s="334"/>
      <c r="F37" s="334"/>
      <c r="G37" s="334"/>
      <c r="H37" s="334"/>
      <c r="I37" s="334"/>
      <c r="J37" s="325"/>
    </row>
    <row r="38" spans="1:10" s="327" customFormat="1" ht="23.45" customHeight="1">
      <c r="A38" s="325"/>
      <c r="B38" s="335"/>
      <c r="C38" s="335"/>
      <c r="D38" s="335"/>
      <c r="E38" s="335"/>
      <c r="F38" s="335"/>
      <c r="G38" s="335"/>
      <c r="H38" s="335"/>
      <c r="I38" s="335"/>
      <c r="J38" s="325"/>
    </row>
  </sheetData>
  <mergeCells count="1">
    <mergeCell ref="C10:H10"/>
  </mergeCells>
  <phoneticPr fontId="5"/>
  <dataValidations count="1">
    <dataValidation type="list" allowBlank="1" showInputMessage="1" showErrorMessage="1" sqref="D25:I25 IZ25:JE25 SV25:TA25 ACR25:ACW25 AMN25:AMS25 AWJ25:AWO25 BGF25:BGK25 BQB25:BQG25 BZX25:CAC25 CJT25:CJY25 CTP25:CTU25 DDL25:DDQ25 DNH25:DNM25 DXD25:DXI25 EGZ25:EHE25 EQV25:ERA25 FAR25:FAW25 FKN25:FKS25 FUJ25:FUO25 GEF25:GEK25 GOB25:GOG25 GXX25:GYC25 HHT25:HHY25 HRP25:HRU25 IBL25:IBQ25 ILH25:ILM25 IVD25:IVI25 JEZ25:JFE25 JOV25:JPA25 JYR25:JYW25 KIN25:KIS25 KSJ25:KSO25 LCF25:LCK25 LMB25:LMG25 LVX25:LWC25 MFT25:MFY25 MPP25:MPU25 MZL25:MZQ25 NJH25:NJM25 NTD25:NTI25 OCZ25:ODE25 OMV25:ONA25 OWR25:OWW25 PGN25:PGS25 PQJ25:PQO25 QAF25:QAK25 QKB25:QKG25 QTX25:QUC25 RDT25:RDY25 RNP25:RNU25 RXL25:RXQ25 SHH25:SHM25 SRD25:SRI25 TAZ25:TBE25 TKV25:TLA25 TUR25:TUW25 UEN25:UES25 UOJ25:UOO25 UYF25:UYK25 VIB25:VIG25 VRX25:VSC25 WBT25:WBY25 WLP25:WLU25 WVL25:WVQ25 D65561:I65561 IZ65561:JE65561 SV65561:TA65561 ACR65561:ACW65561 AMN65561:AMS65561 AWJ65561:AWO65561 BGF65561:BGK65561 BQB65561:BQG65561 BZX65561:CAC65561 CJT65561:CJY65561 CTP65561:CTU65561 DDL65561:DDQ65561 DNH65561:DNM65561 DXD65561:DXI65561 EGZ65561:EHE65561 EQV65561:ERA65561 FAR65561:FAW65561 FKN65561:FKS65561 FUJ65561:FUO65561 GEF65561:GEK65561 GOB65561:GOG65561 GXX65561:GYC65561 HHT65561:HHY65561 HRP65561:HRU65561 IBL65561:IBQ65561 ILH65561:ILM65561 IVD65561:IVI65561 JEZ65561:JFE65561 JOV65561:JPA65561 JYR65561:JYW65561 KIN65561:KIS65561 KSJ65561:KSO65561 LCF65561:LCK65561 LMB65561:LMG65561 LVX65561:LWC65561 MFT65561:MFY65561 MPP65561:MPU65561 MZL65561:MZQ65561 NJH65561:NJM65561 NTD65561:NTI65561 OCZ65561:ODE65561 OMV65561:ONA65561 OWR65561:OWW65561 PGN65561:PGS65561 PQJ65561:PQO65561 QAF65561:QAK65561 QKB65561:QKG65561 QTX65561:QUC65561 RDT65561:RDY65561 RNP65561:RNU65561 RXL65561:RXQ65561 SHH65561:SHM65561 SRD65561:SRI65561 TAZ65561:TBE65561 TKV65561:TLA65561 TUR65561:TUW65561 UEN65561:UES65561 UOJ65561:UOO65561 UYF65561:UYK65561 VIB65561:VIG65561 VRX65561:VSC65561 WBT65561:WBY65561 WLP65561:WLU65561 WVL65561:WVQ65561 D131097:I131097 IZ131097:JE131097 SV131097:TA131097 ACR131097:ACW131097 AMN131097:AMS131097 AWJ131097:AWO131097 BGF131097:BGK131097 BQB131097:BQG131097 BZX131097:CAC131097 CJT131097:CJY131097 CTP131097:CTU131097 DDL131097:DDQ131097 DNH131097:DNM131097 DXD131097:DXI131097 EGZ131097:EHE131097 EQV131097:ERA131097 FAR131097:FAW131097 FKN131097:FKS131097 FUJ131097:FUO131097 GEF131097:GEK131097 GOB131097:GOG131097 GXX131097:GYC131097 HHT131097:HHY131097 HRP131097:HRU131097 IBL131097:IBQ131097 ILH131097:ILM131097 IVD131097:IVI131097 JEZ131097:JFE131097 JOV131097:JPA131097 JYR131097:JYW131097 KIN131097:KIS131097 KSJ131097:KSO131097 LCF131097:LCK131097 LMB131097:LMG131097 LVX131097:LWC131097 MFT131097:MFY131097 MPP131097:MPU131097 MZL131097:MZQ131097 NJH131097:NJM131097 NTD131097:NTI131097 OCZ131097:ODE131097 OMV131097:ONA131097 OWR131097:OWW131097 PGN131097:PGS131097 PQJ131097:PQO131097 QAF131097:QAK131097 QKB131097:QKG131097 QTX131097:QUC131097 RDT131097:RDY131097 RNP131097:RNU131097 RXL131097:RXQ131097 SHH131097:SHM131097 SRD131097:SRI131097 TAZ131097:TBE131097 TKV131097:TLA131097 TUR131097:TUW131097 UEN131097:UES131097 UOJ131097:UOO131097 UYF131097:UYK131097 VIB131097:VIG131097 VRX131097:VSC131097 WBT131097:WBY131097 WLP131097:WLU131097 WVL131097:WVQ131097 D196633:I196633 IZ196633:JE196633 SV196633:TA196633 ACR196633:ACW196633 AMN196633:AMS196633 AWJ196633:AWO196633 BGF196633:BGK196633 BQB196633:BQG196633 BZX196633:CAC196633 CJT196633:CJY196633 CTP196633:CTU196633 DDL196633:DDQ196633 DNH196633:DNM196633 DXD196633:DXI196633 EGZ196633:EHE196633 EQV196633:ERA196633 FAR196633:FAW196633 FKN196633:FKS196633 FUJ196633:FUO196633 GEF196633:GEK196633 GOB196633:GOG196633 GXX196633:GYC196633 HHT196633:HHY196633 HRP196633:HRU196633 IBL196633:IBQ196633 ILH196633:ILM196633 IVD196633:IVI196633 JEZ196633:JFE196633 JOV196633:JPA196633 JYR196633:JYW196633 KIN196633:KIS196633 KSJ196633:KSO196633 LCF196633:LCK196633 LMB196633:LMG196633 LVX196633:LWC196633 MFT196633:MFY196633 MPP196633:MPU196633 MZL196633:MZQ196633 NJH196633:NJM196633 NTD196633:NTI196633 OCZ196633:ODE196633 OMV196633:ONA196633 OWR196633:OWW196633 PGN196633:PGS196633 PQJ196633:PQO196633 QAF196633:QAK196633 QKB196633:QKG196633 QTX196633:QUC196633 RDT196633:RDY196633 RNP196633:RNU196633 RXL196633:RXQ196633 SHH196633:SHM196633 SRD196633:SRI196633 TAZ196633:TBE196633 TKV196633:TLA196633 TUR196633:TUW196633 UEN196633:UES196633 UOJ196633:UOO196633 UYF196633:UYK196633 VIB196633:VIG196633 VRX196633:VSC196633 WBT196633:WBY196633 WLP196633:WLU196633 WVL196633:WVQ196633 D262169:I262169 IZ262169:JE262169 SV262169:TA262169 ACR262169:ACW262169 AMN262169:AMS262169 AWJ262169:AWO262169 BGF262169:BGK262169 BQB262169:BQG262169 BZX262169:CAC262169 CJT262169:CJY262169 CTP262169:CTU262169 DDL262169:DDQ262169 DNH262169:DNM262169 DXD262169:DXI262169 EGZ262169:EHE262169 EQV262169:ERA262169 FAR262169:FAW262169 FKN262169:FKS262169 FUJ262169:FUO262169 GEF262169:GEK262169 GOB262169:GOG262169 GXX262169:GYC262169 HHT262169:HHY262169 HRP262169:HRU262169 IBL262169:IBQ262169 ILH262169:ILM262169 IVD262169:IVI262169 JEZ262169:JFE262169 JOV262169:JPA262169 JYR262169:JYW262169 KIN262169:KIS262169 KSJ262169:KSO262169 LCF262169:LCK262169 LMB262169:LMG262169 LVX262169:LWC262169 MFT262169:MFY262169 MPP262169:MPU262169 MZL262169:MZQ262169 NJH262169:NJM262169 NTD262169:NTI262169 OCZ262169:ODE262169 OMV262169:ONA262169 OWR262169:OWW262169 PGN262169:PGS262169 PQJ262169:PQO262169 QAF262169:QAK262169 QKB262169:QKG262169 QTX262169:QUC262169 RDT262169:RDY262169 RNP262169:RNU262169 RXL262169:RXQ262169 SHH262169:SHM262169 SRD262169:SRI262169 TAZ262169:TBE262169 TKV262169:TLA262169 TUR262169:TUW262169 UEN262169:UES262169 UOJ262169:UOO262169 UYF262169:UYK262169 VIB262169:VIG262169 VRX262169:VSC262169 WBT262169:WBY262169 WLP262169:WLU262169 WVL262169:WVQ262169 D327705:I327705 IZ327705:JE327705 SV327705:TA327705 ACR327705:ACW327705 AMN327705:AMS327705 AWJ327705:AWO327705 BGF327705:BGK327705 BQB327705:BQG327705 BZX327705:CAC327705 CJT327705:CJY327705 CTP327705:CTU327705 DDL327705:DDQ327705 DNH327705:DNM327705 DXD327705:DXI327705 EGZ327705:EHE327705 EQV327705:ERA327705 FAR327705:FAW327705 FKN327705:FKS327705 FUJ327705:FUO327705 GEF327705:GEK327705 GOB327705:GOG327705 GXX327705:GYC327705 HHT327705:HHY327705 HRP327705:HRU327705 IBL327705:IBQ327705 ILH327705:ILM327705 IVD327705:IVI327705 JEZ327705:JFE327705 JOV327705:JPA327705 JYR327705:JYW327705 KIN327705:KIS327705 KSJ327705:KSO327705 LCF327705:LCK327705 LMB327705:LMG327705 LVX327705:LWC327705 MFT327705:MFY327705 MPP327705:MPU327705 MZL327705:MZQ327705 NJH327705:NJM327705 NTD327705:NTI327705 OCZ327705:ODE327705 OMV327705:ONA327705 OWR327705:OWW327705 PGN327705:PGS327705 PQJ327705:PQO327705 QAF327705:QAK327705 QKB327705:QKG327705 QTX327705:QUC327705 RDT327705:RDY327705 RNP327705:RNU327705 RXL327705:RXQ327705 SHH327705:SHM327705 SRD327705:SRI327705 TAZ327705:TBE327705 TKV327705:TLA327705 TUR327705:TUW327705 UEN327705:UES327705 UOJ327705:UOO327705 UYF327705:UYK327705 VIB327705:VIG327705 VRX327705:VSC327705 WBT327705:WBY327705 WLP327705:WLU327705 WVL327705:WVQ327705 D393241:I393241 IZ393241:JE393241 SV393241:TA393241 ACR393241:ACW393241 AMN393241:AMS393241 AWJ393241:AWO393241 BGF393241:BGK393241 BQB393241:BQG393241 BZX393241:CAC393241 CJT393241:CJY393241 CTP393241:CTU393241 DDL393241:DDQ393241 DNH393241:DNM393241 DXD393241:DXI393241 EGZ393241:EHE393241 EQV393241:ERA393241 FAR393241:FAW393241 FKN393241:FKS393241 FUJ393241:FUO393241 GEF393241:GEK393241 GOB393241:GOG393241 GXX393241:GYC393241 HHT393241:HHY393241 HRP393241:HRU393241 IBL393241:IBQ393241 ILH393241:ILM393241 IVD393241:IVI393241 JEZ393241:JFE393241 JOV393241:JPA393241 JYR393241:JYW393241 KIN393241:KIS393241 KSJ393241:KSO393241 LCF393241:LCK393241 LMB393241:LMG393241 LVX393241:LWC393241 MFT393241:MFY393241 MPP393241:MPU393241 MZL393241:MZQ393241 NJH393241:NJM393241 NTD393241:NTI393241 OCZ393241:ODE393241 OMV393241:ONA393241 OWR393241:OWW393241 PGN393241:PGS393241 PQJ393241:PQO393241 QAF393241:QAK393241 QKB393241:QKG393241 QTX393241:QUC393241 RDT393241:RDY393241 RNP393241:RNU393241 RXL393241:RXQ393241 SHH393241:SHM393241 SRD393241:SRI393241 TAZ393241:TBE393241 TKV393241:TLA393241 TUR393241:TUW393241 UEN393241:UES393241 UOJ393241:UOO393241 UYF393241:UYK393241 VIB393241:VIG393241 VRX393241:VSC393241 WBT393241:WBY393241 WLP393241:WLU393241 WVL393241:WVQ393241 D458777:I458777 IZ458777:JE458777 SV458777:TA458777 ACR458777:ACW458777 AMN458777:AMS458777 AWJ458777:AWO458777 BGF458777:BGK458777 BQB458777:BQG458777 BZX458777:CAC458777 CJT458777:CJY458777 CTP458777:CTU458777 DDL458777:DDQ458777 DNH458777:DNM458777 DXD458777:DXI458777 EGZ458777:EHE458777 EQV458777:ERA458777 FAR458777:FAW458777 FKN458777:FKS458777 FUJ458777:FUO458777 GEF458777:GEK458777 GOB458777:GOG458777 GXX458777:GYC458777 HHT458777:HHY458777 HRP458777:HRU458777 IBL458777:IBQ458777 ILH458777:ILM458777 IVD458777:IVI458777 JEZ458777:JFE458777 JOV458777:JPA458777 JYR458777:JYW458777 KIN458777:KIS458777 KSJ458777:KSO458777 LCF458777:LCK458777 LMB458777:LMG458777 LVX458777:LWC458777 MFT458777:MFY458777 MPP458777:MPU458777 MZL458777:MZQ458777 NJH458777:NJM458777 NTD458777:NTI458777 OCZ458777:ODE458777 OMV458777:ONA458777 OWR458777:OWW458777 PGN458777:PGS458777 PQJ458777:PQO458777 QAF458777:QAK458777 QKB458777:QKG458777 QTX458777:QUC458777 RDT458777:RDY458777 RNP458777:RNU458777 RXL458777:RXQ458777 SHH458777:SHM458777 SRD458777:SRI458777 TAZ458777:TBE458777 TKV458777:TLA458777 TUR458777:TUW458777 UEN458777:UES458777 UOJ458777:UOO458777 UYF458777:UYK458777 VIB458777:VIG458777 VRX458777:VSC458777 WBT458777:WBY458777 WLP458777:WLU458777 WVL458777:WVQ458777 D524313:I524313 IZ524313:JE524313 SV524313:TA524313 ACR524313:ACW524313 AMN524313:AMS524313 AWJ524313:AWO524313 BGF524313:BGK524313 BQB524313:BQG524313 BZX524313:CAC524313 CJT524313:CJY524313 CTP524313:CTU524313 DDL524313:DDQ524313 DNH524313:DNM524313 DXD524313:DXI524313 EGZ524313:EHE524313 EQV524313:ERA524313 FAR524313:FAW524313 FKN524313:FKS524313 FUJ524313:FUO524313 GEF524313:GEK524313 GOB524313:GOG524313 GXX524313:GYC524313 HHT524313:HHY524313 HRP524313:HRU524313 IBL524313:IBQ524313 ILH524313:ILM524313 IVD524313:IVI524313 JEZ524313:JFE524313 JOV524313:JPA524313 JYR524313:JYW524313 KIN524313:KIS524313 KSJ524313:KSO524313 LCF524313:LCK524313 LMB524313:LMG524313 LVX524313:LWC524313 MFT524313:MFY524313 MPP524313:MPU524313 MZL524313:MZQ524313 NJH524313:NJM524313 NTD524313:NTI524313 OCZ524313:ODE524313 OMV524313:ONA524313 OWR524313:OWW524313 PGN524313:PGS524313 PQJ524313:PQO524313 QAF524313:QAK524313 QKB524313:QKG524313 QTX524313:QUC524313 RDT524313:RDY524313 RNP524313:RNU524313 RXL524313:RXQ524313 SHH524313:SHM524313 SRD524313:SRI524313 TAZ524313:TBE524313 TKV524313:TLA524313 TUR524313:TUW524313 UEN524313:UES524313 UOJ524313:UOO524313 UYF524313:UYK524313 VIB524313:VIG524313 VRX524313:VSC524313 WBT524313:WBY524313 WLP524313:WLU524313 WVL524313:WVQ524313 D589849:I589849 IZ589849:JE589849 SV589849:TA589849 ACR589849:ACW589849 AMN589849:AMS589849 AWJ589849:AWO589849 BGF589849:BGK589849 BQB589849:BQG589849 BZX589849:CAC589849 CJT589849:CJY589849 CTP589849:CTU589849 DDL589849:DDQ589849 DNH589849:DNM589849 DXD589849:DXI589849 EGZ589849:EHE589849 EQV589849:ERA589849 FAR589849:FAW589849 FKN589849:FKS589849 FUJ589849:FUO589849 GEF589849:GEK589849 GOB589849:GOG589849 GXX589849:GYC589849 HHT589849:HHY589849 HRP589849:HRU589849 IBL589849:IBQ589849 ILH589849:ILM589849 IVD589849:IVI589849 JEZ589849:JFE589849 JOV589849:JPA589849 JYR589849:JYW589849 KIN589849:KIS589849 KSJ589849:KSO589849 LCF589849:LCK589849 LMB589849:LMG589849 LVX589849:LWC589849 MFT589849:MFY589849 MPP589849:MPU589849 MZL589849:MZQ589849 NJH589849:NJM589849 NTD589849:NTI589849 OCZ589849:ODE589849 OMV589849:ONA589849 OWR589849:OWW589849 PGN589849:PGS589849 PQJ589849:PQO589849 QAF589849:QAK589849 QKB589849:QKG589849 QTX589849:QUC589849 RDT589849:RDY589849 RNP589849:RNU589849 RXL589849:RXQ589849 SHH589849:SHM589849 SRD589849:SRI589849 TAZ589849:TBE589849 TKV589849:TLA589849 TUR589849:TUW589849 UEN589849:UES589849 UOJ589849:UOO589849 UYF589849:UYK589849 VIB589849:VIG589849 VRX589849:VSC589849 WBT589849:WBY589849 WLP589849:WLU589849 WVL589849:WVQ589849 D655385:I655385 IZ655385:JE655385 SV655385:TA655385 ACR655385:ACW655385 AMN655385:AMS655385 AWJ655385:AWO655385 BGF655385:BGK655385 BQB655385:BQG655385 BZX655385:CAC655385 CJT655385:CJY655385 CTP655385:CTU655385 DDL655385:DDQ655385 DNH655385:DNM655385 DXD655385:DXI655385 EGZ655385:EHE655385 EQV655385:ERA655385 FAR655385:FAW655385 FKN655385:FKS655385 FUJ655385:FUO655385 GEF655385:GEK655385 GOB655385:GOG655385 GXX655385:GYC655385 HHT655385:HHY655385 HRP655385:HRU655385 IBL655385:IBQ655385 ILH655385:ILM655385 IVD655385:IVI655385 JEZ655385:JFE655385 JOV655385:JPA655385 JYR655385:JYW655385 KIN655385:KIS655385 KSJ655385:KSO655385 LCF655385:LCK655385 LMB655385:LMG655385 LVX655385:LWC655385 MFT655385:MFY655385 MPP655385:MPU655385 MZL655385:MZQ655385 NJH655385:NJM655385 NTD655385:NTI655385 OCZ655385:ODE655385 OMV655385:ONA655385 OWR655385:OWW655385 PGN655385:PGS655385 PQJ655385:PQO655385 QAF655385:QAK655385 QKB655385:QKG655385 QTX655385:QUC655385 RDT655385:RDY655385 RNP655385:RNU655385 RXL655385:RXQ655385 SHH655385:SHM655385 SRD655385:SRI655385 TAZ655385:TBE655385 TKV655385:TLA655385 TUR655385:TUW655385 UEN655385:UES655385 UOJ655385:UOO655385 UYF655385:UYK655385 VIB655385:VIG655385 VRX655385:VSC655385 WBT655385:WBY655385 WLP655385:WLU655385 WVL655385:WVQ655385 D720921:I720921 IZ720921:JE720921 SV720921:TA720921 ACR720921:ACW720921 AMN720921:AMS720921 AWJ720921:AWO720921 BGF720921:BGK720921 BQB720921:BQG720921 BZX720921:CAC720921 CJT720921:CJY720921 CTP720921:CTU720921 DDL720921:DDQ720921 DNH720921:DNM720921 DXD720921:DXI720921 EGZ720921:EHE720921 EQV720921:ERA720921 FAR720921:FAW720921 FKN720921:FKS720921 FUJ720921:FUO720921 GEF720921:GEK720921 GOB720921:GOG720921 GXX720921:GYC720921 HHT720921:HHY720921 HRP720921:HRU720921 IBL720921:IBQ720921 ILH720921:ILM720921 IVD720921:IVI720921 JEZ720921:JFE720921 JOV720921:JPA720921 JYR720921:JYW720921 KIN720921:KIS720921 KSJ720921:KSO720921 LCF720921:LCK720921 LMB720921:LMG720921 LVX720921:LWC720921 MFT720921:MFY720921 MPP720921:MPU720921 MZL720921:MZQ720921 NJH720921:NJM720921 NTD720921:NTI720921 OCZ720921:ODE720921 OMV720921:ONA720921 OWR720921:OWW720921 PGN720921:PGS720921 PQJ720921:PQO720921 QAF720921:QAK720921 QKB720921:QKG720921 QTX720921:QUC720921 RDT720921:RDY720921 RNP720921:RNU720921 RXL720921:RXQ720921 SHH720921:SHM720921 SRD720921:SRI720921 TAZ720921:TBE720921 TKV720921:TLA720921 TUR720921:TUW720921 UEN720921:UES720921 UOJ720921:UOO720921 UYF720921:UYK720921 VIB720921:VIG720921 VRX720921:VSC720921 WBT720921:WBY720921 WLP720921:WLU720921 WVL720921:WVQ720921 D786457:I786457 IZ786457:JE786457 SV786457:TA786457 ACR786457:ACW786457 AMN786457:AMS786457 AWJ786457:AWO786457 BGF786457:BGK786457 BQB786457:BQG786457 BZX786457:CAC786457 CJT786457:CJY786457 CTP786457:CTU786457 DDL786457:DDQ786457 DNH786457:DNM786457 DXD786457:DXI786457 EGZ786457:EHE786457 EQV786457:ERA786457 FAR786457:FAW786457 FKN786457:FKS786457 FUJ786457:FUO786457 GEF786457:GEK786457 GOB786457:GOG786457 GXX786457:GYC786457 HHT786457:HHY786457 HRP786457:HRU786457 IBL786457:IBQ786457 ILH786457:ILM786457 IVD786457:IVI786457 JEZ786457:JFE786457 JOV786457:JPA786457 JYR786457:JYW786457 KIN786457:KIS786457 KSJ786457:KSO786457 LCF786457:LCK786457 LMB786457:LMG786457 LVX786457:LWC786457 MFT786457:MFY786457 MPP786457:MPU786457 MZL786457:MZQ786457 NJH786457:NJM786457 NTD786457:NTI786457 OCZ786457:ODE786457 OMV786457:ONA786457 OWR786457:OWW786457 PGN786457:PGS786457 PQJ786457:PQO786457 QAF786457:QAK786457 QKB786457:QKG786457 QTX786457:QUC786457 RDT786457:RDY786457 RNP786457:RNU786457 RXL786457:RXQ786457 SHH786457:SHM786457 SRD786457:SRI786457 TAZ786457:TBE786457 TKV786457:TLA786457 TUR786457:TUW786457 UEN786457:UES786457 UOJ786457:UOO786457 UYF786457:UYK786457 VIB786457:VIG786457 VRX786457:VSC786457 WBT786457:WBY786457 WLP786457:WLU786457 WVL786457:WVQ786457 D851993:I851993 IZ851993:JE851993 SV851993:TA851993 ACR851993:ACW851993 AMN851993:AMS851993 AWJ851993:AWO851993 BGF851993:BGK851993 BQB851993:BQG851993 BZX851993:CAC851993 CJT851993:CJY851993 CTP851993:CTU851993 DDL851993:DDQ851993 DNH851993:DNM851993 DXD851993:DXI851993 EGZ851993:EHE851993 EQV851993:ERA851993 FAR851993:FAW851993 FKN851993:FKS851993 FUJ851993:FUO851993 GEF851993:GEK851993 GOB851993:GOG851993 GXX851993:GYC851993 HHT851993:HHY851993 HRP851993:HRU851993 IBL851993:IBQ851993 ILH851993:ILM851993 IVD851993:IVI851993 JEZ851993:JFE851993 JOV851993:JPA851993 JYR851993:JYW851993 KIN851993:KIS851993 KSJ851993:KSO851993 LCF851993:LCK851993 LMB851993:LMG851993 LVX851993:LWC851993 MFT851993:MFY851993 MPP851993:MPU851993 MZL851993:MZQ851993 NJH851993:NJM851993 NTD851993:NTI851993 OCZ851993:ODE851993 OMV851993:ONA851993 OWR851993:OWW851993 PGN851993:PGS851993 PQJ851993:PQO851993 QAF851993:QAK851993 QKB851993:QKG851993 QTX851993:QUC851993 RDT851993:RDY851993 RNP851993:RNU851993 RXL851993:RXQ851993 SHH851993:SHM851993 SRD851993:SRI851993 TAZ851993:TBE851993 TKV851993:TLA851993 TUR851993:TUW851993 UEN851993:UES851993 UOJ851993:UOO851993 UYF851993:UYK851993 VIB851993:VIG851993 VRX851993:VSC851993 WBT851993:WBY851993 WLP851993:WLU851993 WVL851993:WVQ851993 D917529:I917529 IZ917529:JE917529 SV917529:TA917529 ACR917529:ACW917529 AMN917529:AMS917529 AWJ917529:AWO917529 BGF917529:BGK917529 BQB917529:BQG917529 BZX917529:CAC917529 CJT917529:CJY917529 CTP917529:CTU917529 DDL917529:DDQ917529 DNH917529:DNM917529 DXD917529:DXI917529 EGZ917529:EHE917529 EQV917529:ERA917529 FAR917529:FAW917529 FKN917529:FKS917529 FUJ917529:FUO917529 GEF917529:GEK917529 GOB917529:GOG917529 GXX917529:GYC917529 HHT917529:HHY917529 HRP917529:HRU917529 IBL917529:IBQ917529 ILH917529:ILM917529 IVD917529:IVI917529 JEZ917529:JFE917529 JOV917529:JPA917529 JYR917529:JYW917529 KIN917529:KIS917529 KSJ917529:KSO917529 LCF917529:LCK917529 LMB917529:LMG917529 LVX917529:LWC917529 MFT917529:MFY917529 MPP917529:MPU917529 MZL917529:MZQ917529 NJH917529:NJM917529 NTD917529:NTI917529 OCZ917529:ODE917529 OMV917529:ONA917529 OWR917529:OWW917529 PGN917529:PGS917529 PQJ917529:PQO917529 QAF917529:QAK917529 QKB917529:QKG917529 QTX917529:QUC917529 RDT917529:RDY917529 RNP917529:RNU917529 RXL917529:RXQ917529 SHH917529:SHM917529 SRD917529:SRI917529 TAZ917529:TBE917529 TKV917529:TLA917529 TUR917529:TUW917529 UEN917529:UES917529 UOJ917529:UOO917529 UYF917529:UYK917529 VIB917529:VIG917529 VRX917529:VSC917529 WBT917529:WBY917529 WLP917529:WLU917529 WVL917529:WVQ917529 D983065:I983065 IZ983065:JE983065 SV983065:TA983065 ACR983065:ACW983065 AMN983065:AMS983065 AWJ983065:AWO983065 BGF983065:BGK983065 BQB983065:BQG983065 BZX983065:CAC983065 CJT983065:CJY983065 CTP983065:CTU983065 DDL983065:DDQ983065 DNH983065:DNM983065 DXD983065:DXI983065 EGZ983065:EHE983065 EQV983065:ERA983065 FAR983065:FAW983065 FKN983065:FKS983065 FUJ983065:FUO983065 GEF983065:GEK983065 GOB983065:GOG983065 GXX983065:GYC983065 HHT983065:HHY983065 HRP983065:HRU983065 IBL983065:IBQ983065 ILH983065:ILM983065 IVD983065:IVI983065 JEZ983065:JFE983065 JOV983065:JPA983065 JYR983065:JYW983065 KIN983065:KIS983065 KSJ983065:KSO983065 LCF983065:LCK983065 LMB983065:LMG983065 LVX983065:LWC983065 MFT983065:MFY983065 MPP983065:MPU983065 MZL983065:MZQ983065 NJH983065:NJM983065 NTD983065:NTI983065 OCZ983065:ODE983065 OMV983065:ONA983065 OWR983065:OWW983065 PGN983065:PGS983065 PQJ983065:PQO983065 QAF983065:QAK983065 QKB983065:QKG983065 QTX983065:QUC983065 RDT983065:RDY983065 RNP983065:RNU983065 RXL983065:RXQ983065 SHH983065:SHM983065 SRD983065:SRI983065 TAZ983065:TBE983065 TKV983065:TLA983065 TUR983065:TUW983065 UEN983065:UES983065 UOJ983065:UOO983065 UYF983065:UYK983065 VIB983065:VIG983065 VRX983065:VSC983065 WBT983065:WBY983065 WLP983065:WLU983065 WVL983065:WVQ983065" xr:uid="{00000000-0002-0000-0C00-000000000000}">
      <formula1>"（選択して下さい）,希望する,希望しない"</formula1>
    </dataValidation>
  </dataValidations>
  <printOptions horizontalCentered="1" verticalCentered="1"/>
  <pageMargins left="0.51181102362204722" right="0.31496062992125984" top="0.55118110236220474" bottom="0.35433070866141736" header="0.31496062992125984" footer="0.31496062992125984"/>
  <pageSetup paperSize="9" scale="98"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CCFF"/>
    <pageSetUpPr fitToPage="1"/>
  </sheetPr>
  <dimension ref="B1:H38"/>
  <sheetViews>
    <sheetView showGridLines="0" view="pageBreakPreview" zoomScale="70" zoomScaleNormal="100" zoomScaleSheetLayoutView="70" workbookViewId="0">
      <selection sqref="A1:H38"/>
    </sheetView>
  </sheetViews>
  <sheetFormatPr defaultColWidth="9" defaultRowHeight="13.5"/>
  <cols>
    <col min="1" max="1" width="3.875" style="291" customWidth="1"/>
    <col min="2" max="2" width="5.375" style="291" customWidth="1"/>
    <col min="3" max="3" width="17" style="291" customWidth="1"/>
    <col min="4" max="4" width="11.875" style="291" customWidth="1"/>
    <col min="5" max="5" width="17" style="291" customWidth="1"/>
    <col min="6" max="6" width="49" style="291" customWidth="1"/>
    <col min="7" max="7" width="1.125" style="291" customWidth="1"/>
    <col min="8" max="8" width="5.125" style="291" customWidth="1"/>
    <col min="9" max="16384" width="9" style="291"/>
  </cols>
  <sheetData>
    <row r="1" spans="2:8">
      <c r="B1" s="337"/>
    </row>
    <row r="2" spans="2:8">
      <c r="B2" s="337"/>
    </row>
    <row r="3" spans="2:8">
      <c r="B3" s="337"/>
    </row>
    <row r="4" spans="2:8" ht="14.25">
      <c r="B4" s="2550" t="s">
        <v>258</v>
      </c>
      <c r="C4" s="2551"/>
      <c r="D4" s="2551"/>
      <c r="E4" s="2551"/>
      <c r="F4" s="2551"/>
    </row>
    <row r="5" spans="2:8">
      <c r="B5" s="337"/>
    </row>
    <row r="6" spans="2:8">
      <c r="B6" s="337"/>
    </row>
    <row r="7" spans="2:8" ht="13.5" customHeight="1">
      <c r="B7" s="338" t="s">
        <v>259</v>
      </c>
    </row>
    <row r="9" spans="2:8" ht="14.25">
      <c r="F9" s="338" t="s">
        <v>260</v>
      </c>
      <c r="H9" s="339"/>
    </row>
    <row r="10" spans="2:8" ht="15.75">
      <c r="F10" s="340" t="s">
        <v>261</v>
      </c>
      <c r="H10" s="337"/>
    </row>
    <row r="11" spans="2:8" ht="15.75">
      <c r="F11" s="340" t="s">
        <v>262</v>
      </c>
      <c r="H11" s="337"/>
    </row>
    <row r="12" spans="2:8" ht="15.75">
      <c r="F12" s="340"/>
      <c r="H12" s="337"/>
    </row>
    <row r="13" spans="2:8" ht="14.25">
      <c r="F13" s="338" t="s">
        <v>263</v>
      </c>
      <c r="H13" s="337"/>
    </row>
    <row r="14" spans="2:8">
      <c r="F14" s="341"/>
      <c r="H14" s="337"/>
    </row>
    <row r="15" spans="2:8" ht="42.75" customHeight="1">
      <c r="B15" s="2552" t="s">
        <v>264</v>
      </c>
      <c r="C15" s="2553"/>
      <c r="D15" s="2553"/>
      <c r="E15" s="2553"/>
      <c r="F15" s="2553"/>
      <c r="G15" s="342"/>
    </row>
    <row r="16" spans="2:8" ht="17.25" customHeight="1">
      <c r="B16" s="292"/>
    </row>
    <row r="17" spans="2:8" ht="15.75">
      <c r="B17" s="340" t="s">
        <v>265</v>
      </c>
    </row>
    <row r="18" spans="2:8">
      <c r="B18" s="343"/>
    </row>
    <row r="19" spans="2:8" ht="14.25">
      <c r="B19" s="2554" t="s">
        <v>253</v>
      </c>
      <c r="C19" s="2551"/>
      <c r="D19" s="2551"/>
      <c r="E19" s="2551"/>
      <c r="F19" s="2551"/>
    </row>
    <row r="20" spans="2:8" ht="14.25" thickBot="1">
      <c r="B20" s="344"/>
    </row>
    <row r="21" spans="2:8" ht="36.75" customHeight="1" thickBot="1">
      <c r="B21" s="2547" t="s">
        <v>266</v>
      </c>
      <c r="C21" s="2548"/>
      <c r="D21" s="2548"/>
      <c r="E21" s="2555" t="s">
        <v>267</v>
      </c>
      <c r="F21" s="2556"/>
      <c r="G21" s="345"/>
      <c r="H21" s="346"/>
    </row>
    <row r="22" spans="2:8" ht="36.75" customHeight="1" thickBot="1">
      <c r="B22" s="2547" t="s">
        <v>268</v>
      </c>
      <c r="C22" s="2548"/>
      <c r="D22" s="2548"/>
      <c r="E22" s="2547"/>
      <c r="F22" s="2549"/>
      <c r="G22" s="345"/>
      <c r="H22" s="346"/>
    </row>
    <row r="23" spans="2:8" ht="36.75" customHeight="1" thickBot="1">
      <c r="B23" s="2547" t="s">
        <v>255</v>
      </c>
      <c r="C23" s="2548"/>
      <c r="D23" s="2548"/>
      <c r="E23" s="2547"/>
      <c r="F23" s="2549"/>
      <c r="G23" s="345"/>
      <c r="H23" s="347"/>
    </row>
    <row r="24" spans="2:8" ht="36.75" customHeight="1" thickBot="1">
      <c r="B24" s="2547" t="s">
        <v>269</v>
      </c>
      <c r="C24" s="2548"/>
      <c r="D24" s="2548"/>
      <c r="E24" s="2547" t="s">
        <v>270</v>
      </c>
      <c r="F24" s="2549"/>
      <c r="G24" s="348"/>
      <c r="H24" s="349"/>
    </row>
    <row r="25" spans="2:8" ht="28.5" customHeight="1" thickBot="1">
      <c r="B25" s="2557" t="s">
        <v>271</v>
      </c>
      <c r="C25" s="2547" t="s">
        <v>256</v>
      </c>
      <c r="D25" s="2548"/>
      <c r="E25" s="2547" t="s">
        <v>272</v>
      </c>
      <c r="F25" s="2549"/>
      <c r="G25" s="348"/>
      <c r="H25" s="349"/>
    </row>
    <row r="26" spans="2:8" ht="28.5" customHeight="1" thickBot="1">
      <c r="B26" s="2558"/>
      <c r="C26" s="2547" t="s">
        <v>273</v>
      </c>
      <c r="D26" s="2548"/>
      <c r="E26" s="2547"/>
      <c r="F26" s="2549"/>
      <c r="G26" s="345"/>
      <c r="H26" s="346"/>
    </row>
    <row r="27" spans="2:8" ht="28.5" customHeight="1" thickBot="1">
      <c r="B27" s="2558"/>
      <c r="C27" s="2547" t="s">
        <v>257</v>
      </c>
      <c r="D27" s="2548"/>
      <c r="E27" s="2547"/>
      <c r="F27" s="2549"/>
      <c r="G27" s="345"/>
      <c r="H27" s="346"/>
    </row>
    <row r="28" spans="2:8" ht="28.5" customHeight="1">
      <c r="B28" s="2558"/>
      <c r="C28" s="2560" t="s">
        <v>274</v>
      </c>
      <c r="D28" s="2561"/>
      <c r="E28" s="350"/>
      <c r="F28" s="351"/>
      <c r="G28" s="345"/>
      <c r="H28" s="346"/>
    </row>
    <row r="29" spans="2:8" ht="28.5" customHeight="1" thickBot="1">
      <c r="B29" s="2558"/>
      <c r="C29" s="2562"/>
      <c r="D29" s="2563"/>
      <c r="E29" s="352"/>
      <c r="F29" s="353"/>
      <c r="G29" s="345"/>
      <c r="H29" s="346"/>
    </row>
    <row r="30" spans="2:8" ht="28.5" customHeight="1" thickBot="1">
      <c r="B30" s="2559"/>
      <c r="C30" s="2547" t="s">
        <v>275</v>
      </c>
      <c r="D30" s="2548"/>
      <c r="E30" s="2547"/>
      <c r="F30" s="2549"/>
      <c r="G30" s="345"/>
      <c r="H30" s="346"/>
    </row>
    <row r="31" spans="2:8" ht="41.45" customHeight="1" thickBot="1">
      <c r="B31" s="337"/>
    </row>
    <row r="32" spans="2:8" ht="41.45" customHeight="1" thickBot="1">
      <c r="B32" s="2547" t="s">
        <v>284</v>
      </c>
      <c r="C32" s="2549"/>
      <c r="D32" s="2547" t="s">
        <v>276</v>
      </c>
      <c r="E32" s="2549"/>
      <c r="F32" s="354" t="s">
        <v>277</v>
      </c>
      <c r="G32" s="355"/>
      <c r="H32" s="355"/>
    </row>
    <row r="33" spans="2:8" ht="41.45" customHeight="1">
      <c r="B33" s="2564" t="s">
        <v>254</v>
      </c>
      <c r="C33" s="2551"/>
      <c r="D33" s="2551"/>
      <c r="E33" s="2551"/>
      <c r="F33" s="2551"/>
    </row>
    <row r="34" spans="2:8" ht="9.75" customHeight="1">
      <c r="B34" s="356"/>
      <c r="C34" s="357"/>
      <c r="D34" s="357"/>
      <c r="E34" s="357"/>
      <c r="F34" s="357"/>
    </row>
    <row r="35" spans="2:8" ht="41.45" customHeight="1" thickBot="1">
      <c r="B35" s="358" t="s">
        <v>278</v>
      </c>
      <c r="C35" s="357"/>
      <c r="D35" s="357"/>
      <c r="E35" s="357"/>
      <c r="F35" s="357"/>
    </row>
    <row r="36" spans="2:8" ht="57.75" customHeight="1" thickBot="1">
      <c r="B36" s="2547" t="s">
        <v>279</v>
      </c>
      <c r="C36" s="2549"/>
      <c r="D36" s="2547" t="s">
        <v>280</v>
      </c>
      <c r="E36" s="2549"/>
      <c r="F36" s="359" t="s">
        <v>281</v>
      </c>
      <c r="G36" s="346"/>
      <c r="H36" s="346"/>
    </row>
    <row r="37" spans="2:8" ht="57.75" customHeight="1" thickBot="1">
      <c r="B37" s="2547" t="s">
        <v>282</v>
      </c>
      <c r="C37" s="2549"/>
      <c r="D37" s="2547" t="s">
        <v>283</v>
      </c>
      <c r="E37" s="2549"/>
      <c r="F37" s="360"/>
      <c r="G37" s="361"/>
      <c r="H37" s="361"/>
    </row>
    <row r="38" spans="2:8">
      <c r="B38" s="362"/>
    </row>
  </sheetData>
  <mergeCells count="28">
    <mergeCell ref="B37:C37"/>
    <mergeCell ref="D37:E37"/>
    <mergeCell ref="B32:C32"/>
    <mergeCell ref="D32:E32"/>
    <mergeCell ref="B33:F33"/>
    <mergeCell ref="B36:C36"/>
    <mergeCell ref="D36:E36"/>
    <mergeCell ref="B23:D23"/>
    <mergeCell ref="E23:F23"/>
    <mergeCell ref="B24:D24"/>
    <mergeCell ref="E24:F24"/>
    <mergeCell ref="B25:B30"/>
    <mergeCell ref="C25:D25"/>
    <mergeCell ref="E25:F25"/>
    <mergeCell ref="C26:D26"/>
    <mergeCell ref="E26:F26"/>
    <mergeCell ref="C27:D27"/>
    <mergeCell ref="E27:F27"/>
    <mergeCell ref="C28:D29"/>
    <mergeCell ref="C30:D30"/>
    <mergeCell ref="E30:F30"/>
    <mergeCell ref="B22:D22"/>
    <mergeCell ref="E22:F22"/>
    <mergeCell ref="B4:F4"/>
    <mergeCell ref="B15:F15"/>
    <mergeCell ref="B19:F19"/>
    <mergeCell ref="B21:D21"/>
    <mergeCell ref="E21:F21"/>
  </mergeCells>
  <phoneticPr fontId="5"/>
  <pageMargins left="0.75" right="0.75" top="1" bottom="1" header="0.5" footer="0.5"/>
  <pageSetup paperSize="9" scale="79" orientation="portrait" r:id="rId1"/>
  <colBreaks count="1" manualBreakCount="1">
    <brk id="9" max="1048575"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CC7D-7E19-4D5C-9EF6-92D31577CD2C}">
  <sheetPr>
    <tabColor rgb="FFFF0000"/>
  </sheetPr>
  <dimension ref="B1:R67"/>
  <sheetViews>
    <sheetView showGridLines="0" view="pageBreakPreview" zoomScale="85" zoomScaleNormal="85" zoomScaleSheetLayoutView="85" workbookViewId="0">
      <selection activeCell="T23" sqref="T23"/>
    </sheetView>
  </sheetViews>
  <sheetFormatPr defaultColWidth="9" defaultRowHeight="13.5"/>
  <cols>
    <col min="1" max="1" width="9" style="920"/>
    <col min="2" max="2" width="1.5" style="920" customWidth="1"/>
    <col min="3" max="6" width="10.625" style="920" customWidth="1"/>
    <col min="7" max="7" width="7" style="920" customWidth="1"/>
    <col min="8" max="8" width="15.25" style="920" customWidth="1"/>
    <col min="9" max="9" width="10.625" style="920" customWidth="1"/>
    <col min="10" max="10" width="31.5" style="920" customWidth="1"/>
    <col min="11" max="11" width="1" style="920" customWidth="1"/>
    <col min="12" max="16384" width="9" style="920"/>
  </cols>
  <sheetData>
    <row r="1" spans="2:18" ht="3.75" customHeight="1"/>
    <row r="2" spans="2:18" ht="10.5" customHeight="1">
      <c r="J2" s="921"/>
    </row>
    <row r="3" spans="2:18" ht="20.25" customHeight="1">
      <c r="B3" s="922"/>
      <c r="C3" s="922"/>
      <c r="D3" s="922"/>
      <c r="E3" s="922"/>
      <c r="F3" s="922"/>
      <c r="G3" s="922"/>
      <c r="H3" s="922"/>
      <c r="I3" s="2568" t="s">
        <v>944</v>
      </c>
      <c r="J3" s="2568"/>
      <c r="K3" s="923"/>
    </row>
    <row r="4" spans="2:18" ht="19.5">
      <c r="B4" s="922"/>
      <c r="C4" s="2569" t="s">
        <v>945</v>
      </c>
      <c r="D4" s="2569"/>
      <c r="E4" s="2569"/>
      <c r="F4" s="924" t="s">
        <v>946</v>
      </c>
      <c r="G4" s="925"/>
      <c r="H4" s="925"/>
      <c r="I4" s="925"/>
      <c r="J4" s="925"/>
    </row>
    <row r="5" spans="2:18" ht="27.75" customHeight="1">
      <c r="B5" s="922"/>
      <c r="C5" s="2570" t="s">
        <v>947</v>
      </c>
      <c r="D5" s="2570"/>
      <c r="E5" s="2570"/>
      <c r="F5" s="2570"/>
      <c r="G5" s="2570"/>
      <c r="H5" s="2570"/>
      <c r="I5" s="2570"/>
      <c r="J5" s="2570"/>
    </row>
    <row r="6" spans="2:18" ht="12" customHeight="1">
      <c r="B6" s="922"/>
      <c r="C6" s="925"/>
      <c r="D6" s="925"/>
      <c r="E6" s="925"/>
      <c r="F6" s="925"/>
      <c r="G6" s="925"/>
      <c r="H6" s="925"/>
      <c r="I6" s="925"/>
      <c r="J6" s="925"/>
    </row>
    <row r="7" spans="2:18" ht="19.5" customHeight="1">
      <c r="B7" s="922"/>
      <c r="C7" s="926" t="s">
        <v>948</v>
      </c>
      <c r="D7" s="926"/>
      <c r="E7" s="926"/>
      <c r="F7" s="926"/>
      <c r="G7" s="926"/>
      <c r="H7" s="926"/>
      <c r="I7" s="926"/>
      <c r="J7" s="926"/>
      <c r="P7" s="927"/>
      <c r="Q7" s="927"/>
      <c r="R7" s="927"/>
    </row>
    <row r="8" spans="2:18" ht="26.25" customHeight="1">
      <c r="B8" s="922"/>
      <c r="C8" s="2571" t="s">
        <v>949</v>
      </c>
      <c r="D8" s="2572"/>
      <c r="E8" s="2573"/>
      <c r="F8" s="2574"/>
      <c r="G8" s="2574"/>
      <c r="H8" s="2574"/>
      <c r="I8" s="2574"/>
      <c r="J8" s="2575"/>
      <c r="P8" s="927"/>
      <c r="Q8" s="927"/>
      <c r="R8" s="927"/>
    </row>
    <row r="9" spans="2:18" ht="26.25" customHeight="1">
      <c r="B9" s="922"/>
      <c r="C9" s="2576" t="s">
        <v>950</v>
      </c>
      <c r="D9" s="2577"/>
      <c r="E9" s="2578"/>
      <c r="F9" s="2579"/>
      <c r="G9" s="2579"/>
      <c r="H9" s="2579"/>
      <c r="I9" s="2579"/>
      <c r="J9" s="2580"/>
      <c r="P9" s="927"/>
      <c r="Q9" s="927"/>
      <c r="R9" s="927"/>
    </row>
    <row r="10" spans="2:18" ht="10.5" customHeight="1">
      <c r="B10" s="922"/>
      <c r="C10" s="928"/>
      <c r="D10" s="928"/>
      <c r="E10" s="929"/>
      <c r="F10" s="929"/>
      <c r="G10" s="929"/>
      <c r="H10" s="929"/>
      <c r="I10" s="929"/>
      <c r="J10" s="929"/>
      <c r="P10" s="927"/>
      <c r="Q10" s="927"/>
      <c r="R10" s="927"/>
    </row>
    <row r="11" spans="2:18" ht="19.5" customHeight="1">
      <c r="B11" s="922"/>
      <c r="C11" s="926" t="s">
        <v>951</v>
      </c>
      <c r="D11" s="926"/>
      <c r="E11" s="926"/>
      <c r="F11" s="926"/>
      <c r="G11" s="926"/>
      <c r="H11" s="926"/>
      <c r="I11" s="926"/>
      <c r="J11" s="926"/>
    </row>
    <row r="12" spans="2:18" ht="30.75" customHeight="1">
      <c r="B12" s="922"/>
      <c r="C12" s="930" t="s">
        <v>952</v>
      </c>
      <c r="D12" s="2581" t="s">
        <v>953</v>
      </c>
      <c r="E12" s="2582"/>
      <c r="F12" s="2582"/>
      <c r="G12" s="2582"/>
      <c r="H12" s="2582"/>
      <c r="I12" s="2582"/>
      <c r="J12" s="2583"/>
      <c r="Q12" s="931"/>
    </row>
    <row r="13" spans="2:18" ht="30.75" customHeight="1">
      <c r="B13" s="922"/>
      <c r="C13" s="2565"/>
      <c r="D13" s="2566"/>
      <c r="E13" s="2566"/>
      <c r="F13" s="2566"/>
      <c r="G13" s="2566"/>
      <c r="H13" s="2566"/>
      <c r="I13" s="2566"/>
      <c r="J13" s="2567"/>
      <c r="Q13" s="932"/>
    </row>
    <row r="14" spans="2:18" ht="11.25" customHeight="1">
      <c r="B14" s="922"/>
      <c r="C14" s="926"/>
      <c r="D14" s="926"/>
      <c r="E14" s="926"/>
      <c r="F14" s="926"/>
      <c r="G14" s="926"/>
      <c r="H14" s="926"/>
      <c r="I14" s="926"/>
      <c r="J14" s="926"/>
      <c r="P14" s="927"/>
      <c r="Q14" s="927"/>
      <c r="R14" s="927"/>
    </row>
    <row r="15" spans="2:18" ht="19.5" customHeight="1">
      <c r="B15" s="922"/>
      <c r="C15" s="926" t="s">
        <v>954</v>
      </c>
      <c r="D15" s="926"/>
      <c r="E15" s="926"/>
      <c r="F15" s="926"/>
      <c r="G15" s="926"/>
      <c r="H15" s="926"/>
      <c r="I15" s="926"/>
      <c r="J15" s="926"/>
    </row>
    <row r="16" spans="2:18" ht="30.75" customHeight="1">
      <c r="B16" s="922"/>
      <c r="C16" s="930" t="s">
        <v>952</v>
      </c>
      <c r="D16" s="2581" t="s">
        <v>955</v>
      </c>
      <c r="E16" s="2582"/>
      <c r="F16" s="2582"/>
      <c r="G16" s="2582"/>
      <c r="H16" s="2582"/>
      <c r="I16" s="2582"/>
      <c r="J16" s="2583"/>
      <c r="Q16" s="931"/>
    </row>
    <row r="17" spans="2:18" ht="30.75" customHeight="1">
      <c r="B17" s="922"/>
      <c r="C17" s="2565"/>
      <c r="D17" s="2566"/>
      <c r="E17" s="2566"/>
      <c r="F17" s="2566"/>
      <c r="G17" s="2566"/>
      <c r="H17" s="2566"/>
      <c r="I17" s="2566"/>
      <c r="J17" s="2567"/>
      <c r="Q17" s="932"/>
    </row>
    <row r="18" spans="2:18" ht="31.5" customHeight="1">
      <c r="B18" s="922"/>
      <c r="C18" s="933" t="s">
        <v>956</v>
      </c>
      <c r="D18" s="2584" t="s">
        <v>957</v>
      </c>
      <c r="E18" s="2585"/>
      <c r="F18" s="2585"/>
      <c r="G18" s="2585"/>
      <c r="H18" s="2585"/>
      <c r="I18" s="2585"/>
      <c r="J18" s="2586"/>
      <c r="Q18" s="932"/>
    </row>
    <row r="19" spans="2:18" ht="28.5" customHeight="1">
      <c r="B19" s="922"/>
      <c r="C19" s="2565"/>
      <c r="D19" s="2566"/>
      <c r="E19" s="2566"/>
      <c r="F19" s="2566"/>
      <c r="G19" s="2566"/>
      <c r="H19" s="2566"/>
      <c r="I19" s="2566"/>
      <c r="J19" s="2567"/>
    </row>
    <row r="20" spans="2:18" ht="11.25" customHeight="1">
      <c r="B20" s="922"/>
      <c r="C20" s="926"/>
      <c r="D20" s="926"/>
      <c r="E20" s="926"/>
      <c r="F20" s="926"/>
      <c r="G20" s="926"/>
      <c r="H20" s="926"/>
      <c r="I20" s="926"/>
      <c r="J20" s="926"/>
      <c r="P20" s="927"/>
      <c r="Q20" s="927"/>
      <c r="R20" s="927"/>
    </row>
    <row r="21" spans="2:18" ht="19.5" customHeight="1">
      <c r="B21" s="922"/>
      <c r="C21" s="926" t="s">
        <v>958</v>
      </c>
      <c r="D21" s="926"/>
      <c r="E21" s="926"/>
      <c r="F21" s="926"/>
      <c r="G21" s="926"/>
      <c r="H21" s="926"/>
      <c r="I21" s="926"/>
      <c r="J21" s="926"/>
    </row>
    <row r="22" spans="2:18" ht="30.75" customHeight="1">
      <c r="B22" s="922"/>
      <c r="C22" s="930" t="s">
        <v>952</v>
      </c>
      <c r="D22" s="2587" t="s">
        <v>959</v>
      </c>
      <c r="E22" s="2581"/>
      <c r="F22" s="2581"/>
      <c r="G22" s="2581"/>
      <c r="H22" s="2581"/>
      <c r="I22" s="2581"/>
      <c r="J22" s="2588"/>
      <c r="Q22" s="931"/>
    </row>
    <row r="23" spans="2:18" ht="30.75" customHeight="1">
      <c r="B23" s="922"/>
      <c r="C23" s="2565"/>
      <c r="D23" s="2566"/>
      <c r="E23" s="2566"/>
      <c r="F23" s="2566"/>
      <c r="G23" s="2566"/>
      <c r="H23" s="2566"/>
      <c r="I23" s="2566"/>
      <c r="J23" s="2567"/>
      <c r="Q23" s="932"/>
    </row>
    <row r="24" spans="2:18" ht="32.25" customHeight="1">
      <c r="B24" s="922"/>
      <c r="C24" s="933" t="s">
        <v>956</v>
      </c>
      <c r="D24" s="2584" t="s">
        <v>960</v>
      </c>
      <c r="E24" s="2585"/>
      <c r="F24" s="2585"/>
      <c r="G24" s="2585"/>
      <c r="H24" s="2585"/>
      <c r="I24" s="2585"/>
      <c r="J24" s="2586"/>
      <c r="Q24" s="932"/>
    </row>
    <row r="25" spans="2:18" ht="28.5" customHeight="1">
      <c r="B25" s="922"/>
      <c r="C25" s="2565"/>
      <c r="D25" s="2566"/>
      <c r="E25" s="2566"/>
      <c r="F25" s="2566"/>
      <c r="G25" s="2566"/>
      <c r="H25" s="2566"/>
      <c r="I25" s="2566"/>
      <c r="J25" s="2567"/>
    </row>
    <row r="26" spans="2:18" ht="11.25" customHeight="1">
      <c r="B26" s="922"/>
      <c r="C26" s="926"/>
      <c r="D26" s="926"/>
      <c r="E26" s="926"/>
      <c r="F26" s="926"/>
      <c r="G26" s="926"/>
      <c r="H26" s="926"/>
      <c r="I26" s="926"/>
      <c r="J26" s="926"/>
      <c r="P26" s="927"/>
      <c r="Q26" s="927"/>
      <c r="R26" s="927"/>
    </row>
    <row r="27" spans="2:18" ht="15" customHeight="1">
      <c r="B27" s="922"/>
      <c r="C27" s="926" t="s">
        <v>961</v>
      </c>
      <c r="D27" s="926"/>
      <c r="E27" s="926"/>
      <c r="F27" s="926"/>
      <c r="G27" s="926"/>
      <c r="H27" s="926"/>
      <c r="I27" s="926"/>
      <c r="J27" s="926"/>
    </row>
    <row r="28" spans="2:18" ht="19.5" customHeight="1">
      <c r="B28" s="922"/>
      <c r="C28" s="934" t="s">
        <v>962</v>
      </c>
      <c r="D28" s="2589" t="s">
        <v>963</v>
      </c>
      <c r="E28" s="2590"/>
      <c r="F28" s="2591" t="s">
        <v>964</v>
      </c>
      <c r="G28" s="2591"/>
      <c r="H28" s="2591"/>
      <c r="I28" s="2591"/>
      <c r="J28" s="2591"/>
    </row>
    <row r="29" spans="2:18" ht="17.25" customHeight="1">
      <c r="B29" s="922"/>
      <c r="C29" s="935" t="s">
        <v>472</v>
      </c>
      <c r="D29" s="2592" t="s">
        <v>965</v>
      </c>
      <c r="E29" s="2592"/>
      <c r="F29" s="2592" t="s">
        <v>966</v>
      </c>
      <c r="G29" s="2592"/>
      <c r="H29" s="2592"/>
      <c r="I29" s="2592"/>
      <c r="J29" s="2592"/>
    </row>
    <row r="30" spans="2:18" ht="17.25" customHeight="1">
      <c r="B30" s="922"/>
      <c r="C30" s="935" t="s">
        <v>967</v>
      </c>
      <c r="D30" s="2592" t="s">
        <v>968</v>
      </c>
      <c r="E30" s="2592"/>
      <c r="F30" s="2592" t="s">
        <v>969</v>
      </c>
      <c r="G30" s="2592"/>
      <c r="H30" s="2592"/>
      <c r="I30" s="2592"/>
      <c r="J30" s="2592"/>
    </row>
    <row r="31" spans="2:18" ht="17.25" customHeight="1">
      <c r="B31" s="922"/>
      <c r="C31" s="935" t="s">
        <v>970</v>
      </c>
      <c r="D31" s="2592" t="s">
        <v>971</v>
      </c>
      <c r="E31" s="2592"/>
      <c r="F31" s="2592" t="s">
        <v>972</v>
      </c>
      <c r="G31" s="2592"/>
      <c r="H31" s="2592"/>
      <c r="I31" s="2592"/>
      <c r="J31" s="2592"/>
    </row>
    <row r="32" spans="2:18" ht="17.25" customHeight="1">
      <c r="B32" s="922"/>
      <c r="C32" s="935" t="s">
        <v>973</v>
      </c>
      <c r="D32" s="2592" t="s">
        <v>974</v>
      </c>
      <c r="E32" s="2592"/>
      <c r="F32" s="2592" t="s">
        <v>975</v>
      </c>
      <c r="G32" s="2592"/>
      <c r="H32" s="2592"/>
      <c r="I32" s="2592"/>
      <c r="J32" s="2592"/>
    </row>
    <row r="33" spans="2:18" ht="17.25" customHeight="1">
      <c r="B33" s="922"/>
      <c r="C33" s="935" t="s">
        <v>976</v>
      </c>
      <c r="D33" s="2592" t="s">
        <v>977</v>
      </c>
      <c r="E33" s="2592"/>
      <c r="F33" s="2592" t="s">
        <v>978</v>
      </c>
      <c r="G33" s="2592"/>
      <c r="H33" s="2592"/>
      <c r="I33" s="2592"/>
      <c r="J33" s="2592"/>
    </row>
    <row r="34" spans="2:18" ht="17.25" customHeight="1">
      <c r="B34" s="922"/>
      <c r="C34" s="935" t="s">
        <v>979</v>
      </c>
      <c r="D34" s="2592" t="s">
        <v>980</v>
      </c>
      <c r="E34" s="2592"/>
      <c r="F34" s="2592" t="s">
        <v>981</v>
      </c>
      <c r="G34" s="2592"/>
      <c r="H34" s="2592"/>
      <c r="I34" s="2592"/>
      <c r="J34" s="2592"/>
    </row>
    <row r="35" spans="2:18" ht="17.25" customHeight="1">
      <c r="B35" s="922"/>
      <c r="C35" s="935" t="s">
        <v>982</v>
      </c>
      <c r="D35" s="2592" t="s">
        <v>983</v>
      </c>
      <c r="E35" s="2592"/>
      <c r="F35" s="2592" t="s">
        <v>984</v>
      </c>
      <c r="G35" s="2592"/>
      <c r="H35" s="2592"/>
      <c r="I35" s="2592"/>
      <c r="J35" s="2592"/>
    </row>
    <row r="36" spans="2:18" ht="17.25" customHeight="1">
      <c r="B36" s="922"/>
      <c r="C36" s="935" t="s">
        <v>985</v>
      </c>
      <c r="D36" s="2592" t="s">
        <v>986</v>
      </c>
      <c r="E36" s="2592"/>
      <c r="F36" s="2592" t="s">
        <v>987</v>
      </c>
      <c r="G36" s="2592"/>
      <c r="H36" s="2592"/>
      <c r="I36" s="2592"/>
      <c r="J36" s="2592"/>
    </row>
    <row r="37" spans="2:18" ht="11.25" customHeight="1">
      <c r="B37" s="922"/>
      <c r="C37" s="926"/>
      <c r="D37" s="926"/>
      <c r="E37" s="926"/>
      <c r="F37" s="926"/>
      <c r="G37" s="926"/>
      <c r="H37" s="926"/>
      <c r="I37" s="926"/>
      <c r="J37" s="926"/>
      <c r="P37" s="927"/>
      <c r="Q37" s="927"/>
      <c r="R37" s="927"/>
    </row>
    <row r="38" spans="2:18" ht="18" customHeight="1" thickBot="1">
      <c r="B38" s="922"/>
      <c r="C38" s="926" t="s">
        <v>988</v>
      </c>
      <c r="D38" s="926"/>
      <c r="E38" s="926"/>
      <c r="F38" s="926"/>
      <c r="G38" s="926"/>
      <c r="H38" s="926"/>
      <c r="I38" s="926"/>
      <c r="J38" s="926"/>
      <c r="P38" s="927"/>
      <c r="Q38" s="927"/>
      <c r="R38" s="927"/>
    </row>
    <row r="39" spans="2:18" ht="24.75" customHeight="1" thickBot="1">
      <c r="B39" s="922"/>
      <c r="C39" s="936" t="s">
        <v>989</v>
      </c>
      <c r="D39" s="937"/>
      <c r="E39" s="938" t="s">
        <v>990</v>
      </c>
      <c r="F39" s="926"/>
      <c r="G39" s="926"/>
      <c r="H39" s="926"/>
      <c r="I39" s="926"/>
      <c r="J39" s="926"/>
      <c r="P39" s="927"/>
      <c r="Q39" s="927"/>
      <c r="R39" s="927"/>
    </row>
    <row r="40" spans="2:18" ht="33.75" customHeight="1">
      <c r="B40" s="922"/>
      <c r="C40" s="2595" t="s">
        <v>991</v>
      </c>
      <c r="D40" s="2595"/>
      <c r="E40" s="2595"/>
      <c r="F40" s="2595"/>
      <c r="G40" s="2595"/>
      <c r="H40" s="2595"/>
      <c r="I40" s="2595"/>
      <c r="J40" s="2595"/>
      <c r="P40" s="927"/>
      <c r="Q40" s="927"/>
      <c r="R40" s="927"/>
    </row>
    <row r="41" spans="2:18" ht="12.75" customHeight="1">
      <c r="B41" s="922"/>
      <c r="C41" s="938" t="s">
        <v>992</v>
      </c>
      <c r="D41" s="938"/>
      <c r="E41" s="938"/>
      <c r="F41" s="938"/>
      <c r="G41" s="938"/>
      <c r="H41" s="938"/>
      <c r="I41" s="938"/>
      <c r="J41" s="938"/>
      <c r="P41" s="927"/>
      <c r="Q41" s="927"/>
      <c r="R41" s="927"/>
    </row>
    <row r="42" spans="2:18" ht="140.25" customHeight="1">
      <c r="B42" s="922"/>
      <c r="C42" s="2593" t="s">
        <v>993</v>
      </c>
      <c r="D42" s="2594"/>
      <c r="E42" s="2594"/>
      <c r="F42" s="2594"/>
      <c r="G42" s="2594"/>
      <c r="H42" s="2594"/>
      <c r="I42" s="2594"/>
      <c r="J42" s="2594"/>
      <c r="P42" s="927"/>
      <c r="Q42" s="927"/>
      <c r="R42" s="927"/>
    </row>
    <row r="43" spans="2:18" ht="11.25" customHeight="1" thickBot="1">
      <c r="B43" s="922"/>
      <c r="C43" s="926"/>
      <c r="D43" s="926"/>
      <c r="E43" s="926"/>
      <c r="F43" s="926"/>
      <c r="G43" s="926"/>
      <c r="H43" s="926"/>
      <c r="I43" s="926"/>
      <c r="J43" s="926"/>
      <c r="P43" s="927"/>
      <c r="Q43" s="927"/>
      <c r="R43" s="927"/>
    </row>
    <row r="44" spans="2:18" ht="19.5" thickBot="1">
      <c r="B44" s="922"/>
      <c r="C44" s="939" t="s">
        <v>994</v>
      </c>
      <c r="D44" s="939"/>
      <c r="E44" s="939"/>
      <c r="F44" s="940"/>
      <c r="G44" s="940"/>
      <c r="H44" s="941"/>
      <c r="I44" s="938" t="s">
        <v>995</v>
      </c>
    </row>
    <row r="45" spans="2:18" ht="142.5" customHeight="1">
      <c r="B45" s="922"/>
      <c r="C45" s="2602" t="s">
        <v>996</v>
      </c>
      <c r="D45" s="2602"/>
      <c r="E45" s="2602"/>
      <c r="F45" s="2602"/>
      <c r="G45" s="2602"/>
      <c r="H45" s="2602"/>
      <c r="I45" s="2602"/>
      <c r="J45" s="2602"/>
    </row>
    <row r="46" spans="2:18" ht="18.75">
      <c r="B46" s="922"/>
      <c r="C46" s="942" t="s">
        <v>997</v>
      </c>
      <c r="D46" s="926"/>
      <c r="E46" s="926"/>
      <c r="F46" s="926"/>
      <c r="G46" s="926"/>
      <c r="H46" s="926"/>
      <c r="I46" s="926"/>
      <c r="J46" s="926"/>
    </row>
    <row r="47" spans="2:18" ht="15" customHeight="1">
      <c r="B47" s="922"/>
      <c r="C47" s="2603" t="s">
        <v>998</v>
      </c>
      <c r="D47" s="2604"/>
      <c r="E47" s="2604"/>
      <c r="F47" s="2604"/>
      <c r="G47" s="2604"/>
      <c r="H47" s="2604"/>
      <c r="I47" s="2604"/>
      <c r="J47" s="2605"/>
    </row>
    <row r="48" spans="2:18" ht="15" customHeight="1">
      <c r="B48" s="922"/>
      <c r="C48" s="2606"/>
      <c r="D48" s="2607"/>
      <c r="E48" s="2607"/>
      <c r="F48" s="2607"/>
      <c r="G48" s="2607"/>
      <c r="H48" s="2607"/>
      <c r="I48" s="2607"/>
      <c r="J48" s="2608"/>
    </row>
    <row r="49" spans="2:18" ht="27.75" customHeight="1">
      <c r="B49" s="922"/>
      <c r="C49" s="2609"/>
      <c r="D49" s="2610"/>
      <c r="E49" s="2610"/>
      <c r="F49" s="2610"/>
      <c r="G49" s="2610"/>
      <c r="H49" s="2610"/>
      <c r="I49" s="2610"/>
      <c r="J49" s="2611"/>
    </row>
    <row r="50" spans="2:18" ht="18.75" customHeight="1">
      <c r="B50" s="922"/>
      <c r="C50" s="2612" t="s">
        <v>999</v>
      </c>
      <c r="D50" s="2613"/>
      <c r="E50" s="2613"/>
      <c r="F50" s="2613"/>
      <c r="G50" s="2613"/>
      <c r="H50" s="2613"/>
      <c r="I50" s="2613"/>
      <c r="J50" s="2613"/>
    </row>
    <row r="51" spans="2:18" ht="11.25" customHeight="1">
      <c r="B51" s="922"/>
      <c r="C51" s="926"/>
      <c r="D51" s="926"/>
      <c r="E51" s="926"/>
      <c r="F51" s="926"/>
      <c r="G51" s="926"/>
      <c r="H51" s="926"/>
      <c r="I51" s="926"/>
      <c r="J51" s="926"/>
      <c r="P51" s="927"/>
      <c r="Q51" s="927"/>
      <c r="R51" s="927"/>
    </row>
    <row r="52" spans="2:18" ht="19.5" customHeight="1">
      <c r="B52" s="922"/>
      <c r="C52" s="926" t="s">
        <v>1000</v>
      </c>
      <c r="D52" s="926"/>
      <c r="E52" s="926"/>
      <c r="F52" s="926"/>
      <c r="G52" s="926"/>
      <c r="H52" s="926"/>
      <c r="I52" s="926"/>
      <c r="J52" s="926"/>
      <c r="P52" s="927"/>
      <c r="Q52" s="927"/>
      <c r="R52" s="927"/>
    </row>
    <row r="53" spans="2:18" ht="55.5" customHeight="1">
      <c r="B53" s="922"/>
      <c r="C53" s="2614" t="s">
        <v>1001</v>
      </c>
      <c r="D53" s="2614"/>
      <c r="E53" s="2614"/>
      <c r="F53" s="2614"/>
      <c r="G53" s="2614"/>
      <c r="H53" s="943"/>
      <c r="I53" s="944"/>
      <c r="J53" s="945"/>
      <c r="K53" s="946"/>
      <c r="P53" s="927"/>
      <c r="Q53" s="927"/>
      <c r="R53" s="927"/>
    </row>
    <row r="54" spans="2:18" ht="27" customHeight="1">
      <c r="B54" s="922"/>
      <c r="C54" s="2615" t="s">
        <v>1002</v>
      </c>
      <c r="D54" s="2615"/>
      <c r="E54" s="2615"/>
      <c r="F54" s="2615"/>
      <c r="G54" s="2615"/>
      <c r="H54" s="2616" t="s">
        <v>1003</v>
      </c>
      <c r="I54" s="947"/>
      <c r="J54" s="947"/>
      <c r="P54" s="927"/>
      <c r="Q54" s="927"/>
      <c r="R54" s="927"/>
    </row>
    <row r="55" spans="2:18" ht="15" customHeight="1">
      <c r="B55" s="922"/>
      <c r="C55" s="2615"/>
      <c r="D55" s="2615"/>
      <c r="E55" s="2615"/>
      <c r="F55" s="2615"/>
      <c r="G55" s="2615"/>
      <c r="H55" s="2616"/>
      <c r="I55" s="947"/>
      <c r="J55" s="947"/>
      <c r="P55" s="927"/>
      <c r="Q55" s="927"/>
      <c r="R55" s="927"/>
    </row>
    <row r="56" spans="2:18" ht="30" customHeight="1">
      <c r="B56" s="922"/>
      <c r="C56" s="2596" t="s">
        <v>1004</v>
      </c>
      <c r="D56" s="2596"/>
      <c r="E56" s="2596"/>
      <c r="F56" s="2596"/>
      <c r="G56" s="2596"/>
      <c r="H56" s="2596"/>
      <c r="I56" s="2596"/>
      <c r="J56" s="2596"/>
      <c r="P56" s="927"/>
      <c r="Q56" s="927"/>
      <c r="R56" s="927"/>
    </row>
    <row r="57" spans="2:18" ht="10.5" customHeight="1">
      <c r="B57" s="922"/>
      <c r="C57" s="948"/>
      <c r="D57" s="948"/>
      <c r="E57" s="948"/>
      <c r="F57" s="948"/>
      <c r="G57" s="948"/>
      <c r="H57" s="948"/>
      <c r="I57" s="948"/>
      <c r="J57" s="948"/>
      <c r="P57" s="927"/>
      <c r="Q57" s="927"/>
      <c r="R57" s="927"/>
    </row>
    <row r="58" spans="2:18" ht="20.25" customHeight="1">
      <c r="B58" s="922"/>
      <c r="C58" s="2596" t="s">
        <v>1005</v>
      </c>
      <c r="D58" s="2596"/>
      <c r="E58" s="2596"/>
      <c r="F58" s="2596"/>
      <c r="G58" s="2596"/>
      <c r="H58" s="2596"/>
      <c r="I58" s="2596"/>
      <c r="J58" s="2596"/>
      <c r="P58" s="927"/>
      <c r="Q58" s="927"/>
      <c r="R58" s="927"/>
    </row>
    <row r="59" spans="2:18" ht="53.25" customHeight="1">
      <c r="B59" s="922"/>
      <c r="C59" s="2597" t="s">
        <v>1006</v>
      </c>
      <c r="D59" s="2598"/>
      <c r="E59" s="2598"/>
      <c r="F59" s="2598"/>
      <c r="G59" s="2598"/>
      <c r="H59" s="2598"/>
      <c r="I59" s="2598"/>
      <c r="J59" s="2599"/>
      <c r="P59" s="927"/>
      <c r="Q59" s="927"/>
      <c r="R59" s="927"/>
    </row>
    <row r="60" spans="2:18" ht="18.75" customHeight="1">
      <c r="B60" s="922"/>
      <c r="C60" s="949"/>
      <c r="D60" s="928"/>
      <c r="E60" s="949"/>
      <c r="F60" s="949"/>
      <c r="G60" s="926"/>
      <c r="H60" s="926"/>
      <c r="I60" s="926"/>
      <c r="J60" s="926"/>
      <c r="P60" s="927"/>
      <c r="Q60" s="927"/>
      <c r="R60" s="927"/>
    </row>
    <row r="61" spans="2:18" ht="15.75" customHeight="1">
      <c r="B61" s="922"/>
      <c r="C61" s="950" t="s">
        <v>1007</v>
      </c>
      <c r="D61" s="928"/>
      <c r="E61" s="949"/>
      <c r="F61" s="949"/>
      <c r="G61" s="926"/>
      <c r="H61" s="926"/>
      <c r="I61" s="926"/>
      <c r="J61" s="926"/>
      <c r="P61" s="927"/>
      <c r="Q61" s="927"/>
      <c r="R61" s="927"/>
    </row>
    <row r="62" spans="2:18" ht="267" customHeight="1">
      <c r="B62" s="922"/>
      <c r="C62" s="2600" t="s">
        <v>1008</v>
      </c>
      <c r="D62" s="2601"/>
      <c r="E62" s="2601"/>
      <c r="F62" s="2601"/>
      <c r="G62" s="2601"/>
      <c r="H62" s="2601"/>
      <c r="I62" s="2601"/>
      <c r="J62" s="2601"/>
      <c r="P62" s="927"/>
      <c r="Q62" s="927"/>
      <c r="R62" s="927"/>
    </row>
    <row r="63" spans="2:18" ht="12" customHeight="1">
      <c r="B63" s="922"/>
      <c r="C63" s="949"/>
      <c r="D63" s="928"/>
      <c r="E63" s="949"/>
      <c r="F63" s="949"/>
      <c r="G63" s="926"/>
      <c r="H63" s="926"/>
      <c r="I63" s="926"/>
      <c r="J63" s="926"/>
      <c r="P63" s="927"/>
      <c r="Q63" s="927"/>
      <c r="R63" s="927"/>
    </row>
    <row r="64" spans="2:18" ht="16.5">
      <c r="C64" s="951" t="s">
        <v>1009</v>
      </c>
      <c r="D64" s="951"/>
      <c r="E64" s="951"/>
      <c r="F64" s="951"/>
      <c r="G64" s="951"/>
      <c r="H64" s="951"/>
      <c r="I64" s="951"/>
      <c r="J64" s="951"/>
    </row>
    <row r="65" spans="3:10" ht="16.5">
      <c r="C65" s="951" t="s">
        <v>1010</v>
      </c>
      <c r="D65" s="951"/>
      <c r="E65" s="951"/>
      <c r="F65" s="951"/>
      <c r="G65" s="951"/>
      <c r="H65" s="951"/>
      <c r="I65" s="951"/>
      <c r="J65" s="951"/>
    </row>
    <row r="66" spans="3:10" ht="16.5">
      <c r="C66" s="951" t="s">
        <v>1011</v>
      </c>
      <c r="D66" s="951"/>
      <c r="E66" s="951"/>
      <c r="F66" s="951"/>
      <c r="G66" s="951"/>
      <c r="H66" s="951"/>
      <c r="I66" s="951"/>
      <c r="J66" s="951"/>
    </row>
    <row r="67" spans="3:10" ht="16.5">
      <c r="C67" s="951" t="s">
        <v>1012</v>
      </c>
      <c r="D67" s="951"/>
      <c r="E67" s="951"/>
      <c r="F67" s="951"/>
      <c r="G67" s="951"/>
      <c r="H67" s="951"/>
      <c r="I67" s="951"/>
      <c r="J67" s="951"/>
    </row>
  </sheetData>
  <mergeCells count="47">
    <mergeCell ref="C56:J56"/>
    <mergeCell ref="C58:J58"/>
    <mergeCell ref="C59:J59"/>
    <mergeCell ref="C62:J62"/>
    <mergeCell ref="C45:J45"/>
    <mergeCell ref="C47:J49"/>
    <mergeCell ref="C50:J50"/>
    <mergeCell ref="C53:G53"/>
    <mergeCell ref="C54:G55"/>
    <mergeCell ref="H54:H55"/>
    <mergeCell ref="C42:J42"/>
    <mergeCell ref="D32:E32"/>
    <mergeCell ref="F32:J32"/>
    <mergeCell ref="D33:E33"/>
    <mergeCell ref="F33:J33"/>
    <mergeCell ref="D34:E34"/>
    <mergeCell ref="F34:J34"/>
    <mergeCell ref="D35:E35"/>
    <mergeCell ref="F35:J35"/>
    <mergeCell ref="D36:E36"/>
    <mergeCell ref="F36:J36"/>
    <mergeCell ref="C40:J40"/>
    <mergeCell ref="D29:E29"/>
    <mergeCell ref="F29:J29"/>
    <mergeCell ref="D30:E30"/>
    <mergeCell ref="F30:J30"/>
    <mergeCell ref="D31:E31"/>
    <mergeCell ref="F31:J31"/>
    <mergeCell ref="D22:J22"/>
    <mergeCell ref="C23:J23"/>
    <mergeCell ref="D24:J24"/>
    <mergeCell ref="C25:J25"/>
    <mergeCell ref="D28:E28"/>
    <mergeCell ref="F28:J28"/>
    <mergeCell ref="C19:J19"/>
    <mergeCell ref="I3:J3"/>
    <mergeCell ref="C4:E4"/>
    <mergeCell ref="C5:J5"/>
    <mergeCell ref="C8:D8"/>
    <mergeCell ref="E8:J8"/>
    <mergeCell ref="C9:D9"/>
    <mergeCell ref="E9:J9"/>
    <mergeCell ref="D12:J12"/>
    <mergeCell ref="C13:J13"/>
    <mergeCell ref="D16:J16"/>
    <mergeCell ref="C17:J17"/>
    <mergeCell ref="D18:J18"/>
  </mergeCells>
  <phoneticPr fontId="5"/>
  <printOptions horizontalCentered="1"/>
  <pageMargins left="0.23622047244094491" right="0.23622047244094491" top="0.15748031496062992" bottom="0.15748031496062992" header="0.31496062992125984" footer="0.31496062992125984"/>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moveWithCells="1">
                  <from>
                    <xdr:col>7</xdr:col>
                    <xdr:colOff>285750</xdr:colOff>
                    <xdr:row>52</xdr:row>
                    <xdr:rowOff>66675</xdr:rowOff>
                  </from>
                  <to>
                    <xdr:col>7</xdr:col>
                    <xdr:colOff>647700</xdr:colOff>
                    <xdr:row>52</xdr:row>
                    <xdr:rowOff>381000</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8</xdr:col>
                    <xdr:colOff>285750</xdr:colOff>
                    <xdr:row>52</xdr:row>
                    <xdr:rowOff>66675</xdr:rowOff>
                  </from>
                  <to>
                    <xdr:col>8</xdr:col>
                    <xdr:colOff>714375</xdr:colOff>
                    <xdr:row>52</xdr:row>
                    <xdr:rowOff>381000</xdr:rowOff>
                  </to>
                </anchor>
              </controlPr>
            </control>
          </mc:Choice>
        </mc:AlternateContent>
        <mc:AlternateContent xmlns:mc="http://schemas.openxmlformats.org/markup-compatibility/2006">
          <mc:Choice Requires="x14">
            <control shapeId="59395" r:id="rId6" name="Check Box 3">
              <controlPr defaultSize="0" autoFill="0" autoLine="0" autoPict="0">
                <anchor moveWithCells="1">
                  <from>
                    <xdr:col>2</xdr:col>
                    <xdr:colOff>257175</xdr:colOff>
                    <xdr:row>18</xdr:row>
                    <xdr:rowOff>47625</xdr:rowOff>
                  </from>
                  <to>
                    <xdr:col>5</xdr:col>
                    <xdr:colOff>514350</xdr:colOff>
                    <xdr:row>18</xdr:row>
                    <xdr:rowOff>333375</xdr:rowOff>
                  </to>
                </anchor>
              </controlPr>
            </control>
          </mc:Choice>
        </mc:AlternateContent>
        <mc:AlternateContent xmlns:mc="http://schemas.openxmlformats.org/markup-compatibility/2006">
          <mc:Choice Requires="x14">
            <control shapeId="59396" r:id="rId7" name="Check Box 4">
              <controlPr defaultSize="0" autoFill="0" autoLine="0" autoPict="0">
                <anchor moveWithCells="1">
                  <from>
                    <xdr:col>3</xdr:col>
                    <xdr:colOff>504825</xdr:colOff>
                    <xdr:row>18</xdr:row>
                    <xdr:rowOff>66675</xdr:rowOff>
                  </from>
                  <to>
                    <xdr:col>9</xdr:col>
                    <xdr:colOff>2228850</xdr:colOff>
                    <xdr:row>18</xdr:row>
                    <xdr:rowOff>304800</xdr:rowOff>
                  </to>
                </anchor>
              </controlPr>
            </control>
          </mc:Choice>
        </mc:AlternateContent>
        <mc:AlternateContent xmlns:mc="http://schemas.openxmlformats.org/markup-compatibility/2006">
          <mc:Choice Requires="x14">
            <control shapeId="59397" r:id="rId8" name="Check Box 5">
              <controlPr defaultSize="0" autoFill="0" autoLine="0" autoPict="0">
                <anchor moveWithCells="1">
                  <from>
                    <xdr:col>2</xdr:col>
                    <xdr:colOff>238125</xdr:colOff>
                    <xdr:row>16</xdr:row>
                    <xdr:rowOff>38100</xdr:rowOff>
                  </from>
                  <to>
                    <xdr:col>5</xdr:col>
                    <xdr:colOff>180975</xdr:colOff>
                    <xdr:row>16</xdr:row>
                    <xdr:rowOff>304800</xdr:rowOff>
                  </to>
                </anchor>
              </controlPr>
            </control>
          </mc:Choice>
        </mc:AlternateContent>
        <mc:AlternateContent xmlns:mc="http://schemas.openxmlformats.org/markup-compatibility/2006">
          <mc:Choice Requires="x14">
            <control shapeId="59398" r:id="rId9" name="Check Box 6">
              <controlPr defaultSize="0" autoFill="0" autoLine="0" autoPict="0">
                <anchor moveWithCells="1">
                  <from>
                    <xdr:col>5</xdr:col>
                    <xdr:colOff>371475</xdr:colOff>
                    <xdr:row>16</xdr:row>
                    <xdr:rowOff>85725</xdr:rowOff>
                  </from>
                  <to>
                    <xdr:col>9</xdr:col>
                    <xdr:colOff>647700</xdr:colOff>
                    <xdr:row>16</xdr:row>
                    <xdr:rowOff>314325</xdr:rowOff>
                  </to>
                </anchor>
              </controlPr>
            </control>
          </mc:Choice>
        </mc:AlternateContent>
        <mc:AlternateContent xmlns:mc="http://schemas.openxmlformats.org/markup-compatibility/2006">
          <mc:Choice Requires="x14">
            <control shapeId="59399" r:id="rId10" name="Check Box 7">
              <controlPr defaultSize="0" autoFill="0" autoLine="0" autoPict="0">
                <anchor moveWithCells="1">
                  <from>
                    <xdr:col>1</xdr:col>
                    <xdr:colOff>95250</xdr:colOff>
                    <xdr:row>22</xdr:row>
                    <xdr:rowOff>47625</xdr:rowOff>
                  </from>
                  <to>
                    <xdr:col>5</xdr:col>
                    <xdr:colOff>238125</xdr:colOff>
                    <xdr:row>22</xdr:row>
                    <xdr:rowOff>333375</xdr:rowOff>
                  </to>
                </anchor>
              </controlPr>
            </control>
          </mc:Choice>
        </mc:AlternateContent>
        <mc:AlternateContent xmlns:mc="http://schemas.openxmlformats.org/markup-compatibility/2006">
          <mc:Choice Requires="x14">
            <control shapeId="59400" r:id="rId11" name="Check Box 8">
              <controlPr defaultSize="0" autoFill="0" autoLine="0" autoPict="0">
                <anchor moveWithCells="1">
                  <from>
                    <xdr:col>5</xdr:col>
                    <xdr:colOff>200025</xdr:colOff>
                    <xdr:row>22</xdr:row>
                    <xdr:rowOff>66675</xdr:rowOff>
                  </from>
                  <to>
                    <xdr:col>9</xdr:col>
                    <xdr:colOff>2219325</xdr:colOff>
                    <xdr:row>22</xdr:row>
                    <xdr:rowOff>314325</xdr:rowOff>
                  </to>
                </anchor>
              </controlPr>
            </control>
          </mc:Choice>
        </mc:AlternateContent>
        <mc:AlternateContent xmlns:mc="http://schemas.openxmlformats.org/markup-compatibility/2006">
          <mc:Choice Requires="x14">
            <control shapeId="59401" r:id="rId12" name="Check Box 9">
              <controlPr defaultSize="0" autoFill="0" autoLine="0" autoPict="0">
                <anchor moveWithCells="1">
                  <from>
                    <xdr:col>2</xdr:col>
                    <xdr:colOff>9525</xdr:colOff>
                    <xdr:row>24</xdr:row>
                    <xdr:rowOff>38100</xdr:rowOff>
                  </from>
                  <to>
                    <xdr:col>4</xdr:col>
                    <xdr:colOff>762000</xdr:colOff>
                    <xdr:row>24</xdr:row>
                    <xdr:rowOff>314325</xdr:rowOff>
                  </to>
                </anchor>
              </controlPr>
            </control>
          </mc:Choice>
        </mc:AlternateContent>
        <mc:AlternateContent xmlns:mc="http://schemas.openxmlformats.org/markup-compatibility/2006">
          <mc:Choice Requires="x14">
            <control shapeId="59402" r:id="rId13" name="Check Box 10">
              <controlPr defaultSize="0" autoFill="0" autoLine="0" autoPict="0">
                <anchor moveWithCells="1">
                  <from>
                    <xdr:col>5</xdr:col>
                    <xdr:colOff>285750</xdr:colOff>
                    <xdr:row>24</xdr:row>
                    <xdr:rowOff>66675</xdr:rowOff>
                  </from>
                  <to>
                    <xdr:col>9</xdr:col>
                    <xdr:colOff>561975</xdr:colOff>
                    <xdr:row>24</xdr:row>
                    <xdr:rowOff>304800</xdr:rowOff>
                  </to>
                </anchor>
              </controlPr>
            </control>
          </mc:Choice>
        </mc:AlternateContent>
        <mc:AlternateContent xmlns:mc="http://schemas.openxmlformats.org/markup-compatibility/2006">
          <mc:Choice Requires="x14">
            <control shapeId="59403" r:id="rId14" name="Check Box 11">
              <controlPr defaultSize="0" autoFill="0" autoLine="0" autoPict="0">
                <anchor moveWithCells="1">
                  <from>
                    <xdr:col>2</xdr:col>
                    <xdr:colOff>123825</xdr:colOff>
                    <xdr:row>12</xdr:row>
                    <xdr:rowOff>38100</xdr:rowOff>
                  </from>
                  <to>
                    <xdr:col>5</xdr:col>
                    <xdr:colOff>381000</xdr:colOff>
                    <xdr:row>12</xdr:row>
                    <xdr:rowOff>323850</xdr:rowOff>
                  </to>
                </anchor>
              </controlPr>
            </control>
          </mc:Choice>
        </mc:AlternateContent>
        <mc:AlternateContent xmlns:mc="http://schemas.openxmlformats.org/markup-compatibility/2006">
          <mc:Choice Requires="x14">
            <control shapeId="59404" r:id="rId15" name="Check Box 12">
              <controlPr defaultSize="0" autoFill="0" autoLine="0" autoPict="0">
                <anchor moveWithCells="1">
                  <from>
                    <xdr:col>5</xdr:col>
                    <xdr:colOff>228600</xdr:colOff>
                    <xdr:row>12</xdr:row>
                    <xdr:rowOff>66675</xdr:rowOff>
                  </from>
                  <to>
                    <xdr:col>9</xdr:col>
                    <xdr:colOff>1438275</xdr:colOff>
                    <xdr:row>12</xdr:row>
                    <xdr:rowOff>295275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95B57-F0DE-40B0-B7FE-587BC11432C6}">
  <sheetPr>
    <tabColor rgb="FFFF0000"/>
  </sheetPr>
  <dimension ref="B1:R66"/>
  <sheetViews>
    <sheetView showGridLines="0" view="pageBreakPreview" topLeftCell="A34" zoomScaleNormal="85" zoomScaleSheetLayoutView="100" workbookViewId="0">
      <selection activeCell="C4" sqref="C4:J5"/>
    </sheetView>
  </sheetViews>
  <sheetFormatPr defaultColWidth="9" defaultRowHeight="13.5"/>
  <cols>
    <col min="1" max="1" width="9" style="920"/>
    <col min="2" max="2" width="1.5" style="920" customWidth="1"/>
    <col min="3" max="6" width="10.625" style="920" customWidth="1"/>
    <col min="7" max="7" width="15.875" style="920" customWidth="1"/>
    <col min="8" max="8" width="15.25" style="920" customWidth="1"/>
    <col min="9" max="9" width="10.625" style="920" customWidth="1"/>
    <col min="10" max="10" width="20.625" style="920" customWidth="1"/>
    <col min="11" max="11" width="1" style="920" customWidth="1"/>
    <col min="12" max="16384" width="9" style="920"/>
  </cols>
  <sheetData>
    <row r="1" spans="2:18" ht="3.75" customHeight="1"/>
    <row r="2" spans="2:18" ht="17.25" customHeight="1">
      <c r="C2" s="2618" t="s">
        <v>1013</v>
      </c>
      <c r="D2" s="2618"/>
      <c r="E2" s="2618"/>
      <c r="F2" s="2618"/>
      <c r="G2" s="2618"/>
      <c r="H2" s="2618"/>
      <c r="I2" s="2618"/>
      <c r="J2" s="2618"/>
    </row>
    <row r="3" spans="2:18" ht="17.25" customHeight="1">
      <c r="C3" s="2619" t="s">
        <v>1014</v>
      </c>
      <c r="D3" s="2619"/>
      <c r="E3" s="2619"/>
      <c r="F3" s="2619"/>
      <c r="G3" s="2619"/>
      <c r="H3" s="2619"/>
      <c r="I3" s="2619"/>
      <c r="J3" s="2619"/>
    </row>
    <row r="4" spans="2:18" ht="20.25" customHeight="1">
      <c r="B4" s="922"/>
      <c r="C4" s="2620" t="s">
        <v>513</v>
      </c>
      <c r="D4" s="2621">
        <f>【指定様式⑱】蓄電池設備の特別措置に関する確認書!D39</f>
        <v>0</v>
      </c>
      <c r="E4" s="2623" t="s">
        <v>1015</v>
      </c>
      <c r="F4" s="2623"/>
      <c r="G4" s="2623"/>
      <c r="H4" s="2623"/>
      <c r="I4" s="2623"/>
      <c r="J4" s="2623"/>
      <c r="K4" s="923"/>
    </row>
    <row r="5" spans="2:18" ht="19.5" customHeight="1">
      <c r="B5" s="922"/>
      <c r="C5" s="2620"/>
      <c r="D5" s="2622"/>
      <c r="E5" s="2623"/>
      <c r="F5" s="2623"/>
      <c r="G5" s="2623"/>
      <c r="H5" s="2623"/>
      <c r="I5" s="2623"/>
      <c r="J5" s="2623"/>
    </row>
    <row r="6" spans="2:18" ht="27.75" customHeight="1">
      <c r="B6" s="922"/>
      <c r="C6" s="2617" t="s">
        <v>1016</v>
      </c>
      <c r="D6" s="2617"/>
      <c r="E6" s="2617"/>
      <c r="F6" s="2617"/>
      <c r="G6" s="2617"/>
      <c r="H6" s="2617"/>
      <c r="I6" s="2617"/>
      <c r="J6" s="2617"/>
    </row>
    <row r="7" spans="2:18" ht="12" customHeight="1">
      <c r="B7" s="922"/>
      <c r="C7" s="952"/>
      <c r="D7" s="953"/>
      <c r="E7" s="953"/>
      <c r="F7" s="953"/>
      <c r="G7" s="953"/>
      <c r="H7" s="953"/>
      <c r="I7" s="953"/>
      <c r="J7" s="954"/>
    </row>
    <row r="8" spans="2:18" ht="19.5" customHeight="1">
      <c r="B8" s="922"/>
      <c r="C8" s="955"/>
      <c r="D8" s="940"/>
      <c r="E8" s="940"/>
      <c r="F8" s="940"/>
      <c r="G8" s="940"/>
      <c r="H8" s="940"/>
      <c r="I8" s="940"/>
      <c r="J8" s="956"/>
      <c r="P8" s="927"/>
      <c r="Q8" s="927"/>
      <c r="R8" s="927"/>
    </row>
    <row r="9" spans="2:18" ht="26.25" customHeight="1">
      <c r="B9" s="922"/>
      <c r="C9" s="955"/>
      <c r="D9" s="940"/>
      <c r="E9" s="940"/>
      <c r="F9" s="940"/>
      <c r="G9" s="940"/>
      <c r="H9" s="940"/>
      <c r="I9" s="940"/>
      <c r="J9" s="956"/>
      <c r="P9" s="927"/>
      <c r="Q9" s="927"/>
      <c r="R9" s="927"/>
    </row>
    <row r="10" spans="2:18" ht="26.25" customHeight="1">
      <c r="B10" s="922"/>
      <c r="C10" s="955"/>
      <c r="D10" s="940"/>
      <c r="E10" s="940"/>
      <c r="F10" s="940"/>
      <c r="G10" s="940"/>
      <c r="H10" s="940"/>
      <c r="I10" s="940"/>
      <c r="J10" s="956"/>
      <c r="P10" s="927"/>
      <c r="Q10" s="927"/>
      <c r="R10" s="927"/>
    </row>
    <row r="11" spans="2:18" ht="11.25" customHeight="1">
      <c r="B11" s="922"/>
      <c r="C11" s="955"/>
      <c r="D11" s="940"/>
      <c r="E11" s="2625" t="s">
        <v>1017</v>
      </c>
      <c r="F11" s="2625"/>
      <c r="G11" s="2625"/>
      <c r="H11" s="2625"/>
      <c r="I11" s="2625"/>
      <c r="J11" s="956"/>
      <c r="P11" s="927"/>
      <c r="Q11" s="927"/>
      <c r="R11" s="927"/>
    </row>
    <row r="12" spans="2:18" ht="19.5" customHeight="1">
      <c r="B12" s="922"/>
      <c r="C12" s="955"/>
      <c r="D12" s="940"/>
      <c r="E12" s="2625"/>
      <c r="F12" s="2625"/>
      <c r="G12" s="2625"/>
      <c r="H12" s="2625"/>
      <c r="I12" s="2625"/>
      <c r="J12" s="956"/>
    </row>
    <row r="13" spans="2:18" ht="30.75" customHeight="1">
      <c r="B13" s="922"/>
      <c r="C13" s="957"/>
      <c r="D13" s="958"/>
      <c r="E13" s="2625"/>
      <c r="F13" s="2625"/>
      <c r="G13" s="2625"/>
      <c r="H13" s="2625"/>
      <c r="I13" s="2625"/>
      <c r="J13" s="959"/>
      <c r="Q13" s="931"/>
    </row>
    <row r="14" spans="2:18" ht="30.75" customHeight="1">
      <c r="B14" s="922"/>
      <c r="C14" s="955"/>
      <c r="D14" s="940"/>
      <c r="E14" s="2625"/>
      <c r="F14" s="2625"/>
      <c r="G14" s="2625"/>
      <c r="H14" s="2625"/>
      <c r="I14" s="2625"/>
      <c r="J14" s="956"/>
      <c r="Q14" s="932"/>
    </row>
    <row r="15" spans="2:18" ht="11.25" customHeight="1">
      <c r="B15" s="922"/>
      <c r="C15" s="955"/>
      <c r="D15" s="940"/>
      <c r="E15" s="940"/>
      <c r="F15" s="940"/>
      <c r="G15" s="940"/>
      <c r="H15" s="940"/>
      <c r="I15" s="940"/>
      <c r="J15" s="956"/>
      <c r="P15" s="927"/>
      <c r="Q15" s="927"/>
      <c r="R15" s="927"/>
    </row>
    <row r="16" spans="2:18" ht="19.5" customHeight="1">
      <c r="B16" s="922"/>
      <c r="C16" s="955"/>
      <c r="D16" s="940"/>
      <c r="E16" s="940"/>
      <c r="F16" s="940"/>
      <c r="G16" s="940"/>
      <c r="H16" s="940"/>
      <c r="I16" s="940"/>
      <c r="J16" s="956"/>
    </row>
    <row r="17" spans="2:18" ht="30.75" customHeight="1">
      <c r="B17" s="922"/>
      <c r="C17" s="957"/>
      <c r="D17" s="958"/>
      <c r="E17" s="945"/>
      <c r="F17" s="945"/>
      <c r="G17" s="945"/>
      <c r="H17" s="945"/>
      <c r="I17" s="945"/>
      <c r="J17" s="959"/>
      <c r="Q17" s="931"/>
    </row>
    <row r="18" spans="2:18" ht="30.75" customHeight="1">
      <c r="B18" s="922"/>
      <c r="C18" s="955"/>
      <c r="D18" s="940"/>
      <c r="E18" s="940"/>
      <c r="F18" s="940"/>
      <c r="G18" s="940"/>
      <c r="H18" s="940"/>
      <c r="I18" s="940"/>
      <c r="J18" s="956"/>
      <c r="Q18" s="932"/>
    </row>
    <row r="19" spans="2:18" ht="31.5" customHeight="1">
      <c r="B19" s="922"/>
      <c r="C19" s="960"/>
      <c r="D19" s="961"/>
      <c r="E19" s="962"/>
      <c r="F19" s="962"/>
      <c r="G19" s="962"/>
      <c r="H19" s="962"/>
      <c r="I19" s="962"/>
      <c r="J19" s="963"/>
      <c r="Q19" s="932"/>
    </row>
    <row r="20" spans="2:18" ht="28.5" customHeight="1">
      <c r="B20" s="922"/>
      <c r="C20" s="2626" t="s">
        <v>1018</v>
      </c>
      <c r="D20" s="2626"/>
      <c r="E20" s="2626"/>
      <c r="F20" s="2626"/>
      <c r="G20" s="2626"/>
      <c r="H20" s="2626"/>
      <c r="I20" s="2626"/>
      <c r="J20" s="2626"/>
    </row>
    <row r="21" spans="2:18" ht="11.25" customHeight="1">
      <c r="B21" s="922"/>
      <c r="C21" s="964"/>
      <c r="D21" s="965"/>
      <c r="E21" s="965"/>
      <c r="F21" s="965"/>
      <c r="G21" s="965"/>
      <c r="H21" s="965"/>
      <c r="I21" s="965"/>
      <c r="J21" s="966"/>
      <c r="P21" s="927"/>
      <c r="Q21" s="927"/>
      <c r="R21" s="927"/>
    </row>
    <row r="22" spans="2:18" ht="19.5" customHeight="1">
      <c r="B22" s="922"/>
      <c r="C22" s="955"/>
      <c r="D22" s="940"/>
      <c r="E22" s="940"/>
      <c r="F22" s="940"/>
      <c r="G22" s="940"/>
      <c r="H22" s="940"/>
      <c r="I22" s="940"/>
      <c r="J22" s="956"/>
    </row>
    <row r="23" spans="2:18" ht="30.75" customHeight="1">
      <c r="B23" s="922"/>
      <c r="C23" s="955"/>
      <c r="D23" s="940"/>
      <c r="E23" s="940"/>
      <c r="F23" s="940"/>
      <c r="G23" s="940"/>
      <c r="H23" s="940"/>
      <c r="I23" s="940"/>
      <c r="J23" s="956"/>
      <c r="Q23" s="931"/>
    </row>
    <row r="24" spans="2:18" ht="30.75" customHeight="1">
      <c r="B24" s="922"/>
      <c r="C24" s="955"/>
      <c r="D24" s="940"/>
      <c r="E24" s="940"/>
      <c r="F24" s="2625" t="s">
        <v>1017</v>
      </c>
      <c r="G24" s="2625"/>
      <c r="H24" s="2625"/>
      <c r="I24" s="940"/>
      <c r="J24" s="956"/>
      <c r="Q24" s="932"/>
    </row>
    <row r="25" spans="2:18" ht="32.25" customHeight="1">
      <c r="B25" s="922"/>
      <c r="C25" s="955"/>
      <c r="D25" s="940"/>
      <c r="E25" s="940"/>
      <c r="F25" s="2625"/>
      <c r="G25" s="2625"/>
      <c r="H25" s="2625"/>
      <c r="I25" s="940"/>
      <c r="J25" s="956"/>
      <c r="Q25" s="932"/>
    </row>
    <row r="26" spans="2:18" ht="28.5" customHeight="1">
      <c r="B26" s="922"/>
      <c r="C26" s="955"/>
      <c r="D26" s="940"/>
      <c r="E26" s="940"/>
      <c r="F26" s="2625"/>
      <c r="G26" s="2625"/>
      <c r="H26" s="2625"/>
      <c r="I26" s="940"/>
      <c r="J26" s="956"/>
    </row>
    <row r="27" spans="2:18" ht="11.25" customHeight="1">
      <c r="B27" s="922"/>
      <c r="C27" s="955"/>
      <c r="D27" s="940"/>
      <c r="E27" s="940"/>
      <c r="F27" s="2625"/>
      <c r="G27" s="2625"/>
      <c r="H27" s="2625"/>
      <c r="I27" s="940"/>
      <c r="J27" s="956"/>
      <c r="P27" s="927"/>
      <c r="Q27" s="927"/>
      <c r="R27" s="927"/>
    </row>
    <row r="28" spans="2:18" ht="15" customHeight="1">
      <c r="B28" s="922"/>
      <c r="C28" s="955"/>
      <c r="D28" s="940"/>
      <c r="E28" s="940"/>
      <c r="F28" s="2625"/>
      <c r="G28" s="2625"/>
      <c r="H28" s="2625"/>
      <c r="I28" s="940"/>
      <c r="J28" s="956"/>
    </row>
    <row r="29" spans="2:18" ht="19.5" customHeight="1">
      <c r="B29" s="922"/>
      <c r="C29" s="955"/>
      <c r="D29" s="940"/>
      <c r="E29" s="940"/>
      <c r="F29" s="2625"/>
      <c r="G29" s="2625"/>
      <c r="H29" s="2625"/>
      <c r="I29" s="940"/>
      <c r="J29" s="956"/>
    </row>
    <row r="30" spans="2:18" ht="17.25" customHeight="1">
      <c r="B30" s="922"/>
      <c r="C30" s="955"/>
      <c r="D30" s="940"/>
      <c r="E30" s="940"/>
      <c r="F30" s="2625"/>
      <c r="G30" s="2625"/>
      <c r="H30" s="2625"/>
      <c r="I30" s="940"/>
      <c r="J30" s="956"/>
    </row>
    <row r="31" spans="2:18" ht="17.25" customHeight="1">
      <c r="B31" s="922"/>
      <c r="C31" s="955"/>
      <c r="D31" s="940"/>
      <c r="E31" s="940"/>
      <c r="F31" s="940"/>
      <c r="G31" s="940"/>
      <c r="H31" s="940"/>
      <c r="I31" s="940"/>
      <c r="J31" s="956"/>
    </row>
    <row r="32" spans="2:18" ht="17.25" customHeight="1">
      <c r="B32" s="922"/>
      <c r="C32" s="955"/>
      <c r="D32" s="940"/>
      <c r="E32" s="940"/>
      <c r="F32" s="940"/>
      <c r="G32" s="940"/>
      <c r="H32" s="940"/>
      <c r="I32" s="940"/>
      <c r="J32" s="956"/>
    </row>
    <row r="33" spans="2:18" ht="17.25" customHeight="1">
      <c r="B33" s="922"/>
      <c r="C33" s="955"/>
      <c r="D33" s="940"/>
      <c r="E33" s="940"/>
      <c r="F33" s="940"/>
      <c r="G33" s="940"/>
      <c r="H33" s="940"/>
      <c r="I33" s="940"/>
      <c r="J33" s="956"/>
    </row>
    <row r="34" spans="2:18" ht="17.25" customHeight="1">
      <c r="B34" s="922"/>
      <c r="C34" s="955"/>
      <c r="D34" s="940"/>
      <c r="E34" s="940"/>
      <c r="F34" s="940"/>
      <c r="G34" s="940"/>
      <c r="H34" s="940"/>
      <c r="I34" s="940"/>
      <c r="J34" s="956"/>
    </row>
    <row r="35" spans="2:18" ht="17.25" customHeight="1">
      <c r="B35" s="922"/>
      <c r="C35" s="967"/>
      <c r="D35" s="968"/>
      <c r="E35" s="968"/>
      <c r="F35" s="968"/>
      <c r="G35" s="968"/>
      <c r="H35" s="968"/>
      <c r="I35" s="968"/>
      <c r="J35" s="969"/>
    </row>
    <row r="36" spans="2:18" ht="36" customHeight="1">
      <c r="B36" s="922"/>
      <c r="C36" s="2626" t="s">
        <v>1019</v>
      </c>
      <c r="D36" s="2626"/>
      <c r="E36" s="2626"/>
      <c r="F36" s="2626"/>
      <c r="G36" s="2626"/>
      <c r="H36" s="2626"/>
      <c r="I36" s="2626"/>
      <c r="J36" s="2626"/>
    </row>
    <row r="37" spans="2:18" ht="17.25" customHeight="1">
      <c r="B37" s="922"/>
      <c r="C37" s="970"/>
      <c r="D37" s="2627"/>
      <c r="E37" s="2627"/>
      <c r="F37" s="2627"/>
      <c r="G37" s="2627"/>
      <c r="H37" s="2627"/>
      <c r="I37" s="2627"/>
      <c r="J37" s="2628"/>
    </row>
    <row r="38" spans="2:18" ht="11.25" customHeight="1">
      <c r="B38" s="922"/>
      <c r="C38" s="955"/>
      <c r="D38" s="940"/>
      <c r="E38" s="940"/>
      <c r="F38" s="940"/>
      <c r="G38" s="940"/>
      <c r="H38" s="940"/>
      <c r="I38" s="940"/>
      <c r="J38" s="956"/>
      <c r="P38" s="927"/>
      <c r="Q38" s="927"/>
      <c r="R38" s="927"/>
    </row>
    <row r="39" spans="2:18" ht="11.25" customHeight="1">
      <c r="B39" s="922"/>
      <c r="C39" s="955"/>
      <c r="D39" s="940"/>
      <c r="E39" s="940"/>
      <c r="F39" s="940"/>
      <c r="G39" s="940"/>
      <c r="H39" s="940"/>
      <c r="I39" s="940"/>
      <c r="J39" s="956"/>
      <c r="P39" s="927"/>
      <c r="Q39" s="927"/>
      <c r="R39" s="927"/>
    </row>
    <row r="40" spans="2:18" ht="18.75">
      <c r="B40" s="922"/>
      <c r="C40" s="2629"/>
      <c r="D40" s="2630"/>
      <c r="E40" s="2630"/>
      <c r="F40" s="2630"/>
      <c r="G40" s="2630"/>
      <c r="H40" s="2630"/>
      <c r="I40" s="2630"/>
      <c r="J40" s="2631"/>
      <c r="P40" s="927"/>
      <c r="Q40" s="927"/>
      <c r="R40" s="927"/>
    </row>
    <row r="41" spans="2:18" ht="12.75" customHeight="1">
      <c r="B41" s="922"/>
      <c r="C41" s="2632"/>
      <c r="D41" s="2633"/>
      <c r="E41" s="2633"/>
      <c r="F41" s="2633"/>
      <c r="G41" s="2633"/>
      <c r="H41" s="2633"/>
      <c r="I41" s="2633"/>
      <c r="J41" s="2634"/>
      <c r="P41" s="927"/>
      <c r="Q41" s="927"/>
      <c r="R41" s="927"/>
    </row>
    <row r="42" spans="2:18" ht="195.75" customHeight="1">
      <c r="B42" s="922"/>
      <c r="C42" s="971"/>
      <c r="D42" s="972"/>
      <c r="E42" s="972"/>
      <c r="F42" s="2635" t="s">
        <v>1017</v>
      </c>
      <c r="G42" s="2635"/>
      <c r="H42" s="2635"/>
      <c r="I42" s="972"/>
      <c r="J42" s="973"/>
      <c r="P42" s="927"/>
      <c r="Q42" s="927"/>
      <c r="R42" s="927"/>
    </row>
    <row r="43" spans="2:18" ht="11.25" customHeight="1">
      <c r="B43" s="922"/>
      <c r="C43" s="955"/>
      <c r="D43" s="940"/>
      <c r="E43" s="940"/>
      <c r="F43" s="940"/>
      <c r="G43" s="940"/>
      <c r="H43" s="940"/>
      <c r="I43" s="940"/>
      <c r="J43" s="956"/>
      <c r="P43" s="927"/>
      <c r="Q43" s="927"/>
      <c r="R43" s="927"/>
    </row>
    <row r="44" spans="2:18" ht="18.75">
      <c r="B44" s="922"/>
      <c r="C44" s="974"/>
      <c r="D44" s="939"/>
      <c r="E44" s="939"/>
      <c r="F44" s="940"/>
      <c r="G44" s="940"/>
      <c r="H44" s="928"/>
      <c r="I44" s="975"/>
      <c r="J44" s="973"/>
    </row>
    <row r="45" spans="2:18" ht="12" customHeight="1">
      <c r="B45" s="922"/>
      <c r="C45" s="955"/>
      <c r="D45" s="940"/>
      <c r="E45" s="940"/>
      <c r="F45" s="940"/>
      <c r="G45" s="940"/>
      <c r="H45" s="940"/>
      <c r="I45" s="940"/>
      <c r="J45" s="956"/>
    </row>
    <row r="46" spans="2:18" ht="15" customHeight="1">
      <c r="B46" s="922"/>
      <c r="C46" s="2632"/>
      <c r="D46" s="2633"/>
      <c r="E46" s="2633"/>
      <c r="F46" s="2633"/>
      <c r="G46" s="2633"/>
      <c r="H46" s="2633"/>
      <c r="I46" s="2633"/>
      <c r="J46" s="2634"/>
    </row>
    <row r="47" spans="2:18" ht="6" customHeight="1">
      <c r="B47" s="922"/>
      <c r="C47" s="2632"/>
      <c r="D47" s="2633"/>
      <c r="E47" s="2633"/>
      <c r="F47" s="2633"/>
      <c r="G47" s="2633"/>
      <c r="H47" s="2633"/>
      <c r="I47" s="2633"/>
      <c r="J47" s="2634"/>
    </row>
    <row r="48" spans="2:18" ht="13.5" customHeight="1">
      <c r="B48" s="922"/>
      <c r="C48" s="2636"/>
      <c r="D48" s="2637"/>
      <c r="E48" s="2637"/>
      <c r="F48" s="2637"/>
      <c r="G48" s="2637"/>
      <c r="H48" s="2637"/>
      <c r="I48" s="2637"/>
      <c r="J48" s="2638"/>
    </row>
    <row r="49" spans="2:18" ht="2.25" customHeight="1">
      <c r="B49" s="922"/>
      <c r="C49" s="2639"/>
      <c r="D49" s="2639"/>
      <c r="E49" s="2639"/>
      <c r="F49" s="2639"/>
      <c r="G49" s="2639"/>
      <c r="H49" s="2639"/>
      <c r="I49" s="2639"/>
      <c r="J49" s="2639"/>
    </row>
    <row r="50" spans="2:18" ht="72.75" customHeight="1">
      <c r="B50" s="922"/>
      <c r="C50" s="2624"/>
      <c r="D50" s="2624"/>
      <c r="E50" s="2624"/>
      <c r="F50" s="2624"/>
      <c r="G50" s="2624"/>
      <c r="H50" s="2624"/>
      <c r="I50" s="2624"/>
      <c r="J50" s="2624"/>
    </row>
    <row r="51" spans="2:18" ht="11.25" customHeight="1">
      <c r="B51" s="922"/>
      <c r="C51" s="940"/>
      <c r="D51" s="940"/>
      <c r="E51" s="940"/>
      <c r="F51" s="940"/>
      <c r="G51" s="940"/>
      <c r="H51" s="940"/>
      <c r="I51" s="940"/>
      <c r="J51" s="940"/>
      <c r="P51" s="927"/>
      <c r="Q51" s="927"/>
      <c r="R51" s="927"/>
    </row>
    <row r="52" spans="2:18" ht="19.5" customHeight="1">
      <c r="B52" s="922"/>
      <c r="C52" s="940"/>
      <c r="D52" s="940"/>
      <c r="E52" s="940"/>
      <c r="F52" s="940"/>
      <c r="G52" s="940"/>
      <c r="H52" s="940"/>
      <c r="I52" s="940"/>
      <c r="J52" s="940"/>
      <c r="P52" s="927"/>
      <c r="Q52" s="927"/>
      <c r="R52" s="927"/>
    </row>
    <row r="53" spans="2:18" ht="30" customHeight="1">
      <c r="B53" s="922"/>
      <c r="C53" s="2641"/>
      <c r="D53" s="2641"/>
      <c r="E53" s="2641"/>
      <c r="F53" s="2641"/>
      <c r="G53" s="2641"/>
      <c r="H53" s="940"/>
      <c r="I53" s="940"/>
      <c r="J53" s="945"/>
      <c r="K53" s="946"/>
      <c r="P53" s="927"/>
      <c r="Q53" s="927"/>
      <c r="R53" s="927"/>
    </row>
    <row r="54" spans="2:18" ht="28.5" customHeight="1">
      <c r="B54" s="922"/>
      <c r="C54" s="2642"/>
      <c r="D54" s="2642"/>
      <c r="E54" s="2642"/>
      <c r="F54" s="2642"/>
      <c r="G54" s="2642"/>
      <c r="H54" s="949"/>
      <c r="I54" s="976"/>
      <c r="J54" s="940"/>
      <c r="P54" s="927"/>
      <c r="Q54" s="927"/>
      <c r="R54" s="927"/>
    </row>
    <row r="55" spans="2:18" ht="30" customHeight="1">
      <c r="B55" s="922"/>
      <c r="C55" s="2596"/>
      <c r="D55" s="2596"/>
      <c r="E55" s="2596"/>
      <c r="F55" s="2596"/>
      <c r="G55" s="2596"/>
      <c r="H55" s="2596"/>
      <c r="I55" s="2596"/>
      <c r="J55" s="2596"/>
      <c r="P55" s="927"/>
      <c r="Q55" s="927"/>
      <c r="R55" s="927"/>
    </row>
    <row r="56" spans="2:18" ht="10.5" customHeight="1">
      <c r="B56" s="922"/>
      <c r="C56" s="949"/>
      <c r="D56" s="928"/>
      <c r="E56" s="949"/>
      <c r="F56" s="949"/>
      <c r="G56" s="926"/>
      <c r="H56" s="926"/>
      <c r="I56" s="926"/>
      <c r="J56" s="926"/>
      <c r="P56" s="927"/>
      <c r="Q56" s="927"/>
      <c r="R56" s="927"/>
    </row>
    <row r="57" spans="2:18" ht="15.75" customHeight="1">
      <c r="B57" s="922"/>
      <c r="C57" s="950"/>
      <c r="D57" s="928"/>
      <c r="E57" s="949"/>
      <c r="F57" s="949"/>
      <c r="G57" s="926"/>
      <c r="H57" s="926"/>
      <c r="I57" s="926"/>
      <c r="J57" s="926"/>
      <c r="P57" s="927"/>
      <c r="Q57" s="927"/>
      <c r="R57" s="927"/>
    </row>
    <row r="58" spans="2:18" ht="213" customHeight="1">
      <c r="B58" s="922"/>
      <c r="C58" s="2643"/>
      <c r="D58" s="2644"/>
      <c r="E58" s="2644"/>
      <c r="F58" s="2644"/>
      <c r="G58" s="2644"/>
      <c r="H58" s="2644"/>
      <c r="I58" s="2644"/>
      <c r="J58" s="2644"/>
      <c r="P58" s="927"/>
      <c r="Q58" s="927"/>
      <c r="R58" s="927"/>
    </row>
    <row r="59" spans="2:18" ht="10.5" customHeight="1">
      <c r="B59" s="922"/>
      <c r="C59" s="949"/>
      <c r="D59" s="928"/>
      <c r="E59" s="949"/>
      <c r="F59" s="949"/>
      <c r="G59" s="926"/>
      <c r="H59" s="926"/>
      <c r="I59" s="926"/>
      <c r="J59" s="926"/>
      <c r="P59" s="927"/>
      <c r="Q59" s="927"/>
      <c r="R59" s="927"/>
    </row>
    <row r="60" spans="2:18" ht="21.75" customHeight="1">
      <c r="B60" s="922"/>
      <c r="C60" s="950"/>
      <c r="D60" s="928"/>
      <c r="E60" s="949"/>
      <c r="F60" s="949"/>
      <c r="G60" s="926"/>
      <c r="H60" s="926"/>
      <c r="I60" s="926"/>
      <c r="J60" s="926"/>
      <c r="P60" s="927"/>
      <c r="Q60" s="927"/>
      <c r="R60" s="927"/>
    </row>
    <row r="61" spans="2:18" ht="92.25" customHeight="1">
      <c r="C61" s="2645"/>
      <c r="D61" s="2646"/>
      <c r="E61" s="2646"/>
      <c r="F61" s="2646"/>
      <c r="G61" s="2646"/>
      <c r="H61" s="2646"/>
      <c r="I61" s="2646"/>
      <c r="J61" s="2646"/>
    </row>
    <row r="62" spans="2:18" ht="16.5">
      <c r="C62" s="951"/>
      <c r="D62" s="951"/>
      <c r="E62" s="951"/>
      <c r="F62" s="951"/>
      <c r="G62" s="951"/>
      <c r="H62" s="951"/>
      <c r="I62" s="951"/>
      <c r="J62" s="951"/>
    </row>
    <row r="63" spans="2:18" ht="16.5">
      <c r="C63" s="951"/>
      <c r="D63" s="951"/>
      <c r="E63" s="951"/>
      <c r="F63" s="951"/>
      <c r="G63" s="951"/>
      <c r="H63" s="951"/>
      <c r="I63" s="951"/>
      <c r="J63" s="951"/>
    </row>
    <row r="64" spans="2:18" ht="16.5">
      <c r="C64" s="2640"/>
      <c r="D64" s="2640"/>
      <c r="E64" s="2640"/>
      <c r="F64" s="2640"/>
      <c r="G64" s="977"/>
      <c r="H64" s="951"/>
      <c r="I64" s="951"/>
      <c r="J64" s="951"/>
    </row>
    <row r="65" spans="3:10" ht="16.5">
      <c r="C65" s="2640"/>
      <c r="D65" s="2640"/>
      <c r="E65" s="2640"/>
      <c r="F65" s="2640"/>
      <c r="G65" s="977"/>
      <c r="H65" s="951"/>
      <c r="I65" s="951"/>
      <c r="J65" s="951"/>
    </row>
    <row r="66" spans="3:10" ht="16.5">
      <c r="C66" s="951"/>
      <c r="D66" s="951"/>
      <c r="E66" s="951"/>
      <c r="F66" s="951"/>
      <c r="G66" s="951"/>
      <c r="H66" s="951"/>
      <c r="I66" s="951"/>
      <c r="J66" s="951"/>
    </row>
  </sheetData>
  <mergeCells count="25">
    <mergeCell ref="C65:F65"/>
    <mergeCell ref="C53:G53"/>
    <mergeCell ref="C54:G54"/>
    <mergeCell ref="C55:J55"/>
    <mergeCell ref="C58:J58"/>
    <mergeCell ref="C61:J61"/>
    <mergeCell ref="C64:F64"/>
    <mergeCell ref="C50:J50"/>
    <mergeCell ref="E11:I14"/>
    <mergeCell ref="C20:J20"/>
    <mergeCell ref="F24:H30"/>
    <mergeCell ref="C36:J36"/>
    <mergeCell ref="D37:E37"/>
    <mergeCell ref="F37:J37"/>
    <mergeCell ref="C40:J40"/>
    <mergeCell ref="C41:J41"/>
    <mergeCell ref="F42:H42"/>
    <mergeCell ref="C46:J48"/>
    <mergeCell ref="C49:J49"/>
    <mergeCell ref="C6:J6"/>
    <mergeCell ref="C2:J2"/>
    <mergeCell ref="C3:J3"/>
    <mergeCell ref="C4:C5"/>
    <mergeCell ref="D4:D5"/>
    <mergeCell ref="E4:J5"/>
  </mergeCells>
  <phoneticPr fontId="5"/>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86810-9107-4AC8-B5B5-C217FB9C3E4B}">
  <sheetPr>
    <tabColor rgb="FFFF0000"/>
  </sheetPr>
  <dimension ref="B1:R66"/>
  <sheetViews>
    <sheetView showGridLines="0" view="pageBreakPreview" zoomScaleNormal="85" zoomScaleSheetLayoutView="100" workbookViewId="0">
      <selection activeCell="C4" sqref="C4:J5"/>
    </sheetView>
  </sheetViews>
  <sheetFormatPr defaultColWidth="9" defaultRowHeight="13.5"/>
  <cols>
    <col min="1" max="1" width="9" style="920"/>
    <col min="2" max="2" width="1.5" style="920" customWidth="1"/>
    <col min="3" max="6" width="10.625" style="920" customWidth="1"/>
    <col min="7" max="7" width="15.875" style="920" customWidth="1"/>
    <col min="8" max="8" width="15.25" style="920" customWidth="1"/>
    <col min="9" max="9" width="10.625" style="920" customWidth="1"/>
    <col min="10" max="10" width="20.625" style="920" customWidth="1"/>
    <col min="11" max="11" width="1" style="920" customWidth="1"/>
    <col min="12" max="16384" width="9" style="920"/>
  </cols>
  <sheetData>
    <row r="1" spans="2:18" ht="3.75" customHeight="1"/>
    <row r="2" spans="2:18" ht="18" customHeight="1">
      <c r="C2" s="2618" t="s">
        <v>1013</v>
      </c>
      <c r="D2" s="2618"/>
      <c r="E2" s="2618"/>
      <c r="F2" s="2618"/>
      <c r="G2" s="2618"/>
      <c r="H2" s="2618"/>
      <c r="I2" s="2618"/>
      <c r="J2" s="2618"/>
    </row>
    <row r="3" spans="2:18" ht="18" customHeight="1">
      <c r="C3" s="2619" t="s">
        <v>1020</v>
      </c>
      <c r="D3" s="2619"/>
      <c r="E3" s="2619"/>
      <c r="F3" s="2619"/>
      <c r="G3" s="2619"/>
      <c r="H3" s="2619"/>
      <c r="I3" s="2619"/>
      <c r="J3" s="2619"/>
    </row>
    <row r="4" spans="2:18" ht="20.25" customHeight="1">
      <c r="B4" s="922"/>
      <c r="C4" s="2620" t="s">
        <v>1021</v>
      </c>
      <c r="D4" s="2622">
        <f>【指定様式⑱】蓄電池設備の特別措置に関する確認書!H44</f>
        <v>0</v>
      </c>
      <c r="E4" s="2623" t="s">
        <v>1022</v>
      </c>
      <c r="F4" s="2623"/>
      <c r="G4" s="2623"/>
      <c r="H4" s="2623"/>
      <c r="I4" s="2623"/>
      <c r="J4" s="2623"/>
      <c r="K4" s="923"/>
    </row>
    <row r="5" spans="2:18" ht="19.5" customHeight="1">
      <c r="B5" s="922"/>
      <c r="C5" s="2620"/>
      <c r="D5" s="2622"/>
      <c r="E5" s="2623"/>
      <c r="F5" s="2623"/>
      <c r="G5" s="2623"/>
      <c r="H5" s="2623"/>
      <c r="I5" s="2623"/>
      <c r="J5" s="2623"/>
    </row>
    <row r="6" spans="2:18" ht="27.75" customHeight="1">
      <c r="B6" s="922"/>
      <c r="C6" s="2617" t="s">
        <v>1023</v>
      </c>
      <c r="D6" s="2617"/>
      <c r="E6" s="2617"/>
      <c r="F6" s="2617"/>
      <c r="G6" s="2617"/>
      <c r="H6" s="2617"/>
      <c r="I6" s="2617"/>
      <c r="J6" s="2617"/>
    </row>
    <row r="7" spans="2:18" ht="12" customHeight="1">
      <c r="B7" s="922"/>
      <c r="C7" s="952"/>
      <c r="D7" s="953"/>
      <c r="E7" s="953"/>
      <c r="F7" s="953"/>
      <c r="G7" s="953"/>
      <c r="H7" s="953"/>
      <c r="I7" s="953"/>
      <c r="J7" s="954"/>
    </row>
    <row r="8" spans="2:18" ht="19.5" customHeight="1">
      <c r="B8" s="922"/>
      <c r="C8" s="955"/>
      <c r="D8" s="940"/>
      <c r="E8" s="940"/>
      <c r="F8" s="940"/>
      <c r="G8" s="940"/>
      <c r="H8" s="940"/>
      <c r="I8" s="940"/>
      <c r="J8" s="956"/>
      <c r="P8" s="927"/>
      <c r="Q8" s="927"/>
      <c r="R8" s="927"/>
    </row>
    <row r="9" spans="2:18" ht="26.25" customHeight="1">
      <c r="B9" s="922"/>
      <c r="C9" s="955"/>
      <c r="D9" s="940"/>
      <c r="E9" s="940"/>
      <c r="F9" s="940"/>
      <c r="G9" s="940"/>
      <c r="H9" s="940"/>
      <c r="I9" s="940"/>
      <c r="J9" s="956"/>
      <c r="P9" s="927"/>
      <c r="Q9" s="927"/>
      <c r="R9" s="927"/>
    </row>
    <row r="10" spans="2:18" ht="26.25" customHeight="1">
      <c r="B10" s="922"/>
      <c r="C10" s="955"/>
      <c r="D10" s="940"/>
      <c r="E10" s="940"/>
      <c r="F10" s="940"/>
      <c r="G10" s="940"/>
      <c r="H10" s="940"/>
      <c r="I10" s="940"/>
      <c r="J10" s="956"/>
      <c r="P10" s="927"/>
      <c r="Q10" s="927"/>
      <c r="R10" s="927"/>
    </row>
    <row r="11" spans="2:18" ht="11.25" customHeight="1">
      <c r="B11" s="922"/>
      <c r="C11" s="955"/>
      <c r="D11" s="940"/>
      <c r="E11" s="2625" t="s">
        <v>1017</v>
      </c>
      <c r="F11" s="2625"/>
      <c r="G11" s="2625"/>
      <c r="H11" s="2625"/>
      <c r="I11" s="2625"/>
      <c r="J11" s="956"/>
      <c r="P11" s="927"/>
      <c r="Q11" s="927"/>
      <c r="R11" s="927"/>
    </row>
    <row r="12" spans="2:18" ht="19.5" customHeight="1">
      <c r="B12" s="922"/>
      <c r="C12" s="955"/>
      <c r="D12" s="940"/>
      <c r="E12" s="2625"/>
      <c r="F12" s="2625"/>
      <c r="G12" s="2625"/>
      <c r="H12" s="2625"/>
      <c r="I12" s="2625"/>
      <c r="J12" s="956"/>
    </row>
    <row r="13" spans="2:18" ht="30.75" customHeight="1">
      <c r="B13" s="922"/>
      <c r="C13" s="957"/>
      <c r="D13" s="958"/>
      <c r="E13" s="2625"/>
      <c r="F13" s="2625"/>
      <c r="G13" s="2625"/>
      <c r="H13" s="2625"/>
      <c r="I13" s="2625"/>
      <c r="J13" s="959"/>
      <c r="Q13" s="931"/>
    </row>
    <row r="14" spans="2:18" ht="30.75" customHeight="1">
      <c r="B14" s="922"/>
      <c r="C14" s="955"/>
      <c r="D14" s="940"/>
      <c r="E14" s="2625"/>
      <c r="F14" s="2625"/>
      <c r="G14" s="2625"/>
      <c r="H14" s="2625"/>
      <c r="I14" s="2625"/>
      <c r="J14" s="956"/>
      <c r="Q14" s="932"/>
    </row>
    <row r="15" spans="2:18" ht="11.25" customHeight="1">
      <c r="B15" s="922"/>
      <c r="C15" s="955"/>
      <c r="D15" s="940"/>
      <c r="E15" s="940"/>
      <c r="F15" s="940"/>
      <c r="G15" s="940"/>
      <c r="H15" s="940"/>
      <c r="I15" s="940"/>
      <c r="J15" s="956"/>
      <c r="P15" s="927"/>
      <c r="Q15" s="927"/>
      <c r="R15" s="927"/>
    </row>
    <row r="16" spans="2:18" ht="19.5" customHeight="1">
      <c r="B16" s="922"/>
      <c r="C16" s="955"/>
      <c r="D16" s="940"/>
      <c r="E16" s="940"/>
      <c r="F16" s="940"/>
      <c r="G16" s="940"/>
      <c r="H16" s="940"/>
      <c r="I16" s="940"/>
      <c r="J16" s="956"/>
    </row>
    <row r="17" spans="2:18" ht="30.75" customHeight="1">
      <c r="B17" s="922"/>
      <c r="C17" s="957"/>
      <c r="D17" s="958"/>
      <c r="E17" s="945"/>
      <c r="F17" s="945"/>
      <c r="G17" s="945"/>
      <c r="H17" s="945"/>
      <c r="I17" s="945"/>
      <c r="J17" s="959"/>
      <c r="Q17" s="931"/>
    </row>
    <row r="18" spans="2:18" ht="30.75" customHeight="1">
      <c r="B18" s="922"/>
      <c r="C18" s="955"/>
      <c r="D18" s="940"/>
      <c r="E18" s="940"/>
      <c r="F18" s="940"/>
      <c r="G18" s="940"/>
      <c r="H18" s="940"/>
      <c r="I18" s="940"/>
      <c r="J18" s="956"/>
      <c r="Q18" s="932"/>
    </row>
    <row r="19" spans="2:18" ht="31.5" customHeight="1">
      <c r="B19" s="922"/>
      <c r="C19" s="960"/>
      <c r="D19" s="961"/>
      <c r="E19" s="962"/>
      <c r="F19" s="962"/>
      <c r="G19" s="962"/>
      <c r="H19" s="962"/>
      <c r="I19" s="962"/>
      <c r="J19" s="963"/>
      <c r="Q19" s="932"/>
    </row>
    <row r="20" spans="2:18" ht="28.5" customHeight="1">
      <c r="B20" s="922"/>
      <c r="C20" s="2626" t="s">
        <v>1024</v>
      </c>
      <c r="D20" s="2626"/>
      <c r="E20" s="2626"/>
      <c r="F20" s="2626"/>
      <c r="G20" s="2626"/>
      <c r="H20" s="2626"/>
      <c r="I20" s="2626"/>
      <c r="J20" s="2626"/>
    </row>
    <row r="21" spans="2:18" ht="11.25" customHeight="1">
      <c r="B21" s="922"/>
      <c r="C21" s="964"/>
      <c r="D21" s="965"/>
      <c r="E21" s="965"/>
      <c r="F21" s="965"/>
      <c r="G21" s="965"/>
      <c r="H21" s="965"/>
      <c r="I21" s="965"/>
      <c r="J21" s="966"/>
      <c r="P21" s="927"/>
      <c r="Q21" s="927"/>
      <c r="R21" s="927"/>
    </row>
    <row r="22" spans="2:18" ht="19.5" customHeight="1">
      <c r="B22" s="922"/>
      <c r="C22" s="955"/>
      <c r="D22" s="940"/>
      <c r="E22" s="940"/>
      <c r="F22" s="940"/>
      <c r="G22" s="940"/>
      <c r="H22" s="940"/>
      <c r="I22" s="940"/>
      <c r="J22" s="956"/>
    </row>
    <row r="23" spans="2:18" ht="30.75" customHeight="1">
      <c r="B23" s="922"/>
      <c r="C23" s="955"/>
      <c r="D23" s="940"/>
      <c r="E23" s="940"/>
      <c r="F23" s="940"/>
      <c r="G23" s="940"/>
      <c r="H23" s="940"/>
      <c r="I23" s="940"/>
      <c r="J23" s="956"/>
      <c r="Q23" s="931"/>
    </row>
    <row r="24" spans="2:18" ht="30.75" customHeight="1">
      <c r="B24" s="922"/>
      <c r="C24" s="955"/>
      <c r="D24" s="940"/>
      <c r="E24" s="940"/>
      <c r="F24" s="2625" t="s">
        <v>1017</v>
      </c>
      <c r="G24" s="2625"/>
      <c r="H24" s="2625"/>
      <c r="I24" s="940"/>
      <c r="J24" s="956"/>
      <c r="Q24" s="932"/>
    </row>
    <row r="25" spans="2:18" ht="32.25" customHeight="1">
      <c r="B25" s="922"/>
      <c r="C25" s="955"/>
      <c r="D25" s="940"/>
      <c r="E25" s="940"/>
      <c r="F25" s="2625"/>
      <c r="G25" s="2625"/>
      <c r="H25" s="2625"/>
      <c r="I25" s="940"/>
      <c r="J25" s="956"/>
      <c r="Q25" s="932"/>
    </row>
    <row r="26" spans="2:18" ht="28.5" customHeight="1">
      <c r="B26" s="922"/>
      <c r="C26" s="955"/>
      <c r="D26" s="940"/>
      <c r="E26" s="940"/>
      <c r="F26" s="2625"/>
      <c r="G26" s="2625"/>
      <c r="H26" s="2625"/>
      <c r="I26" s="940"/>
      <c r="J26" s="956"/>
    </row>
    <row r="27" spans="2:18" ht="11.25" customHeight="1">
      <c r="B27" s="922"/>
      <c r="C27" s="955"/>
      <c r="D27" s="940"/>
      <c r="E27" s="940"/>
      <c r="F27" s="2625"/>
      <c r="G27" s="2625"/>
      <c r="H27" s="2625"/>
      <c r="I27" s="940"/>
      <c r="J27" s="956"/>
      <c r="P27" s="927"/>
      <c r="Q27" s="927"/>
      <c r="R27" s="927"/>
    </row>
    <row r="28" spans="2:18" ht="15" customHeight="1">
      <c r="B28" s="922"/>
      <c r="C28" s="955"/>
      <c r="D28" s="940"/>
      <c r="E28" s="940"/>
      <c r="F28" s="2625"/>
      <c r="G28" s="2625"/>
      <c r="H28" s="2625"/>
      <c r="I28" s="940"/>
      <c r="J28" s="956"/>
    </row>
    <row r="29" spans="2:18" ht="19.5" customHeight="1">
      <c r="B29" s="922"/>
      <c r="C29" s="955"/>
      <c r="D29" s="940"/>
      <c r="E29" s="940"/>
      <c r="F29" s="2625"/>
      <c r="G29" s="2625"/>
      <c r="H29" s="2625"/>
      <c r="I29" s="940"/>
      <c r="J29" s="956"/>
    </row>
    <row r="30" spans="2:18" ht="17.25" customHeight="1">
      <c r="B30" s="922"/>
      <c r="C30" s="955"/>
      <c r="D30" s="940"/>
      <c r="E30" s="940"/>
      <c r="F30" s="2625"/>
      <c r="G30" s="2625"/>
      <c r="H30" s="2625"/>
      <c r="I30" s="940"/>
      <c r="J30" s="956"/>
    </row>
    <row r="31" spans="2:18" ht="17.25" customHeight="1">
      <c r="B31" s="922"/>
      <c r="C31" s="955"/>
      <c r="D31" s="940"/>
      <c r="E31" s="940"/>
      <c r="F31" s="940"/>
      <c r="G31" s="940"/>
      <c r="H31" s="940"/>
      <c r="I31" s="940"/>
      <c r="J31" s="956"/>
    </row>
    <row r="32" spans="2:18" ht="17.25" customHeight="1">
      <c r="B32" s="922"/>
      <c r="C32" s="955"/>
      <c r="D32" s="940"/>
      <c r="E32" s="940"/>
      <c r="F32" s="940"/>
      <c r="G32" s="940"/>
      <c r="H32" s="940"/>
      <c r="I32" s="940"/>
      <c r="J32" s="956"/>
    </row>
    <row r="33" spans="2:18" ht="17.25" customHeight="1">
      <c r="B33" s="922"/>
      <c r="C33" s="955"/>
      <c r="D33" s="940"/>
      <c r="E33" s="940"/>
      <c r="F33" s="940"/>
      <c r="G33" s="940"/>
      <c r="H33" s="940"/>
      <c r="I33" s="940"/>
      <c r="J33" s="956"/>
    </row>
    <row r="34" spans="2:18" ht="17.25" customHeight="1">
      <c r="B34" s="922"/>
      <c r="C34" s="955"/>
      <c r="D34" s="940"/>
      <c r="E34" s="940"/>
      <c r="F34" s="940"/>
      <c r="G34" s="940"/>
      <c r="H34" s="940"/>
      <c r="I34" s="940"/>
      <c r="J34" s="956"/>
    </row>
    <row r="35" spans="2:18" ht="17.25" customHeight="1">
      <c r="B35" s="922"/>
      <c r="C35" s="967"/>
      <c r="D35" s="968"/>
      <c r="E35" s="968"/>
      <c r="F35" s="968"/>
      <c r="G35" s="968"/>
      <c r="H35" s="968"/>
      <c r="I35" s="968"/>
      <c r="J35" s="969"/>
    </row>
    <row r="36" spans="2:18" ht="17.25" customHeight="1">
      <c r="B36" s="922"/>
      <c r="C36" s="928"/>
      <c r="D36" s="2630"/>
      <c r="E36" s="2630"/>
      <c r="F36" s="2630"/>
      <c r="G36" s="2630"/>
      <c r="H36" s="2630"/>
      <c r="I36" s="2630"/>
      <c r="J36" s="2630"/>
    </row>
    <row r="37" spans="2:18" ht="17.25" customHeight="1">
      <c r="B37" s="922"/>
      <c r="C37" s="928"/>
      <c r="D37" s="2630"/>
      <c r="E37" s="2630"/>
      <c r="F37" s="2630"/>
      <c r="G37" s="2630"/>
      <c r="H37" s="2630"/>
      <c r="I37" s="2630"/>
      <c r="J37" s="2630"/>
    </row>
    <row r="38" spans="2:18" ht="11.25" customHeight="1">
      <c r="B38" s="922"/>
      <c r="C38" s="940"/>
      <c r="D38" s="940"/>
      <c r="E38" s="940"/>
      <c r="F38" s="940"/>
      <c r="G38" s="940"/>
      <c r="H38" s="940"/>
      <c r="I38" s="940"/>
      <c r="J38" s="940"/>
      <c r="P38" s="927"/>
      <c r="Q38" s="927"/>
      <c r="R38" s="927"/>
    </row>
    <row r="39" spans="2:18" ht="11.25" customHeight="1">
      <c r="B39" s="922"/>
      <c r="C39" s="940"/>
      <c r="D39" s="940"/>
      <c r="E39" s="940"/>
      <c r="F39" s="940"/>
      <c r="G39" s="940"/>
      <c r="H39" s="940"/>
      <c r="I39" s="940"/>
      <c r="J39" s="940"/>
      <c r="P39" s="927"/>
      <c r="Q39" s="927"/>
      <c r="R39" s="927"/>
    </row>
    <row r="40" spans="2:18" ht="18.75">
      <c r="B40" s="922"/>
      <c r="C40" s="2630"/>
      <c r="D40" s="2630"/>
      <c r="E40" s="2630"/>
      <c r="F40" s="2630"/>
      <c r="G40" s="2630"/>
      <c r="H40" s="2630"/>
      <c r="I40" s="2630"/>
      <c r="J40" s="2630"/>
      <c r="P40" s="927"/>
      <c r="Q40" s="927"/>
      <c r="R40" s="927"/>
    </row>
    <row r="41" spans="2:18" ht="12.75" customHeight="1">
      <c r="B41" s="922"/>
      <c r="C41" s="2633"/>
      <c r="D41" s="2633"/>
      <c r="E41" s="2633"/>
      <c r="F41" s="2633"/>
      <c r="G41" s="2633"/>
      <c r="H41" s="2633"/>
      <c r="I41" s="2633"/>
      <c r="J41" s="2633"/>
      <c r="P41" s="927"/>
      <c r="Q41" s="927"/>
      <c r="R41" s="927"/>
    </row>
    <row r="42" spans="2:18" ht="195.75" customHeight="1">
      <c r="B42" s="922"/>
      <c r="C42" s="972"/>
      <c r="D42" s="972"/>
      <c r="E42" s="972"/>
      <c r="F42" s="972"/>
      <c r="G42" s="972"/>
      <c r="H42" s="972"/>
      <c r="I42" s="972"/>
      <c r="J42" s="972"/>
      <c r="P42" s="927"/>
      <c r="Q42" s="927"/>
      <c r="R42" s="927"/>
    </row>
    <row r="43" spans="2:18" ht="11.25" customHeight="1">
      <c r="B43" s="922"/>
      <c r="C43" s="940"/>
      <c r="D43" s="940"/>
      <c r="E43" s="940"/>
      <c r="F43" s="940"/>
      <c r="G43" s="940"/>
      <c r="H43" s="940"/>
      <c r="I43" s="940"/>
      <c r="J43" s="940"/>
      <c r="P43" s="927"/>
      <c r="Q43" s="927"/>
      <c r="R43" s="927"/>
    </row>
    <row r="44" spans="2:18" ht="18.75">
      <c r="B44" s="922"/>
      <c r="C44" s="939"/>
      <c r="D44" s="939"/>
      <c r="E44" s="939"/>
      <c r="F44" s="940"/>
      <c r="G44" s="940"/>
      <c r="H44" s="928"/>
      <c r="I44" s="975"/>
      <c r="J44" s="972"/>
    </row>
    <row r="45" spans="2:18" ht="18.75">
      <c r="B45" s="922"/>
      <c r="C45" s="940"/>
      <c r="D45" s="940"/>
      <c r="E45" s="940"/>
      <c r="F45" s="940"/>
      <c r="G45" s="940"/>
      <c r="H45" s="940"/>
      <c r="I45" s="940"/>
      <c r="J45" s="940"/>
    </row>
    <row r="46" spans="2:18" ht="15" customHeight="1">
      <c r="B46" s="922"/>
      <c r="C46" s="2633"/>
      <c r="D46" s="2633"/>
      <c r="E46" s="2633"/>
      <c r="F46" s="2633"/>
      <c r="G46" s="2633"/>
      <c r="H46" s="2633"/>
      <c r="I46" s="2633"/>
      <c r="J46" s="2633"/>
    </row>
    <row r="47" spans="2:18" ht="15" customHeight="1">
      <c r="B47" s="922"/>
      <c r="C47" s="2633"/>
      <c r="D47" s="2633"/>
      <c r="E47" s="2633"/>
      <c r="F47" s="2633"/>
      <c r="G47" s="2633"/>
      <c r="H47" s="2633"/>
      <c r="I47" s="2633"/>
      <c r="J47" s="2633"/>
    </row>
    <row r="48" spans="2:18" ht="13.5" customHeight="1">
      <c r="B48" s="922"/>
      <c r="C48" s="2633"/>
      <c r="D48" s="2633"/>
      <c r="E48" s="2633"/>
      <c r="F48" s="2633"/>
      <c r="G48" s="2633"/>
      <c r="H48" s="2633"/>
      <c r="I48" s="2633"/>
      <c r="J48" s="2633"/>
    </row>
    <row r="49" spans="2:18" ht="2.25" customHeight="1">
      <c r="B49" s="922"/>
      <c r="C49" s="2639"/>
      <c r="D49" s="2639"/>
      <c r="E49" s="2639"/>
      <c r="F49" s="2639"/>
      <c r="G49" s="2639"/>
      <c r="H49" s="2639"/>
      <c r="I49" s="2639"/>
      <c r="J49" s="2639"/>
    </row>
    <row r="50" spans="2:18" ht="72.75" customHeight="1">
      <c r="B50" s="922"/>
      <c r="C50" s="2624"/>
      <c r="D50" s="2624"/>
      <c r="E50" s="2624"/>
      <c r="F50" s="2624"/>
      <c r="G50" s="2624"/>
      <c r="H50" s="2624"/>
      <c r="I50" s="2624"/>
      <c r="J50" s="2624"/>
    </row>
    <row r="51" spans="2:18" ht="11.25" customHeight="1">
      <c r="B51" s="922"/>
      <c r="C51" s="940"/>
      <c r="D51" s="940"/>
      <c r="E51" s="940"/>
      <c r="F51" s="940"/>
      <c r="G51" s="940"/>
      <c r="H51" s="940"/>
      <c r="I51" s="940"/>
      <c r="J51" s="940"/>
      <c r="P51" s="927"/>
      <c r="Q51" s="927"/>
      <c r="R51" s="927"/>
    </row>
    <row r="52" spans="2:18" ht="19.5" customHeight="1">
      <c r="B52" s="922"/>
      <c r="C52" s="940"/>
      <c r="D52" s="940"/>
      <c r="E52" s="940"/>
      <c r="F52" s="940"/>
      <c r="G52" s="940"/>
      <c r="H52" s="940"/>
      <c r="I52" s="940"/>
      <c r="J52" s="940"/>
      <c r="P52" s="927"/>
      <c r="Q52" s="927"/>
      <c r="R52" s="927"/>
    </row>
    <row r="53" spans="2:18" ht="30" customHeight="1">
      <c r="B53" s="922"/>
      <c r="C53" s="2641"/>
      <c r="D53" s="2641"/>
      <c r="E53" s="2641"/>
      <c r="F53" s="2641"/>
      <c r="G53" s="2641"/>
      <c r="H53" s="940"/>
      <c r="I53" s="940"/>
      <c r="J53" s="945"/>
      <c r="K53" s="946"/>
      <c r="P53" s="927"/>
      <c r="Q53" s="927"/>
      <c r="R53" s="927"/>
    </row>
    <row r="54" spans="2:18" ht="28.5" customHeight="1">
      <c r="B54" s="922"/>
      <c r="C54" s="2642"/>
      <c r="D54" s="2642"/>
      <c r="E54" s="2642"/>
      <c r="F54" s="2642"/>
      <c r="G54" s="2642"/>
      <c r="H54" s="949"/>
      <c r="I54" s="976"/>
      <c r="J54" s="940"/>
      <c r="P54" s="927"/>
      <c r="Q54" s="927"/>
      <c r="R54" s="927"/>
    </row>
    <row r="55" spans="2:18" ht="30" customHeight="1">
      <c r="B55" s="922"/>
      <c r="C55" s="2596"/>
      <c r="D55" s="2596"/>
      <c r="E55" s="2596"/>
      <c r="F55" s="2596"/>
      <c r="G55" s="2596"/>
      <c r="H55" s="2596"/>
      <c r="I55" s="2596"/>
      <c r="J55" s="2596"/>
      <c r="P55" s="927"/>
      <c r="Q55" s="927"/>
      <c r="R55" s="927"/>
    </row>
    <row r="56" spans="2:18" ht="10.5" customHeight="1">
      <c r="B56" s="922"/>
      <c r="C56" s="949"/>
      <c r="D56" s="928"/>
      <c r="E56" s="949"/>
      <c r="F56" s="949"/>
      <c r="G56" s="926"/>
      <c r="H56" s="926"/>
      <c r="I56" s="926"/>
      <c r="J56" s="926"/>
      <c r="P56" s="927"/>
      <c r="Q56" s="927"/>
      <c r="R56" s="927"/>
    </row>
    <row r="57" spans="2:18" ht="15.75" customHeight="1">
      <c r="B57" s="922"/>
      <c r="C57" s="950"/>
      <c r="D57" s="928"/>
      <c r="E57" s="949"/>
      <c r="F57" s="949"/>
      <c r="G57" s="926"/>
      <c r="H57" s="926"/>
      <c r="I57" s="926"/>
      <c r="J57" s="926"/>
      <c r="P57" s="927"/>
      <c r="Q57" s="927"/>
      <c r="R57" s="927"/>
    </row>
    <row r="58" spans="2:18" ht="213" customHeight="1">
      <c r="B58" s="922"/>
      <c r="C58" s="2643"/>
      <c r="D58" s="2644"/>
      <c r="E58" s="2644"/>
      <c r="F58" s="2644"/>
      <c r="G58" s="2644"/>
      <c r="H58" s="2644"/>
      <c r="I58" s="2644"/>
      <c r="J58" s="2644"/>
      <c r="P58" s="927"/>
      <c r="Q58" s="927"/>
      <c r="R58" s="927"/>
    </row>
    <row r="59" spans="2:18" ht="10.5" customHeight="1">
      <c r="B59" s="922"/>
      <c r="C59" s="949"/>
      <c r="D59" s="928"/>
      <c r="E59" s="949"/>
      <c r="F59" s="949"/>
      <c r="G59" s="926"/>
      <c r="H59" s="926"/>
      <c r="I59" s="926"/>
      <c r="J59" s="926"/>
      <c r="P59" s="927"/>
      <c r="Q59" s="927"/>
      <c r="R59" s="927"/>
    </row>
    <row r="60" spans="2:18" ht="21.75" customHeight="1">
      <c r="B60" s="922"/>
      <c r="C60" s="950"/>
      <c r="D60" s="928"/>
      <c r="E60" s="949"/>
      <c r="F60" s="949"/>
      <c r="G60" s="926"/>
      <c r="H60" s="926"/>
      <c r="I60" s="926"/>
      <c r="J60" s="926"/>
      <c r="P60" s="927"/>
      <c r="Q60" s="927"/>
      <c r="R60" s="927"/>
    </row>
    <row r="61" spans="2:18" ht="92.25" customHeight="1">
      <c r="C61" s="2645"/>
      <c r="D61" s="2646"/>
      <c r="E61" s="2646"/>
      <c r="F61" s="2646"/>
      <c r="G61" s="2646"/>
      <c r="H61" s="2646"/>
      <c r="I61" s="2646"/>
      <c r="J61" s="2646"/>
    </row>
    <row r="62" spans="2:18" ht="16.5">
      <c r="C62" s="951"/>
      <c r="D62" s="951"/>
      <c r="E62" s="951"/>
      <c r="F62" s="951"/>
      <c r="G62" s="951"/>
      <c r="H62" s="951"/>
      <c r="I62" s="951"/>
      <c r="J62" s="951"/>
    </row>
    <row r="63" spans="2:18" ht="16.5">
      <c r="C63" s="951"/>
      <c r="D63" s="951"/>
      <c r="E63" s="951"/>
      <c r="F63" s="951"/>
      <c r="G63" s="951"/>
      <c r="H63" s="951"/>
      <c r="I63" s="951"/>
      <c r="J63" s="951"/>
    </row>
    <row r="64" spans="2:18" ht="16.5">
      <c r="C64" s="2640"/>
      <c r="D64" s="2640"/>
      <c r="E64" s="2640"/>
      <c r="F64" s="2640"/>
      <c r="G64" s="977"/>
      <c r="H64" s="951"/>
      <c r="I64" s="951"/>
      <c r="J64" s="951"/>
    </row>
    <row r="65" spans="3:10" ht="16.5">
      <c r="C65" s="2640"/>
      <c r="D65" s="2640"/>
      <c r="E65" s="2640"/>
      <c r="F65" s="2640"/>
      <c r="G65" s="977"/>
      <c r="H65" s="951"/>
      <c r="I65" s="951"/>
      <c r="J65" s="951"/>
    </row>
    <row r="66" spans="3:10" ht="16.5">
      <c r="C66" s="951"/>
      <c r="D66" s="951"/>
      <c r="E66" s="951"/>
      <c r="F66" s="951"/>
      <c r="G66" s="951"/>
      <c r="H66" s="951"/>
      <c r="I66" s="951"/>
      <c r="J66" s="951"/>
    </row>
  </sheetData>
  <mergeCells count="25">
    <mergeCell ref="C65:F65"/>
    <mergeCell ref="C40:J40"/>
    <mergeCell ref="C41:J41"/>
    <mergeCell ref="C46:J48"/>
    <mergeCell ref="C49:J49"/>
    <mergeCell ref="C50:J50"/>
    <mergeCell ref="C53:G53"/>
    <mergeCell ref="C54:G54"/>
    <mergeCell ref="C55:J55"/>
    <mergeCell ref="C58:J58"/>
    <mergeCell ref="C61:J61"/>
    <mergeCell ref="C64:F64"/>
    <mergeCell ref="D37:E37"/>
    <mergeCell ref="F37:J37"/>
    <mergeCell ref="C2:J2"/>
    <mergeCell ref="C3:J3"/>
    <mergeCell ref="C4:C5"/>
    <mergeCell ref="D4:D5"/>
    <mergeCell ref="E4:J5"/>
    <mergeCell ref="C6:J6"/>
    <mergeCell ref="E11:I14"/>
    <mergeCell ref="C20:J20"/>
    <mergeCell ref="F24:H30"/>
    <mergeCell ref="D36:E36"/>
    <mergeCell ref="F36:J36"/>
  </mergeCells>
  <phoneticPr fontId="5"/>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6125C-8B9A-4F6B-9C28-2B2A69B4AC69}">
  <sheetPr>
    <tabColor rgb="FFFF0000"/>
  </sheetPr>
  <dimension ref="B1:R84"/>
  <sheetViews>
    <sheetView showGridLines="0" view="pageBreakPreview" topLeftCell="A43" zoomScaleNormal="85" zoomScaleSheetLayoutView="100" workbookViewId="0">
      <selection activeCell="C4" sqref="C4:J5"/>
    </sheetView>
  </sheetViews>
  <sheetFormatPr defaultColWidth="9" defaultRowHeight="13.5"/>
  <cols>
    <col min="1" max="1" width="9" style="920"/>
    <col min="2" max="2" width="1.5" style="920" customWidth="1"/>
    <col min="3" max="6" width="10.625" style="920" customWidth="1"/>
    <col min="7" max="7" width="15.875" style="920" customWidth="1"/>
    <col min="8" max="8" width="15.25" style="920" customWidth="1"/>
    <col min="9" max="9" width="10.625" style="920" customWidth="1"/>
    <col min="10" max="10" width="20.625" style="920" customWidth="1"/>
    <col min="11" max="11" width="1" style="920" customWidth="1"/>
    <col min="12" max="16384" width="9" style="920"/>
  </cols>
  <sheetData>
    <row r="1" spans="2:18" ht="3.75" customHeight="1"/>
    <row r="2" spans="2:18" ht="18" customHeight="1">
      <c r="C2" s="2618" t="s">
        <v>1013</v>
      </c>
      <c r="D2" s="2618"/>
      <c r="E2" s="2618"/>
      <c r="F2" s="2618"/>
      <c r="G2" s="2618"/>
      <c r="H2" s="2618"/>
      <c r="I2" s="2618"/>
      <c r="J2" s="2618"/>
    </row>
    <row r="3" spans="2:18" ht="18" customHeight="1">
      <c r="C3" s="2619" t="s">
        <v>1020</v>
      </c>
      <c r="D3" s="2619"/>
      <c r="E3" s="2619"/>
      <c r="F3" s="2619"/>
      <c r="G3" s="2619"/>
      <c r="H3" s="2619"/>
      <c r="I3" s="2619"/>
      <c r="J3" s="2619"/>
    </row>
    <row r="4" spans="2:18" ht="20.25" customHeight="1">
      <c r="B4" s="922"/>
      <c r="C4" s="2620"/>
      <c r="D4" s="2622"/>
      <c r="E4" s="2623" t="s">
        <v>1025</v>
      </c>
      <c r="F4" s="2623"/>
      <c r="G4" s="2623"/>
      <c r="H4" s="2623"/>
      <c r="I4" s="2623"/>
      <c r="J4" s="2623"/>
      <c r="K4" s="923"/>
    </row>
    <row r="5" spans="2:18" ht="19.5" customHeight="1">
      <c r="B5" s="922"/>
      <c r="C5" s="2620"/>
      <c r="D5" s="2622"/>
      <c r="E5" s="2623"/>
      <c r="F5" s="2623"/>
      <c r="G5" s="2623"/>
      <c r="H5" s="2623"/>
      <c r="I5" s="2623"/>
      <c r="J5" s="2623"/>
    </row>
    <row r="6" spans="2:18" ht="27.75" customHeight="1">
      <c r="B6" s="922"/>
      <c r="C6" s="2617" t="s">
        <v>1026</v>
      </c>
      <c r="D6" s="2617"/>
      <c r="E6" s="2617"/>
      <c r="F6" s="2617"/>
      <c r="G6" s="2617"/>
      <c r="H6" s="2617"/>
      <c r="I6" s="2617"/>
      <c r="J6" s="2617"/>
    </row>
    <row r="7" spans="2:18" ht="12" customHeight="1">
      <c r="B7" s="922"/>
      <c r="C7" s="952"/>
      <c r="D7" s="953"/>
      <c r="E7" s="953"/>
      <c r="F7" s="953"/>
      <c r="G7" s="953"/>
      <c r="H7" s="953"/>
      <c r="I7" s="953"/>
      <c r="J7" s="954"/>
    </row>
    <row r="8" spans="2:18" ht="19.5" customHeight="1">
      <c r="B8" s="922"/>
      <c r="C8" s="955"/>
      <c r="D8" s="940"/>
      <c r="E8" s="940"/>
      <c r="F8" s="940"/>
      <c r="G8" s="940"/>
      <c r="H8" s="940"/>
      <c r="I8" s="940"/>
      <c r="J8" s="956"/>
      <c r="P8" s="927"/>
      <c r="Q8" s="927"/>
      <c r="R8" s="927"/>
    </row>
    <row r="9" spans="2:18" ht="26.25" customHeight="1">
      <c r="B9" s="922"/>
      <c r="C9" s="955"/>
      <c r="D9" s="940"/>
      <c r="E9" s="940"/>
      <c r="F9" s="940"/>
      <c r="G9" s="940"/>
      <c r="H9" s="940"/>
      <c r="I9" s="940"/>
      <c r="J9" s="956"/>
      <c r="P9" s="927"/>
      <c r="Q9" s="927"/>
      <c r="R9" s="927"/>
    </row>
    <row r="10" spans="2:18" ht="26.25" customHeight="1">
      <c r="B10" s="922"/>
      <c r="C10" s="955"/>
      <c r="D10" s="940"/>
      <c r="E10" s="940"/>
      <c r="F10" s="940"/>
      <c r="G10" s="940"/>
      <c r="H10" s="940"/>
      <c r="I10" s="940"/>
      <c r="J10" s="956"/>
      <c r="P10" s="927"/>
      <c r="Q10" s="927"/>
      <c r="R10" s="927"/>
    </row>
    <row r="11" spans="2:18" ht="11.25" customHeight="1">
      <c r="B11" s="922"/>
      <c r="C11" s="955"/>
      <c r="D11" s="940"/>
      <c r="E11" s="2625" t="s">
        <v>1017</v>
      </c>
      <c r="F11" s="2625"/>
      <c r="G11" s="2625"/>
      <c r="H11" s="2625"/>
      <c r="I11" s="2625"/>
      <c r="J11" s="956"/>
      <c r="P11" s="927"/>
      <c r="Q11" s="927"/>
      <c r="R11" s="927"/>
    </row>
    <row r="12" spans="2:18" ht="19.5" customHeight="1">
      <c r="B12" s="922"/>
      <c r="C12" s="955"/>
      <c r="D12" s="940"/>
      <c r="E12" s="2625"/>
      <c r="F12" s="2625"/>
      <c r="G12" s="2625"/>
      <c r="H12" s="2625"/>
      <c r="I12" s="2625"/>
      <c r="J12" s="956"/>
    </row>
    <row r="13" spans="2:18" ht="30.75" customHeight="1">
      <c r="B13" s="922"/>
      <c r="C13" s="957"/>
      <c r="D13" s="958"/>
      <c r="E13" s="2625"/>
      <c r="F13" s="2625"/>
      <c r="G13" s="2625"/>
      <c r="H13" s="2625"/>
      <c r="I13" s="2625"/>
      <c r="J13" s="959"/>
      <c r="Q13" s="931"/>
    </row>
    <row r="14" spans="2:18" ht="30.75" customHeight="1">
      <c r="B14" s="922"/>
      <c r="C14" s="955"/>
      <c r="D14" s="940"/>
      <c r="E14" s="2625"/>
      <c r="F14" s="2625"/>
      <c r="G14" s="2625"/>
      <c r="H14" s="2625"/>
      <c r="I14" s="2625"/>
      <c r="J14" s="956"/>
      <c r="Q14" s="932"/>
    </row>
    <row r="15" spans="2:18" ht="11.25" customHeight="1">
      <c r="B15" s="922"/>
      <c r="C15" s="955"/>
      <c r="D15" s="940"/>
      <c r="E15" s="2625"/>
      <c r="F15" s="2625"/>
      <c r="G15" s="2625"/>
      <c r="H15" s="2625"/>
      <c r="I15" s="2625"/>
      <c r="J15" s="956"/>
      <c r="P15" s="927"/>
      <c r="Q15" s="927"/>
      <c r="R15" s="927"/>
    </row>
    <row r="16" spans="2:18" ht="19.5" customHeight="1">
      <c r="B16" s="922"/>
      <c r="C16" s="955"/>
      <c r="D16" s="940"/>
      <c r="E16" s="2625"/>
      <c r="F16" s="2625"/>
      <c r="G16" s="2625"/>
      <c r="H16" s="2625"/>
      <c r="I16" s="2625"/>
      <c r="J16" s="956"/>
    </row>
    <row r="17" spans="2:18" ht="30.75" customHeight="1">
      <c r="B17" s="922"/>
      <c r="C17" s="957"/>
      <c r="D17" s="958"/>
      <c r="E17" s="2625"/>
      <c r="F17" s="2625"/>
      <c r="G17" s="2625"/>
      <c r="H17" s="2625"/>
      <c r="I17" s="2625"/>
      <c r="J17" s="959"/>
      <c r="Q17" s="931"/>
    </row>
    <row r="18" spans="2:18" ht="30.75" customHeight="1">
      <c r="B18" s="922"/>
      <c r="C18" s="955"/>
      <c r="D18" s="940"/>
      <c r="E18" s="2625"/>
      <c r="F18" s="2625"/>
      <c r="G18" s="2625"/>
      <c r="H18" s="2625"/>
      <c r="I18" s="2625"/>
      <c r="J18" s="956"/>
      <c r="Q18" s="932"/>
    </row>
    <row r="19" spans="2:18" ht="31.5" customHeight="1">
      <c r="B19" s="922"/>
      <c r="C19" s="978"/>
      <c r="D19" s="958"/>
      <c r="E19" s="945"/>
      <c r="F19" s="945"/>
      <c r="G19" s="945"/>
      <c r="H19" s="945"/>
      <c r="I19" s="945"/>
      <c r="J19" s="959"/>
      <c r="Q19" s="932"/>
    </row>
    <row r="20" spans="2:18" ht="28.5" customHeight="1">
      <c r="B20" s="922"/>
      <c r="C20" s="2647"/>
      <c r="D20" s="2626"/>
      <c r="E20" s="2626"/>
      <c r="F20" s="2626"/>
      <c r="G20" s="2626"/>
      <c r="H20" s="2626"/>
      <c r="I20" s="2626"/>
      <c r="J20" s="2648"/>
    </row>
    <row r="21" spans="2:18" ht="11.25" customHeight="1">
      <c r="B21" s="922"/>
      <c r="C21" s="955"/>
      <c r="D21" s="940"/>
      <c r="E21" s="940"/>
      <c r="F21" s="940"/>
      <c r="G21" s="940"/>
      <c r="H21" s="940"/>
      <c r="I21" s="940"/>
      <c r="J21" s="956"/>
      <c r="P21" s="927"/>
      <c r="Q21" s="927"/>
      <c r="R21" s="927"/>
    </row>
    <row r="22" spans="2:18" ht="19.5" customHeight="1">
      <c r="B22" s="922"/>
      <c r="C22" s="955"/>
      <c r="D22" s="940"/>
      <c r="E22" s="940"/>
      <c r="F22" s="940"/>
      <c r="G22" s="940"/>
      <c r="H22" s="940"/>
      <c r="I22" s="940"/>
      <c r="J22" s="956"/>
    </row>
    <row r="23" spans="2:18" ht="30.75" customHeight="1">
      <c r="B23" s="922"/>
      <c r="C23" s="967"/>
      <c r="D23" s="968"/>
      <c r="E23" s="968"/>
      <c r="F23" s="968"/>
      <c r="G23" s="968"/>
      <c r="H23" s="968"/>
      <c r="I23" s="968"/>
      <c r="J23" s="969"/>
      <c r="Q23" s="931"/>
    </row>
    <row r="24" spans="2:18" ht="30.75" customHeight="1">
      <c r="B24" s="922"/>
      <c r="C24" s="940"/>
      <c r="D24" s="940"/>
      <c r="E24" s="940"/>
      <c r="F24" s="979"/>
      <c r="G24" s="979"/>
      <c r="H24" s="979"/>
      <c r="I24" s="940"/>
      <c r="J24" s="940"/>
      <c r="Q24" s="932"/>
    </row>
    <row r="25" spans="2:18" ht="27.75" customHeight="1">
      <c r="B25" s="922"/>
      <c r="C25" s="2617" t="s">
        <v>1027</v>
      </c>
      <c r="D25" s="2617"/>
      <c r="E25" s="2617"/>
      <c r="F25" s="2617"/>
      <c r="G25" s="2617"/>
      <c r="H25" s="2617"/>
      <c r="I25" s="2617"/>
      <c r="J25" s="2617"/>
    </row>
    <row r="26" spans="2:18" ht="12" customHeight="1">
      <c r="B26" s="922"/>
      <c r="C26" s="952"/>
      <c r="D26" s="953"/>
      <c r="E26" s="953"/>
      <c r="F26" s="980"/>
      <c r="G26" s="980"/>
      <c r="H26" s="980"/>
      <c r="I26" s="953"/>
      <c r="J26" s="954"/>
    </row>
    <row r="27" spans="2:18" ht="19.5" customHeight="1">
      <c r="B27" s="922"/>
      <c r="C27" s="955"/>
      <c r="D27" s="940"/>
      <c r="E27" s="940"/>
      <c r="F27" s="979"/>
      <c r="G27" s="979"/>
      <c r="H27" s="979"/>
      <c r="I27" s="940"/>
      <c r="J27" s="956"/>
      <c r="P27" s="927"/>
      <c r="Q27" s="927"/>
      <c r="R27" s="927"/>
    </row>
    <row r="28" spans="2:18" ht="26.25" customHeight="1">
      <c r="B28" s="922"/>
      <c r="C28" s="955"/>
      <c r="D28" s="940"/>
      <c r="E28" s="940"/>
      <c r="F28" s="979"/>
      <c r="G28" s="979"/>
      <c r="H28" s="979"/>
      <c r="I28" s="940"/>
      <c r="J28" s="956"/>
      <c r="P28" s="927"/>
      <c r="Q28" s="927"/>
      <c r="R28" s="927"/>
    </row>
    <row r="29" spans="2:18" ht="26.25" customHeight="1">
      <c r="B29" s="922"/>
      <c r="C29" s="955"/>
      <c r="D29" s="940"/>
      <c r="E29" s="940"/>
      <c r="F29" s="979"/>
      <c r="G29" s="979"/>
      <c r="H29" s="979"/>
      <c r="I29" s="940"/>
      <c r="J29" s="956"/>
      <c r="P29" s="927"/>
      <c r="Q29" s="927"/>
      <c r="R29" s="927"/>
    </row>
    <row r="30" spans="2:18" ht="11.25" customHeight="1">
      <c r="B30" s="922"/>
      <c r="C30" s="955"/>
      <c r="D30" s="940"/>
      <c r="E30" s="940"/>
      <c r="F30" s="979"/>
      <c r="G30" s="979"/>
      <c r="H30" s="979"/>
      <c r="I30" s="940"/>
      <c r="J30" s="956"/>
      <c r="P30" s="927"/>
      <c r="Q30" s="927"/>
      <c r="R30" s="927"/>
    </row>
    <row r="31" spans="2:18" ht="19.5" customHeight="1">
      <c r="B31" s="922"/>
      <c r="C31" s="955"/>
      <c r="D31" s="940"/>
      <c r="E31" s="2625" t="s">
        <v>1017</v>
      </c>
      <c r="F31" s="2625"/>
      <c r="G31" s="2625"/>
      <c r="H31" s="2625"/>
      <c r="I31" s="2625"/>
      <c r="J31" s="956"/>
    </row>
    <row r="32" spans="2:18" ht="30.75" customHeight="1">
      <c r="B32" s="922"/>
      <c r="C32" s="957"/>
      <c r="D32" s="958"/>
      <c r="E32" s="2625"/>
      <c r="F32" s="2625"/>
      <c r="G32" s="2625"/>
      <c r="H32" s="2625"/>
      <c r="I32" s="2625"/>
      <c r="J32" s="959"/>
      <c r="Q32" s="931"/>
    </row>
    <row r="33" spans="2:18" ht="30.75" customHeight="1">
      <c r="B33" s="922"/>
      <c r="C33" s="955"/>
      <c r="D33" s="940"/>
      <c r="E33" s="2625"/>
      <c r="F33" s="2625"/>
      <c r="G33" s="2625"/>
      <c r="H33" s="2625"/>
      <c r="I33" s="2625"/>
      <c r="J33" s="956"/>
      <c r="Q33" s="932"/>
    </row>
    <row r="34" spans="2:18" ht="11.25" customHeight="1">
      <c r="B34" s="922"/>
      <c r="C34" s="955"/>
      <c r="D34" s="940"/>
      <c r="E34" s="2625"/>
      <c r="F34" s="2625"/>
      <c r="G34" s="2625"/>
      <c r="H34" s="2625"/>
      <c r="I34" s="2625"/>
      <c r="J34" s="956"/>
      <c r="P34" s="927"/>
      <c r="Q34" s="927"/>
      <c r="R34" s="927"/>
    </row>
    <row r="35" spans="2:18" ht="19.5" customHeight="1">
      <c r="B35" s="922"/>
      <c r="C35" s="955"/>
      <c r="D35" s="940"/>
      <c r="E35" s="2625"/>
      <c r="F35" s="2625"/>
      <c r="G35" s="2625"/>
      <c r="H35" s="2625"/>
      <c r="I35" s="2625"/>
      <c r="J35" s="956"/>
    </row>
    <row r="36" spans="2:18" ht="30.75" customHeight="1">
      <c r="B36" s="922"/>
      <c r="C36" s="957"/>
      <c r="D36" s="958"/>
      <c r="E36" s="2625"/>
      <c r="F36" s="2625"/>
      <c r="G36" s="2625"/>
      <c r="H36" s="2625"/>
      <c r="I36" s="2625"/>
      <c r="J36" s="959"/>
      <c r="Q36" s="931"/>
    </row>
    <row r="37" spans="2:18" ht="30.75" customHeight="1">
      <c r="B37" s="922"/>
      <c r="C37" s="955"/>
      <c r="D37" s="940"/>
      <c r="E37" s="2625"/>
      <c r="F37" s="2625"/>
      <c r="G37" s="2625"/>
      <c r="H37" s="2625"/>
      <c r="I37" s="2625"/>
      <c r="J37" s="956"/>
      <c r="Q37" s="932"/>
    </row>
    <row r="38" spans="2:18" ht="31.5" customHeight="1">
      <c r="B38" s="922"/>
      <c r="C38" s="978"/>
      <c r="D38" s="958"/>
      <c r="E38" s="2625"/>
      <c r="F38" s="2625"/>
      <c r="G38" s="2625"/>
      <c r="H38" s="2625"/>
      <c r="I38" s="2625"/>
      <c r="J38" s="959"/>
      <c r="Q38" s="932"/>
    </row>
    <row r="39" spans="2:18" ht="28.5" customHeight="1">
      <c r="B39" s="922"/>
      <c r="C39" s="955"/>
      <c r="D39" s="940"/>
      <c r="E39" s="940"/>
      <c r="F39" s="979"/>
      <c r="G39" s="979"/>
      <c r="H39" s="979"/>
      <c r="I39" s="940"/>
      <c r="J39" s="956"/>
    </row>
    <row r="40" spans="2:18" ht="11.25" customHeight="1">
      <c r="B40" s="922"/>
      <c r="C40" s="955"/>
      <c r="D40" s="940"/>
      <c r="E40" s="940"/>
      <c r="F40" s="979"/>
      <c r="G40" s="979"/>
      <c r="H40" s="979"/>
      <c r="I40" s="940"/>
      <c r="J40" s="956"/>
      <c r="P40" s="927"/>
      <c r="Q40" s="927"/>
      <c r="R40" s="927"/>
    </row>
    <row r="41" spans="2:18" ht="19.5" customHeight="1">
      <c r="B41" s="922"/>
      <c r="C41" s="955"/>
      <c r="D41" s="940"/>
      <c r="E41" s="940"/>
      <c r="F41" s="979"/>
      <c r="G41" s="979"/>
      <c r="H41" s="979"/>
      <c r="I41" s="940"/>
      <c r="J41" s="956"/>
    </row>
    <row r="42" spans="2:18" ht="30.75" customHeight="1">
      <c r="B42" s="922"/>
      <c r="C42" s="967"/>
      <c r="D42" s="968"/>
      <c r="E42" s="968"/>
      <c r="F42" s="981"/>
      <c r="G42" s="981"/>
      <c r="H42" s="981"/>
      <c r="I42" s="968"/>
      <c r="J42" s="969"/>
      <c r="Q42" s="931"/>
    </row>
    <row r="43" spans="2:18" ht="32.25" customHeight="1">
      <c r="B43" s="922"/>
      <c r="C43" s="940"/>
      <c r="D43" s="940"/>
      <c r="E43" s="940"/>
      <c r="F43" s="979"/>
      <c r="G43" s="979"/>
      <c r="H43" s="979"/>
      <c r="I43" s="940"/>
      <c r="J43" s="940"/>
      <c r="Q43" s="932"/>
    </row>
    <row r="44" spans="2:18" ht="27.75" customHeight="1">
      <c r="B44" s="922"/>
      <c r="C44" s="2617" t="s">
        <v>1027</v>
      </c>
      <c r="D44" s="2617"/>
      <c r="E44" s="2617"/>
      <c r="F44" s="2617"/>
      <c r="G44" s="2617"/>
      <c r="H44" s="2617"/>
      <c r="I44" s="2617"/>
      <c r="J44" s="2617"/>
    </row>
    <row r="45" spans="2:18" ht="12" customHeight="1">
      <c r="B45" s="922"/>
      <c r="C45" s="952"/>
      <c r="D45" s="953"/>
      <c r="E45" s="953"/>
      <c r="F45" s="980"/>
      <c r="G45" s="980"/>
      <c r="H45" s="980"/>
      <c r="I45" s="953"/>
      <c r="J45" s="954"/>
    </row>
    <row r="46" spans="2:18" ht="19.5" customHeight="1">
      <c r="B46" s="922"/>
      <c r="C46" s="955"/>
      <c r="D46" s="940"/>
      <c r="E46" s="940"/>
      <c r="F46" s="979"/>
      <c r="G46" s="979"/>
      <c r="H46" s="979"/>
      <c r="I46" s="940"/>
      <c r="J46" s="956"/>
      <c r="P46" s="927"/>
      <c r="Q46" s="927"/>
      <c r="R46" s="927"/>
    </row>
    <row r="47" spans="2:18" ht="26.25" customHeight="1">
      <c r="B47" s="922"/>
      <c r="C47" s="955"/>
      <c r="D47" s="940"/>
      <c r="E47" s="940"/>
      <c r="F47" s="979"/>
      <c r="G47" s="979"/>
      <c r="H47" s="979"/>
      <c r="I47" s="940"/>
      <c r="J47" s="956"/>
      <c r="P47" s="927"/>
      <c r="Q47" s="927"/>
      <c r="R47" s="927"/>
    </row>
    <row r="48" spans="2:18" ht="26.25" customHeight="1">
      <c r="B48" s="922"/>
      <c r="C48" s="955"/>
      <c r="D48" s="940"/>
      <c r="E48" s="940"/>
      <c r="F48" s="979"/>
      <c r="G48" s="979"/>
      <c r="H48" s="979"/>
      <c r="I48" s="940"/>
      <c r="J48" s="956"/>
      <c r="P48" s="927"/>
      <c r="Q48" s="927"/>
      <c r="R48" s="927"/>
    </row>
    <row r="49" spans="2:18" ht="11.25" customHeight="1">
      <c r="B49" s="922"/>
      <c r="C49" s="955"/>
      <c r="D49" s="940"/>
      <c r="E49" s="940"/>
      <c r="F49" s="979"/>
      <c r="G49" s="979"/>
      <c r="H49" s="979"/>
      <c r="I49" s="940"/>
      <c r="J49" s="956"/>
      <c r="P49" s="927"/>
      <c r="Q49" s="927"/>
      <c r="R49" s="927"/>
    </row>
    <row r="50" spans="2:18" ht="19.5" customHeight="1">
      <c r="B50" s="922"/>
      <c r="C50" s="955"/>
      <c r="D50" s="940"/>
      <c r="E50" s="2625" t="s">
        <v>1017</v>
      </c>
      <c r="F50" s="2625"/>
      <c r="G50" s="2625"/>
      <c r="H50" s="2625"/>
      <c r="I50" s="2625"/>
      <c r="J50" s="956"/>
    </row>
    <row r="51" spans="2:18" ht="30.75" customHeight="1">
      <c r="B51" s="922"/>
      <c r="C51" s="957"/>
      <c r="D51" s="958"/>
      <c r="E51" s="2625"/>
      <c r="F51" s="2625"/>
      <c r="G51" s="2625"/>
      <c r="H51" s="2625"/>
      <c r="I51" s="2625"/>
      <c r="J51" s="959"/>
      <c r="Q51" s="931"/>
    </row>
    <row r="52" spans="2:18" ht="30.75" customHeight="1">
      <c r="B52" s="922"/>
      <c r="C52" s="955"/>
      <c r="D52" s="940"/>
      <c r="E52" s="2625"/>
      <c r="F52" s="2625"/>
      <c r="G52" s="2625"/>
      <c r="H52" s="2625"/>
      <c r="I52" s="2625"/>
      <c r="J52" s="956"/>
      <c r="Q52" s="932"/>
    </row>
    <row r="53" spans="2:18" ht="11.25" customHeight="1">
      <c r="B53" s="922"/>
      <c r="C53" s="955"/>
      <c r="D53" s="940"/>
      <c r="E53" s="2625"/>
      <c r="F53" s="2625"/>
      <c r="G53" s="2625"/>
      <c r="H53" s="2625"/>
      <c r="I53" s="2625"/>
      <c r="J53" s="956"/>
      <c r="P53" s="927"/>
      <c r="Q53" s="927"/>
      <c r="R53" s="927"/>
    </row>
    <row r="54" spans="2:18" ht="19.5" customHeight="1">
      <c r="B54" s="922"/>
      <c r="C54" s="955"/>
      <c r="D54" s="940"/>
      <c r="E54" s="2625"/>
      <c r="F54" s="2625"/>
      <c r="G54" s="2625"/>
      <c r="H54" s="2625"/>
      <c r="I54" s="2625"/>
      <c r="J54" s="956"/>
    </row>
    <row r="55" spans="2:18" ht="30.75" customHeight="1">
      <c r="B55" s="922"/>
      <c r="C55" s="957"/>
      <c r="D55" s="958"/>
      <c r="E55" s="2625"/>
      <c r="F55" s="2625"/>
      <c r="G55" s="2625"/>
      <c r="H55" s="2625"/>
      <c r="I55" s="2625"/>
      <c r="J55" s="959"/>
      <c r="Q55" s="931"/>
    </row>
    <row r="56" spans="2:18" ht="30.75" customHeight="1">
      <c r="B56" s="922"/>
      <c r="C56" s="955"/>
      <c r="D56" s="940"/>
      <c r="E56" s="2625"/>
      <c r="F56" s="2625"/>
      <c r="G56" s="2625"/>
      <c r="H56" s="2625"/>
      <c r="I56" s="2625"/>
      <c r="J56" s="956"/>
      <c r="Q56" s="932"/>
    </row>
    <row r="57" spans="2:18" ht="31.5" customHeight="1">
      <c r="B57" s="922"/>
      <c r="C57" s="978"/>
      <c r="D57" s="958"/>
      <c r="E57" s="2625"/>
      <c r="F57" s="2625"/>
      <c r="G57" s="2625"/>
      <c r="H57" s="2625"/>
      <c r="I57" s="2625"/>
      <c r="J57" s="959"/>
      <c r="Q57" s="932"/>
    </row>
    <row r="58" spans="2:18" ht="28.5" customHeight="1">
      <c r="B58" s="922"/>
      <c r="C58" s="955"/>
      <c r="D58" s="940"/>
      <c r="E58" s="940"/>
      <c r="F58" s="979"/>
      <c r="G58" s="979"/>
      <c r="H58" s="979"/>
      <c r="I58" s="940"/>
      <c r="J58" s="956"/>
    </row>
    <row r="59" spans="2:18" ht="11.25" customHeight="1">
      <c r="B59" s="922"/>
      <c r="C59" s="955"/>
      <c r="D59" s="940"/>
      <c r="E59" s="940"/>
      <c r="F59" s="979"/>
      <c r="G59" s="979"/>
      <c r="H59" s="979"/>
      <c r="I59" s="940"/>
      <c r="J59" s="956"/>
      <c r="P59" s="927"/>
      <c r="Q59" s="927"/>
      <c r="R59" s="927"/>
    </row>
    <row r="60" spans="2:18" ht="19.5" customHeight="1">
      <c r="B60" s="922"/>
      <c r="C60" s="955"/>
      <c r="D60" s="940"/>
      <c r="E60" s="940"/>
      <c r="F60" s="979"/>
      <c r="G60" s="979"/>
      <c r="H60" s="979"/>
      <c r="I60" s="940"/>
      <c r="J60" s="956"/>
    </row>
    <row r="61" spans="2:18" ht="30.75" customHeight="1">
      <c r="B61" s="922"/>
      <c r="C61" s="967"/>
      <c r="D61" s="968"/>
      <c r="E61" s="968"/>
      <c r="F61" s="981"/>
      <c r="G61" s="981"/>
      <c r="H61" s="981"/>
      <c r="I61" s="968"/>
      <c r="J61" s="969"/>
      <c r="Q61" s="931"/>
    </row>
    <row r="62" spans="2:18" ht="18.75">
      <c r="B62" s="922"/>
      <c r="C62" s="939"/>
      <c r="D62" s="939"/>
      <c r="E62" s="939"/>
      <c r="F62" s="940"/>
      <c r="G62" s="940"/>
      <c r="H62" s="928"/>
      <c r="I62" s="975"/>
      <c r="J62" s="972"/>
    </row>
    <row r="63" spans="2:18" ht="18.75">
      <c r="B63" s="922"/>
      <c r="C63" s="940"/>
      <c r="D63" s="940"/>
      <c r="E63" s="940"/>
      <c r="F63" s="940"/>
      <c r="G63" s="940"/>
      <c r="H63" s="940"/>
      <c r="I63" s="940"/>
      <c r="J63" s="940"/>
    </row>
    <row r="64" spans="2:18" ht="15" customHeight="1">
      <c r="B64" s="922"/>
      <c r="C64" s="2633"/>
      <c r="D64" s="2633"/>
      <c r="E64" s="2633"/>
      <c r="F64" s="2633"/>
      <c r="G64" s="2633"/>
      <c r="H64" s="2633"/>
      <c r="I64" s="2633"/>
      <c r="J64" s="2633"/>
    </row>
    <row r="65" spans="2:18" ht="15" customHeight="1">
      <c r="B65" s="922"/>
      <c r="C65" s="2633"/>
      <c r="D65" s="2633"/>
      <c r="E65" s="2633"/>
      <c r="F65" s="2633"/>
      <c r="G65" s="2633"/>
      <c r="H65" s="2633"/>
      <c r="I65" s="2633"/>
      <c r="J65" s="2633"/>
    </row>
    <row r="66" spans="2:18" ht="13.5" customHeight="1">
      <c r="B66" s="922"/>
      <c r="C66" s="2633"/>
      <c r="D66" s="2633"/>
      <c r="E66" s="2633"/>
      <c r="F66" s="2633"/>
      <c r="G66" s="2633"/>
      <c r="H66" s="2633"/>
      <c r="I66" s="2633"/>
      <c r="J66" s="2633"/>
    </row>
    <row r="67" spans="2:18" ht="2.25" customHeight="1">
      <c r="B67" s="922"/>
      <c r="C67" s="2639"/>
      <c r="D67" s="2639"/>
      <c r="E67" s="2639"/>
      <c r="F67" s="2639"/>
      <c r="G67" s="2639"/>
      <c r="H67" s="2639"/>
      <c r="I67" s="2639"/>
      <c r="J67" s="2639"/>
    </row>
    <row r="68" spans="2:18" ht="72.75" customHeight="1">
      <c r="B68" s="922"/>
      <c r="C68" s="2624"/>
      <c r="D68" s="2624"/>
      <c r="E68" s="2624"/>
      <c r="F68" s="2624"/>
      <c r="G68" s="2624"/>
      <c r="H68" s="2624"/>
      <c r="I68" s="2624"/>
      <c r="J68" s="2624"/>
    </row>
    <row r="69" spans="2:18" ht="11.25" customHeight="1">
      <c r="B69" s="922"/>
      <c r="C69" s="940"/>
      <c r="D69" s="940"/>
      <c r="E69" s="940"/>
      <c r="F69" s="940"/>
      <c r="G69" s="940"/>
      <c r="H69" s="940"/>
      <c r="I69" s="940"/>
      <c r="J69" s="940"/>
      <c r="P69" s="927"/>
      <c r="Q69" s="927"/>
      <c r="R69" s="927"/>
    </row>
    <row r="70" spans="2:18" ht="19.5" customHeight="1">
      <c r="B70" s="922"/>
      <c r="C70" s="940"/>
      <c r="D70" s="940"/>
      <c r="E70" s="940"/>
      <c r="F70" s="940"/>
      <c r="G70" s="940"/>
      <c r="H70" s="940"/>
      <c r="I70" s="940"/>
      <c r="J70" s="940"/>
      <c r="P70" s="927"/>
      <c r="Q70" s="927"/>
      <c r="R70" s="927"/>
    </row>
    <row r="71" spans="2:18" ht="30" customHeight="1">
      <c r="B71" s="922"/>
      <c r="C71" s="2641"/>
      <c r="D71" s="2641"/>
      <c r="E71" s="2641"/>
      <c r="F71" s="2641"/>
      <c r="G71" s="2641"/>
      <c r="H71" s="940"/>
      <c r="I71" s="940"/>
      <c r="J71" s="945"/>
      <c r="K71" s="946"/>
      <c r="P71" s="927"/>
      <c r="Q71" s="927"/>
      <c r="R71" s="927"/>
    </row>
    <row r="72" spans="2:18" ht="28.5" customHeight="1">
      <c r="B72" s="922"/>
      <c r="C72" s="2642"/>
      <c r="D72" s="2642"/>
      <c r="E72" s="2642"/>
      <c r="F72" s="2642"/>
      <c r="G72" s="2642"/>
      <c r="H72" s="949"/>
      <c r="I72" s="976"/>
      <c r="J72" s="940"/>
      <c r="P72" s="927"/>
      <c r="Q72" s="927"/>
      <c r="R72" s="927"/>
    </row>
    <row r="73" spans="2:18" ht="30" customHeight="1">
      <c r="B73" s="922"/>
      <c r="C73" s="2596"/>
      <c r="D73" s="2596"/>
      <c r="E73" s="2596"/>
      <c r="F73" s="2596"/>
      <c r="G73" s="2596"/>
      <c r="H73" s="2596"/>
      <c r="I73" s="2596"/>
      <c r="J73" s="2596"/>
      <c r="P73" s="927"/>
      <c r="Q73" s="927"/>
      <c r="R73" s="927"/>
    </row>
    <row r="74" spans="2:18" ht="10.5" customHeight="1">
      <c r="B74" s="922"/>
      <c r="C74" s="949"/>
      <c r="D74" s="928"/>
      <c r="E74" s="949"/>
      <c r="F74" s="949"/>
      <c r="G74" s="926"/>
      <c r="H74" s="926"/>
      <c r="I74" s="926"/>
      <c r="J74" s="926"/>
      <c r="P74" s="927"/>
      <c r="Q74" s="927"/>
      <c r="R74" s="927"/>
    </row>
    <row r="75" spans="2:18" ht="15.75" customHeight="1">
      <c r="B75" s="922"/>
      <c r="C75" s="950"/>
      <c r="D75" s="928"/>
      <c r="E75" s="949"/>
      <c r="F75" s="949"/>
      <c r="G75" s="926"/>
      <c r="H75" s="926"/>
      <c r="I75" s="926"/>
      <c r="J75" s="926"/>
      <c r="P75" s="927"/>
      <c r="Q75" s="927"/>
      <c r="R75" s="927"/>
    </row>
    <row r="76" spans="2:18" ht="213" customHeight="1">
      <c r="B76" s="922"/>
      <c r="C76" s="2643"/>
      <c r="D76" s="2644"/>
      <c r="E76" s="2644"/>
      <c r="F76" s="2644"/>
      <c r="G76" s="2644"/>
      <c r="H76" s="2644"/>
      <c r="I76" s="2644"/>
      <c r="J76" s="2644"/>
      <c r="P76" s="927"/>
      <c r="Q76" s="927"/>
      <c r="R76" s="927"/>
    </row>
    <row r="77" spans="2:18" ht="10.5" customHeight="1">
      <c r="B77" s="922"/>
      <c r="C77" s="949"/>
      <c r="D77" s="928"/>
      <c r="E77" s="949"/>
      <c r="F77" s="949"/>
      <c r="G77" s="926"/>
      <c r="H77" s="926"/>
      <c r="I77" s="926"/>
      <c r="J77" s="926"/>
      <c r="P77" s="927"/>
      <c r="Q77" s="927"/>
      <c r="R77" s="927"/>
    </row>
    <row r="78" spans="2:18" ht="21.75" customHeight="1">
      <c r="B78" s="922"/>
      <c r="C78" s="950"/>
      <c r="D78" s="928"/>
      <c r="E78" s="949"/>
      <c r="F78" s="949"/>
      <c r="G78" s="926"/>
      <c r="H78" s="926"/>
      <c r="I78" s="926"/>
      <c r="J78" s="926"/>
      <c r="P78" s="927"/>
      <c r="Q78" s="927"/>
      <c r="R78" s="927"/>
    </row>
    <row r="79" spans="2:18" ht="92.25" customHeight="1">
      <c r="C79" s="2645"/>
      <c r="D79" s="2646"/>
      <c r="E79" s="2646"/>
      <c r="F79" s="2646"/>
      <c r="G79" s="2646"/>
      <c r="H79" s="2646"/>
      <c r="I79" s="2646"/>
      <c r="J79" s="2646"/>
    </row>
    <row r="80" spans="2:18" ht="16.5">
      <c r="C80" s="951"/>
      <c r="D80" s="951"/>
      <c r="E80" s="951"/>
      <c r="F80" s="951"/>
      <c r="G80" s="951"/>
      <c r="H80" s="951"/>
      <c r="I80" s="951"/>
      <c r="J80" s="951"/>
    </row>
    <row r="81" spans="3:10" ht="16.5">
      <c r="C81" s="951"/>
      <c r="D81" s="951"/>
      <c r="E81" s="951"/>
      <c r="F81" s="951"/>
      <c r="G81" s="951"/>
      <c r="H81" s="951"/>
      <c r="I81" s="951"/>
      <c r="J81" s="951"/>
    </row>
    <row r="82" spans="3:10" ht="16.5">
      <c r="C82" s="2640"/>
      <c r="D82" s="2640"/>
      <c r="E82" s="2640"/>
      <c r="F82" s="2640"/>
      <c r="G82" s="977"/>
      <c r="H82" s="951"/>
      <c r="I82" s="951"/>
      <c r="J82" s="951"/>
    </row>
    <row r="83" spans="3:10" ht="16.5">
      <c r="C83" s="2640"/>
      <c r="D83" s="2640"/>
      <c r="E83" s="2640"/>
      <c r="F83" s="2640"/>
      <c r="G83" s="977"/>
      <c r="H83" s="951"/>
      <c r="I83" s="951"/>
      <c r="J83" s="951"/>
    </row>
    <row r="84" spans="3:10" ht="16.5">
      <c r="C84" s="951"/>
      <c r="D84" s="951"/>
      <c r="E84" s="951"/>
      <c r="F84" s="951"/>
      <c r="G84" s="951"/>
      <c r="H84" s="951"/>
      <c r="I84" s="951"/>
      <c r="J84" s="951"/>
    </row>
  </sheetData>
  <mergeCells count="22">
    <mergeCell ref="C76:J76"/>
    <mergeCell ref="C79:J79"/>
    <mergeCell ref="C82:F82"/>
    <mergeCell ref="C83:F83"/>
    <mergeCell ref="C64:J66"/>
    <mergeCell ref="C67:J67"/>
    <mergeCell ref="C68:J68"/>
    <mergeCell ref="C71:G71"/>
    <mergeCell ref="C72:G72"/>
    <mergeCell ref="C73:J73"/>
    <mergeCell ref="E50:I57"/>
    <mergeCell ref="C2:J2"/>
    <mergeCell ref="C3:J3"/>
    <mergeCell ref="C4:C5"/>
    <mergeCell ref="D4:D5"/>
    <mergeCell ref="E4:J5"/>
    <mergeCell ref="C6:J6"/>
    <mergeCell ref="E11:I18"/>
    <mergeCell ref="C20:J20"/>
    <mergeCell ref="C25:J25"/>
    <mergeCell ref="E31:I38"/>
    <mergeCell ref="C44:J44"/>
  </mergeCells>
  <phoneticPr fontId="5"/>
  <printOptions horizontalCentered="1"/>
  <pageMargins left="0.23622047244094491" right="0.23622047244094491" top="0.15748031496062992" bottom="0.15748031496062992" header="0.31496062992125984" footer="0.31496062992125984"/>
  <pageSetup paperSize="9" scale="4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06280-0E50-4AF8-A826-B33143247D05}">
  <sheetPr>
    <tabColor rgb="FFFF0000"/>
  </sheetPr>
  <dimension ref="B1:R68"/>
  <sheetViews>
    <sheetView showGridLines="0" view="pageBreakPreview" zoomScale="115" zoomScaleNormal="85" zoomScaleSheetLayoutView="115" workbookViewId="0">
      <selection activeCell="M11" sqref="M11"/>
    </sheetView>
  </sheetViews>
  <sheetFormatPr defaultColWidth="9" defaultRowHeight="13.5"/>
  <cols>
    <col min="1" max="1" width="9" style="920"/>
    <col min="2" max="2" width="1.5" style="920" customWidth="1"/>
    <col min="3" max="6" width="10.625" style="920" customWidth="1"/>
    <col min="7" max="7" width="15.875" style="920" customWidth="1"/>
    <col min="8" max="8" width="15.25" style="920" customWidth="1"/>
    <col min="9" max="9" width="10.625" style="920" customWidth="1"/>
    <col min="10" max="10" width="22.375" style="920" customWidth="1"/>
    <col min="11" max="11" width="1" style="920" customWidth="1"/>
    <col min="12" max="16384" width="9" style="920"/>
  </cols>
  <sheetData>
    <row r="1" spans="2:18" ht="3.75" customHeight="1"/>
    <row r="2" spans="2:18" ht="10.5" customHeight="1">
      <c r="J2" s="921"/>
    </row>
    <row r="3" spans="2:18" ht="20.25" customHeight="1">
      <c r="B3" s="922"/>
      <c r="C3" s="922"/>
      <c r="D3" s="922"/>
      <c r="E3" s="922"/>
      <c r="F3" s="922"/>
      <c r="G3" s="922"/>
      <c r="H3" s="922"/>
      <c r="I3" s="2568" t="s">
        <v>944</v>
      </c>
      <c r="J3" s="2568"/>
      <c r="K3" s="923"/>
    </row>
    <row r="4" spans="2:18" ht="19.5">
      <c r="B4" s="922"/>
      <c r="C4" s="2569" t="s">
        <v>1028</v>
      </c>
      <c r="D4" s="2569"/>
      <c r="E4" s="2569"/>
      <c r="F4" s="924" t="s">
        <v>946</v>
      </c>
      <c r="G4" s="925"/>
      <c r="H4" s="925"/>
      <c r="I4" s="925"/>
      <c r="J4" s="925"/>
    </row>
    <row r="5" spans="2:18" ht="27.75" customHeight="1">
      <c r="B5" s="922"/>
      <c r="C5" s="2570" t="s">
        <v>947</v>
      </c>
      <c r="D5" s="2570"/>
      <c r="E5" s="2570"/>
      <c r="F5" s="2570"/>
      <c r="G5" s="2570"/>
      <c r="H5" s="2570"/>
      <c r="I5" s="2570"/>
      <c r="J5" s="2570"/>
    </row>
    <row r="6" spans="2:18" ht="12" customHeight="1">
      <c r="B6" s="922"/>
      <c r="C6" s="925"/>
      <c r="D6" s="925"/>
      <c r="E6" s="925"/>
      <c r="F6" s="925"/>
      <c r="G6" s="925"/>
      <c r="H6" s="925"/>
      <c r="I6" s="925"/>
      <c r="J6" s="925"/>
    </row>
    <row r="7" spans="2:18" ht="19.5" customHeight="1">
      <c r="B7" s="922"/>
      <c r="C7" s="926" t="s">
        <v>948</v>
      </c>
      <c r="D7" s="926"/>
      <c r="E7" s="926"/>
      <c r="F7" s="926"/>
      <c r="G7" s="926"/>
      <c r="H7" s="926"/>
      <c r="I7" s="926"/>
      <c r="J7" s="926"/>
      <c r="P7" s="927"/>
      <c r="Q7" s="927"/>
      <c r="R7" s="927"/>
    </row>
    <row r="8" spans="2:18" ht="26.25" customHeight="1">
      <c r="B8" s="922"/>
      <c r="C8" s="2571" t="s">
        <v>949</v>
      </c>
      <c r="D8" s="2572"/>
      <c r="E8" s="2573" t="s">
        <v>1040</v>
      </c>
      <c r="F8" s="2574"/>
      <c r="G8" s="2574"/>
      <c r="H8" s="2574"/>
      <c r="I8" s="2574"/>
      <c r="J8" s="2575"/>
      <c r="P8" s="927"/>
      <c r="Q8" s="927"/>
      <c r="R8" s="927"/>
    </row>
    <row r="9" spans="2:18" ht="26.25" customHeight="1">
      <c r="B9" s="922"/>
      <c r="C9" s="2576" t="s">
        <v>950</v>
      </c>
      <c r="D9" s="2577"/>
      <c r="E9" s="2578" t="s">
        <v>1041</v>
      </c>
      <c r="F9" s="2579"/>
      <c r="G9" s="2579"/>
      <c r="H9" s="2579"/>
      <c r="I9" s="2579"/>
      <c r="J9" s="2580"/>
      <c r="P9" s="927"/>
      <c r="Q9" s="927"/>
      <c r="R9" s="927"/>
    </row>
    <row r="10" spans="2:18" ht="10.5" customHeight="1">
      <c r="B10" s="922"/>
      <c r="C10" s="928"/>
      <c r="D10" s="928"/>
      <c r="E10" s="929"/>
      <c r="F10" s="929"/>
      <c r="G10" s="929"/>
      <c r="H10" s="929"/>
      <c r="I10" s="929"/>
      <c r="J10" s="929"/>
      <c r="P10" s="927"/>
      <c r="Q10" s="927"/>
      <c r="R10" s="927"/>
    </row>
    <row r="11" spans="2:18" ht="19.5" customHeight="1">
      <c r="B11" s="922"/>
      <c r="C11" s="926" t="s">
        <v>951</v>
      </c>
      <c r="D11" s="926"/>
      <c r="E11" s="926"/>
      <c r="F11" s="926"/>
      <c r="G11" s="926"/>
      <c r="H11" s="926"/>
      <c r="I11" s="926"/>
      <c r="J11" s="926"/>
    </row>
    <row r="12" spans="2:18" ht="30.75" customHeight="1">
      <c r="B12" s="922"/>
      <c r="C12" s="930" t="s">
        <v>952</v>
      </c>
      <c r="D12" s="2581" t="s">
        <v>953</v>
      </c>
      <c r="E12" s="2582"/>
      <c r="F12" s="2582"/>
      <c r="G12" s="2582"/>
      <c r="H12" s="2582"/>
      <c r="I12" s="2582"/>
      <c r="J12" s="2583"/>
      <c r="Q12" s="931"/>
    </row>
    <row r="13" spans="2:18" ht="30.75" customHeight="1">
      <c r="B13" s="922"/>
      <c r="C13" s="2565"/>
      <c r="D13" s="2566"/>
      <c r="E13" s="2566"/>
      <c r="F13" s="2566"/>
      <c r="G13" s="2566"/>
      <c r="H13" s="2566"/>
      <c r="I13" s="2566"/>
      <c r="J13" s="2567"/>
      <c r="Q13" s="932"/>
    </row>
    <row r="14" spans="2:18" ht="11.25" customHeight="1">
      <c r="B14" s="922"/>
      <c r="C14" s="926"/>
      <c r="D14" s="926"/>
      <c r="E14" s="926"/>
      <c r="F14" s="926"/>
      <c r="G14" s="926"/>
      <c r="H14" s="926"/>
      <c r="I14" s="926"/>
      <c r="J14" s="926"/>
      <c r="P14" s="927"/>
      <c r="Q14" s="927"/>
      <c r="R14" s="927"/>
    </row>
    <row r="15" spans="2:18" ht="19.5" customHeight="1">
      <c r="B15" s="922"/>
      <c r="C15" s="926" t="s">
        <v>954</v>
      </c>
      <c r="D15" s="926"/>
      <c r="E15" s="926"/>
      <c r="F15" s="926"/>
      <c r="G15" s="926"/>
      <c r="H15" s="926"/>
      <c r="I15" s="926"/>
      <c r="J15" s="926"/>
    </row>
    <row r="16" spans="2:18" ht="30.75" customHeight="1">
      <c r="B16" s="922"/>
      <c r="C16" s="930" t="s">
        <v>952</v>
      </c>
      <c r="D16" s="2581" t="s">
        <v>1029</v>
      </c>
      <c r="E16" s="2582"/>
      <c r="F16" s="2582"/>
      <c r="G16" s="2582"/>
      <c r="H16" s="2582"/>
      <c r="I16" s="2582"/>
      <c r="J16" s="2583"/>
      <c r="Q16" s="931"/>
    </row>
    <row r="17" spans="2:18" ht="30.75" customHeight="1">
      <c r="B17" s="922"/>
      <c r="C17" s="2565"/>
      <c r="D17" s="2566"/>
      <c r="E17" s="2566"/>
      <c r="F17" s="2566"/>
      <c r="G17" s="2566"/>
      <c r="H17" s="2566"/>
      <c r="I17" s="2566"/>
      <c r="J17" s="2567"/>
      <c r="Q17" s="932"/>
    </row>
    <row r="18" spans="2:18" ht="31.5" customHeight="1">
      <c r="B18" s="922"/>
      <c r="C18" s="933" t="s">
        <v>956</v>
      </c>
      <c r="D18" s="2584" t="s">
        <v>1030</v>
      </c>
      <c r="E18" s="2585"/>
      <c r="F18" s="2585"/>
      <c r="G18" s="2585"/>
      <c r="H18" s="2585"/>
      <c r="I18" s="2585"/>
      <c r="J18" s="2586"/>
      <c r="Q18" s="932"/>
    </row>
    <row r="19" spans="2:18" ht="28.5" customHeight="1">
      <c r="B19" s="922"/>
      <c r="C19" s="2565"/>
      <c r="D19" s="2566"/>
      <c r="E19" s="2566"/>
      <c r="F19" s="2566"/>
      <c r="G19" s="2566"/>
      <c r="H19" s="2566"/>
      <c r="I19" s="2566"/>
      <c r="J19" s="2567"/>
    </row>
    <row r="20" spans="2:18" ht="11.25" customHeight="1">
      <c r="B20" s="922"/>
      <c r="C20" s="926"/>
      <c r="D20" s="926"/>
      <c r="E20" s="926"/>
      <c r="F20" s="926"/>
      <c r="G20" s="926"/>
      <c r="H20" s="926"/>
      <c r="I20" s="926"/>
      <c r="J20" s="926"/>
      <c r="P20" s="927"/>
      <c r="Q20" s="927"/>
      <c r="R20" s="927"/>
    </row>
    <row r="21" spans="2:18" ht="19.5" customHeight="1">
      <c r="B21" s="922"/>
      <c r="C21" s="926" t="s">
        <v>958</v>
      </c>
      <c r="D21" s="926"/>
      <c r="E21" s="926"/>
      <c r="F21" s="926"/>
      <c r="G21" s="926"/>
      <c r="H21" s="926"/>
      <c r="I21" s="926"/>
      <c r="J21" s="926"/>
    </row>
    <row r="22" spans="2:18" ht="30.75" customHeight="1">
      <c r="B22" s="922"/>
      <c r="C22" s="930" t="s">
        <v>952</v>
      </c>
      <c r="D22" s="2587" t="s">
        <v>959</v>
      </c>
      <c r="E22" s="2581"/>
      <c r="F22" s="2581"/>
      <c r="G22" s="2581"/>
      <c r="H22" s="2581"/>
      <c r="I22" s="2581"/>
      <c r="J22" s="2588"/>
      <c r="Q22" s="931"/>
    </row>
    <row r="23" spans="2:18" ht="30.75" customHeight="1">
      <c r="B23" s="922"/>
      <c r="C23" s="2565"/>
      <c r="D23" s="2566"/>
      <c r="E23" s="2566"/>
      <c r="F23" s="2566"/>
      <c r="G23" s="2566"/>
      <c r="H23" s="2566"/>
      <c r="I23" s="2566"/>
      <c r="J23" s="2567"/>
      <c r="Q23" s="932"/>
    </row>
    <row r="24" spans="2:18" ht="32.25" customHeight="1">
      <c r="B24" s="922"/>
      <c r="C24" s="933" t="s">
        <v>956</v>
      </c>
      <c r="D24" s="2584" t="s">
        <v>960</v>
      </c>
      <c r="E24" s="2585"/>
      <c r="F24" s="2585"/>
      <c r="G24" s="2585"/>
      <c r="H24" s="2585"/>
      <c r="I24" s="2585"/>
      <c r="J24" s="2586"/>
      <c r="Q24" s="932"/>
    </row>
    <row r="25" spans="2:18" ht="28.5" customHeight="1">
      <c r="B25" s="922"/>
      <c r="C25" s="2565"/>
      <c r="D25" s="2566"/>
      <c r="E25" s="2566"/>
      <c r="F25" s="2566"/>
      <c r="G25" s="2566"/>
      <c r="H25" s="2566"/>
      <c r="I25" s="2566"/>
      <c r="J25" s="2567"/>
    </row>
    <row r="26" spans="2:18" ht="11.25" customHeight="1">
      <c r="B26" s="922"/>
      <c r="C26" s="926"/>
      <c r="D26" s="926"/>
      <c r="E26" s="926"/>
      <c r="F26" s="926"/>
      <c r="G26" s="926"/>
      <c r="H26" s="926"/>
      <c r="I26" s="926"/>
      <c r="J26" s="926"/>
      <c r="P26" s="927"/>
      <c r="Q26" s="927"/>
      <c r="R26" s="927"/>
    </row>
    <row r="27" spans="2:18" ht="15" customHeight="1">
      <c r="B27" s="922"/>
      <c r="C27" s="926" t="s">
        <v>961</v>
      </c>
      <c r="D27" s="926"/>
      <c r="E27" s="926"/>
      <c r="F27" s="926"/>
      <c r="G27" s="926"/>
      <c r="H27" s="926"/>
      <c r="I27" s="926"/>
      <c r="J27" s="926"/>
    </row>
    <row r="28" spans="2:18" ht="19.5" customHeight="1">
      <c r="B28" s="922"/>
      <c r="C28" s="934" t="s">
        <v>962</v>
      </c>
      <c r="D28" s="2589" t="s">
        <v>963</v>
      </c>
      <c r="E28" s="2590"/>
      <c r="F28" s="2591" t="s">
        <v>964</v>
      </c>
      <c r="G28" s="2591"/>
      <c r="H28" s="2591"/>
      <c r="I28" s="2591"/>
      <c r="J28" s="2591"/>
    </row>
    <row r="29" spans="2:18" ht="17.25" customHeight="1">
      <c r="B29" s="922"/>
      <c r="C29" s="935" t="s">
        <v>472</v>
      </c>
      <c r="D29" s="2592" t="s">
        <v>965</v>
      </c>
      <c r="E29" s="2592"/>
      <c r="F29" s="2592" t="s">
        <v>966</v>
      </c>
      <c r="G29" s="2592"/>
      <c r="H29" s="2592"/>
      <c r="I29" s="2592"/>
      <c r="J29" s="2592"/>
    </row>
    <row r="30" spans="2:18" ht="17.25" customHeight="1">
      <c r="B30" s="922"/>
      <c r="C30" s="935" t="s">
        <v>967</v>
      </c>
      <c r="D30" s="2592" t="s">
        <v>968</v>
      </c>
      <c r="E30" s="2592"/>
      <c r="F30" s="2592" t="s">
        <v>969</v>
      </c>
      <c r="G30" s="2592"/>
      <c r="H30" s="2592"/>
      <c r="I30" s="2592"/>
      <c r="J30" s="2592"/>
    </row>
    <row r="31" spans="2:18" ht="17.25" customHeight="1">
      <c r="B31" s="922"/>
      <c r="C31" s="935" t="s">
        <v>970</v>
      </c>
      <c r="D31" s="2592" t="s">
        <v>971</v>
      </c>
      <c r="E31" s="2592"/>
      <c r="F31" s="2592" t="s">
        <v>972</v>
      </c>
      <c r="G31" s="2592"/>
      <c r="H31" s="2592"/>
      <c r="I31" s="2592"/>
      <c r="J31" s="2592"/>
    </row>
    <row r="32" spans="2:18" ht="17.25" customHeight="1">
      <c r="B32" s="922"/>
      <c r="C32" s="935" t="s">
        <v>973</v>
      </c>
      <c r="D32" s="2592" t="s">
        <v>974</v>
      </c>
      <c r="E32" s="2592"/>
      <c r="F32" s="2592" t="s">
        <v>975</v>
      </c>
      <c r="G32" s="2592"/>
      <c r="H32" s="2592"/>
      <c r="I32" s="2592"/>
      <c r="J32" s="2592"/>
    </row>
    <row r="33" spans="2:18" ht="17.25" customHeight="1">
      <c r="B33" s="922"/>
      <c r="C33" s="935" t="s">
        <v>976</v>
      </c>
      <c r="D33" s="2592" t="s">
        <v>977</v>
      </c>
      <c r="E33" s="2592"/>
      <c r="F33" s="2592" t="s">
        <v>978</v>
      </c>
      <c r="G33" s="2592"/>
      <c r="H33" s="2592"/>
      <c r="I33" s="2592"/>
      <c r="J33" s="2592"/>
    </row>
    <row r="34" spans="2:18" ht="17.25" customHeight="1">
      <c r="B34" s="922"/>
      <c r="C34" s="935" t="s">
        <v>979</v>
      </c>
      <c r="D34" s="2592" t="s">
        <v>980</v>
      </c>
      <c r="E34" s="2592"/>
      <c r="F34" s="2592" t="s">
        <v>981</v>
      </c>
      <c r="G34" s="2592"/>
      <c r="H34" s="2592"/>
      <c r="I34" s="2592"/>
      <c r="J34" s="2592"/>
    </row>
    <row r="35" spans="2:18" ht="17.25" customHeight="1">
      <c r="B35" s="922"/>
      <c r="C35" s="935" t="s">
        <v>982</v>
      </c>
      <c r="D35" s="2592" t="s">
        <v>983</v>
      </c>
      <c r="E35" s="2592"/>
      <c r="F35" s="2592" t="s">
        <v>984</v>
      </c>
      <c r="G35" s="2592"/>
      <c r="H35" s="2592"/>
      <c r="I35" s="2592"/>
      <c r="J35" s="2592"/>
    </row>
    <row r="36" spans="2:18" ht="17.25" customHeight="1">
      <c r="B36" s="922"/>
      <c r="C36" s="935" t="s">
        <v>985</v>
      </c>
      <c r="D36" s="2592" t="s">
        <v>986</v>
      </c>
      <c r="E36" s="2592"/>
      <c r="F36" s="2592" t="s">
        <v>987</v>
      </c>
      <c r="G36" s="2592"/>
      <c r="H36" s="2592"/>
      <c r="I36" s="2592"/>
      <c r="J36" s="2592"/>
    </row>
    <row r="37" spans="2:18" ht="11.25" customHeight="1">
      <c r="B37" s="922"/>
      <c r="C37" s="926"/>
      <c r="D37" s="926"/>
      <c r="E37" s="926"/>
      <c r="F37" s="926"/>
      <c r="G37" s="926"/>
      <c r="H37" s="926"/>
      <c r="I37" s="926"/>
      <c r="J37" s="926"/>
      <c r="P37" s="927"/>
      <c r="Q37" s="927"/>
      <c r="R37" s="927"/>
    </row>
    <row r="38" spans="2:18" ht="18" customHeight="1" thickBot="1">
      <c r="B38" s="922"/>
      <c r="C38" s="926" t="s">
        <v>988</v>
      </c>
      <c r="D38" s="926"/>
      <c r="E38" s="926"/>
      <c r="F38" s="926"/>
      <c r="G38" s="926"/>
      <c r="H38" s="926"/>
      <c r="I38" s="926"/>
      <c r="J38" s="926"/>
      <c r="P38" s="927"/>
      <c r="Q38" s="927"/>
      <c r="R38" s="927"/>
    </row>
    <row r="39" spans="2:18" ht="24.75" customHeight="1" thickBot="1">
      <c r="B39" s="922"/>
      <c r="C39" s="936" t="s">
        <v>989</v>
      </c>
      <c r="D39" s="937" t="s">
        <v>1031</v>
      </c>
      <c r="E39" s="938" t="s">
        <v>1032</v>
      </c>
      <c r="F39" s="926"/>
      <c r="G39" s="926"/>
      <c r="H39" s="926"/>
      <c r="I39" s="926"/>
      <c r="J39" s="926"/>
      <c r="P39" s="927"/>
      <c r="Q39" s="927"/>
      <c r="R39" s="927"/>
    </row>
    <row r="40" spans="2:18" ht="33.75" customHeight="1">
      <c r="B40" s="922"/>
      <c r="C40" s="2595" t="s">
        <v>991</v>
      </c>
      <c r="D40" s="2595"/>
      <c r="E40" s="2595"/>
      <c r="F40" s="2595"/>
      <c r="G40" s="2595"/>
      <c r="H40" s="2595"/>
      <c r="I40" s="2595"/>
      <c r="J40" s="2595"/>
      <c r="P40" s="927"/>
      <c r="Q40" s="927"/>
      <c r="R40" s="927"/>
    </row>
    <row r="41" spans="2:18" ht="12.75" customHeight="1">
      <c r="B41" s="922"/>
      <c r="C41" s="938" t="s">
        <v>992</v>
      </c>
      <c r="D41" s="938"/>
      <c r="E41" s="938"/>
      <c r="F41" s="938"/>
      <c r="G41" s="938"/>
      <c r="H41" s="938"/>
      <c r="I41" s="938"/>
      <c r="J41" s="938"/>
      <c r="P41" s="927"/>
      <c r="Q41" s="927"/>
      <c r="R41" s="927"/>
    </row>
    <row r="42" spans="2:18" ht="140.25" customHeight="1">
      <c r="B42" s="922"/>
      <c r="C42" s="2593" t="s">
        <v>993</v>
      </c>
      <c r="D42" s="2594"/>
      <c r="E42" s="2594"/>
      <c r="F42" s="2594"/>
      <c r="G42" s="2594"/>
      <c r="H42" s="2594"/>
      <c r="I42" s="2594"/>
      <c r="J42" s="2594"/>
      <c r="P42" s="927"/>
      <c r="Q42" s="927"/>
      <c r="R42" s="927"/>
    </row>
    <row r="43" spans="2:18" ht="11.25" customHeight="1" thickBot="1">
      <c r="B43" s="922"/>
      <c r="C43" s="926"/>
      <c r="D43" s="926"/>
      <c r="E43" s="926"/>
      <c r="F43" s="926"/>
      <c r="G43" s="926"/>
      <c r="H43" s="926"/>
      <c r="I43" s="926"/>
      <c r="J43" s="926"/>
      <c r="P43" s="927"/>
      <c r="Q43" s="927"/>
      <c r="R43" s="927"/>
    </row>
    <row r="44" spans="2:18" ht="19.5" thickBot="1">
      <c r="B44" s="922"/>
      <c r="C44" s="939" t="s">
        <v>1033</v>
      </c>
      <c r="D44" s="939"/>
      <c r="E44" s="939"/>
      <c r="F44" s="940"/>
      <c r="G44" s="940"/>
      <c r="H44" s="941">
        <v>10.7</v>
      </c>
      <c r="I44" s="938" t="s">
        <v>995</v>
      </c>
    </row>
    <row r="45" spans="2:18" ht="142.5" customHeight="1">
      <c r="B45" s="922"/>
      <c r="C45" s="2602" t="s">
        <v>996</v>
      </c>
      <c r="D45" s="2602"/>
      <c r="E45" s="2602"/>
      <c r="F45" s="2602"/>
      <c r="G45" s="2602"/>
      <c r="H45" s="2602"/>
      <c r="I45" s="2602"/>
      <c r="J45" s="2602"/>
    </row>
    <row r="46" spans="2:18" ht="18.75">
      <c r="B46" s="922"/>
      <c r="C46" s="942" t="s">
        <v>997</v>
      </c>
      <c r="D46" s="926"/>
      <c r="E46" s="926"/>
      <c r="F46" s="926"/>
      <c r="G46" s="926"/>
      <c r="H46" s="926"/>
      <c r="I46" s="926"/>
      <c r="J46" s="926"/>
    </row>
    <row r="47" spans="2:18" ht="15" customHeight="1">
      <c r="B47" s="922"/>
      <c r="C47" s="2603" t="s">
        <v>1034</v>
      </c>
      <c r="D47" s="2604"/>
      <c r="E47" s="2604"/>
      <c r="F47" s="2604"/>
      <c r="G47" s="2604"/>
      <c r="H47" s="2604"/>
      <c r="I47" s="2604"/>
      <c r="J47" s="2605"/>
    </row>
    <row r="48" spans="2:18" ht="15" customHeight="1">
      <c r="B48" s="922"/>
      <c r="C48" s="2606"/>
      <c r="D48" s="2607"/>
      <c r="E48" s="2607"/>
      <c r="F48" s="2607"/>
      <c r="G48" s="2607"/>
      <c r="H48" s="2607"/>
      <c r="I48" s="2607"/>
      <c r="J48" s="2608"/>
    </row>
    <row r="49" spans="2:18" ht="27.75" customHeight="1">
      <c r="B49" s="922"/>
      <c r="C49" s="2609"/>
      <c r="D49" s="2610"/>
      <c r="E49" s="2610"/>
      <c r="F49" s="2610"/>
      <c r="G49" s="2610"/>
      <c r="H49" s="2610"/>
      <c r="I49" s="2610"/>
      <c r="J49" s="2611"/>
    </row>
    <row r="50" spans="2:18" ht="18.75" customHeight="1">
      <c r="B50" s="922"/>
      <c r="C50" s="2612" t="s">
        <v>999</v>
      </c>
      <c r="D50" s="2613"/>
      <c r="E50" s="2613"/>
      <c r="F50" s="2613"/>
      <c r="G50" s="2613"/>
      <c r="H50" s="2613"/>
      <c r="I50" s="2613"/>
      <c r="J50" s="2613"/>
    </row>
    <row r="51" spans="2:18" ht="11.25" customHeight="1">
      <c r="B51" s="922"/>
      <c r="C51" s="926"/>
      <c r="D51" s="926"/>
      <c r="E51" s="926"/>
      <c r="F51" s="926"/>
      <c r="G51" s="926"/>
      <c r="H51" s="926"/>
      <c r="I51" s="926"/>
      <c r="J51" s="926"/>
      <c r="P51" s="927"/>
      <c r="Q51" s="927"/>
      <c r="R51" s="927"/>
    </row>
    <row r="52" spans="2:18" ht="19.5" customHeight="1">
      <c r="B52" s="922"/>
      <c r="C52" s="926" t="s">
        <v>1000</v>
      </c>
      <c r="D52" s="926"/>
      <c r="E52" s="926"/>
      <c r="F52" s="926"/>
      <c r="G52" s="926"/>
      <c r="H52" s="926"/>
      <c r="I52" s="926"/>
      <c r="J52" s="926"/>
      <c r="P52" s="927"/>
      <c r="Q52" s="927"/>
      <c r="R52" s="927"/>
    </row>
    <row r="53" spans="2:18" ht="55.5" customHeight="1">
      <c r="B53" s="922"/>
      <c r="C53" s="2614" t="s">
        <v>1001</v>
      </c>
      <c r="D53" s="2614"/>
      <c r="E53" s="2614"/>
      <c r="F53" s="2614"/>
      <c r="G53" s="2614"/>
      <c r="H53" s="943"/>
      <c r="I53" s="944"/>
      <c r="J53" s="945"/>
      <c r="K53" s="946"/>
      <c r="P53" s="927"/>
      <c r="Q53" s="927"/>
      <c r="R53" s="927"/>
    </row>
    <row r="54" spans="2:18" ht="27" customHeight="1">
      <c r="B54" s="922"/>
      <c r="C54" s="2615" t="s">
        <v>1002</v>
      </c>
      <c r="D54" s="2615"/>
      <c r="E54" s="2615"/>
      <c r="F54" s="2615"/>
      <c r="G54" s="2615"/>
      <c r="H54" s="2616" t="s">
        <v>1003</v>
      </c>
      <c r="I54" s="947"/>
      <c r="J54" s="947"/>
      <c r="P54" s="927"/>
      <c r="Q54" s="927"/>
      <c r="R54" s="927"/>
    </row>
    <row r="55" spans="2:18" ht="15" customHeight="1">
      <c r="B55" s="922"/>
      <c r="C55" s="2615"/>
      <c r="D55" s="2615"/>
      <c r="E55" s="2615"/>
      <c r="F55" s="2615"/>
      <c r="G55" s="2615"/>
      <c r="H55" s="2616"/>
      <c r="I55" s="947"/>
      <c r="J55" s="947"/>
      <c r="P55" s="927"/>
      <c r="Q55" s="927"/>
      <c r="R55" s="927"/>
    </row>
    <row r="56" spans="2:18" ht="30" customHeight="1">
      <c r="B56" s="922"/>
      <c r="C56" s="2596" t="s">
        <v>1004</v>
      </c>
      <c r="D56" s="2596"/>
      <c r="E56" s="2596"/>
      <c r="F56" s="2596"/>
      <c r="G56" s="2596"/>
      <c r="H56" s="2596"/>
      <c r="I56" s="2596"/>
      <c r="J56" s="2596"/>
      <c r="P56" s="927"/>
      <c r="Q56" s="927"/>
      <c r="R56" s="927"/>
    </row>
    <row r="57" spans="2:18" ht="10.5" customHeight="1">
      <c r="B57" s="922"/>
      <c r="C57" s="948"/>
      <c r="D57" s="948"/>
      <c r="E57" s="948"/>
      <c r="F57" s="948"/>
      <c r="G57" s="948"/>
      <c r="H57" s="948"/>
      <c r="I57" s="948"/>
      <c r="J57" s="948"/>
      <c r="P57" s="927"/>
      <c r="Q57" s="927"/>
      <c r="R57" s="927"/>
    </row>
    <row r="58" spans="2:18" ht="20.25" customHeight="1">
      <c r="B58" s="922"/>
      <c r="C58" s="2596" t="s">
        <v>1005</v>
      </c>
      <c r="D58" s="2596"/>
      <c r="E58" s="2596"/>
      <c r="F58" s="2596"/>
      <c r="G58" s="2596"/>
      <c r="H58" s="2596"/>
      <c r="I58" s="2596"/>
      <c r="J58" s="2596"/>
      <c r="P58" s="927"/>
      <c r="Q58" s="927"/>
      <c r="R58" s="927"/>
    </row>
    <row r="59" spans="2:18" ht="53.25" customHeight="1">
      <c r="B59" s="922"/>
      <c r="C59" s="2597" t="s">
        <v>1006</v>
      </c>
      <c r="D59" s="2598"/>
      <c r="E59" s="2598"/>
      <c r="F59" s="2598"/>
      <c r="G59" s="2598"/>
      <c r="H59" s="2598"/>
      <c r="I59" s="2598"/>
      <c r="J59" s="2599"/>
      <c r="P59" s="927"/>
      <c r="Q59" s="927"/>
      <c r="R59" s="927"/>
    </row>
    <row r="60" spans="2:18" ht="18.75" customHeight="1">
      <c r="B60" s="922"/>
      <c r="C60" s="949"/>
      <c r="D60" s="928"/>
      <c r="E60" s="949"/>
      <c r="F60" s="949"/>
      <c r="G60" s="926"/>
      <c r="H60" s="926"/>
      <c r="I60" s="926"/>
      <c r="J60" s="926"/>
      <c r="P60" s="927"/>
      <c r="Q60" s="927"/>
      <c r="R60" s="927"/>
    </row>
    <row r="61" spans="2:18" ht="15.75" customHeight="1">
      <c r="B61" s="922"/>
      <c r="C61" s="950" t="s">
        <v>1007</v>
      </c>
      <c r="D61" s="928"/>
      <c r="E61" s="949"/>
      <c r="F61" s="949"/>
      <c r="G61" s="926"/>
      <c r="H61" s="926"/>
      <c r="I61" s="926"/>
      <c r="J61" s="926"/>
      <c r="P61" s="927"/>
      <c r="Q61" s="927"/>
      <c r="R61" s="927"/>
    </row>
    <row r="62" spans="2:18" ht="267" customHeight="1">
      <c r="B62" s="922"/>
      <c r="C62" s="2600" t="s">
        <v>1035</v>
      </c>
      <c r="D62" s="2601"/>
      <c r="E62" s="2601"/>
      <c r="F62" s="2601"/>
      <c r="G62" s="2601"/>
      <c r="H62" s="2601"/>
      <c r="I62" s="2601"/>
      <c r="J62" s="2601"/>
      <c r="P62" s="927"/>
      <c r="Q62" s="927"/>
      <c r="R62" s="927"/>
    </row>
    <row r="63" spans="2:18" ht="12" customHeight="1">
      <c r="B63" s="922"/>
      <c r="C63" s="949"/>
      <c r="D63" s="928"/>
      <c r="E63" s="949"/>
      <c r="F63" s="949"/>
      <c r="G63" s="926"/>
      <c r="H63" s="926"/>
      <c r="I63" s="926"/>
      <c r="J63" s="926"/>
      <c r="P63" s="927"/>
      <c r="Q63" s="927"/>
      <c r="R63" s="927"/>
    </row>
    <row r="64" spans="2:18" ht="16.5">
      <c r="C64" s="951"/>
      <c r="D64" s="951"/>
      <c r="E64" s="951"/>
      <c r="F64" s="951"/>
      <c r="G64" s="951"/>
      <c r="H64" s="951"/>
      <c r="I64" s="951"/>
      <c r="J64" s="951"/>
    </row>
    <row r="65" spans="3:10" ht="16.5">
      <c r="C65" s="951" t="s">
        <v>1009</v>
      </c>
      <c r="D65" s="951"/>
      <c r="E65" s="951"/>
      <c r="F65" s="951"/>
      <c r="G65" s="951"/>
      <c r="H65" s="951"/>
      <c r="I65" s="951"/>
      <c r="J65" s="951"/>
    </row>
    <row r="66" spans="3:10" ht="16.5">
      <c r="C66" s="951" t="s">
        <v>1010</v>
      </c>
      <c r="D66" s="951"/>
      <c r="E66" s="951"/>
      <c r="F66" s="951"/>
      <c r="G66" s="951"/>
      <c r="H66" s="951"/>
      <c r="I66" s="951"/>
      <c r="J66" s="951"/>
    </row>
    <row r="67" spans="3:10" ht="16.5">
      <c r="C67" s="951" t="s">
        <v>1011</v>
      </c>
      <c r="D67" s="951"/>
      <c r="E67" s="951"/>
      <c r="F67" s="951"/>
      <c r="G67" s="951"/>
      <c r="H67" s="951"/>
      <c r="I67" s="951"/>
      <c r="J67" s="951"/>
    </row>
    <row r="68" spans="3:10" ht="16.5">
      <c r="C68" s="951" t="s">
        <v>1012</v>
      </c>
      <c r="D68" s="951"/>
      <c r="E68" s="951"/>
      <c r="F68" s="951"/>
      <c r="G68" s="951"/>
      <c r="H68" s="951"/>
      <c r="I68" s="951"/>
      <c r="J68" s="951"/>
    </row>
  </sheetData>
  <mergeCells count="47">
    <mergeCell ref="C56:J56"/>
    <mergeCell ref="C58:J58"/>
    <mergeCell ref="C59:J59"/>
    <mergeCell ref="C62:J62"/>
    <mergeCell ref="C45:J45"/>
    <mergeCell ref="C47:J49"/>
    <mergeCell ref="C50:J50"/>
    <mergeCell ref="C53:G53"/>
    <mergeCell ref="C54:G55"/>
    <mergeCell ref="H54:H55"/>
    <mergeCell ref="C42:J42"/>
    <mergeCell ref="D32:E32"/>
    <mergeCell ref="F32:J32"/>
    <mergeCell ref="D33:E33"/>
    <mergeCell ref="F33:J33"/>
    <mergeCell ref="D34:E34"/>
    <mergeCell ref="F34:J34"/>
    <mergeCell ref="D35:E35"/>
    <mergeCell ref="F35:J35"/>
    <mergeCell ref="D36:E36"/>
    <mergeCell ref="F36:J36"/>
    <mergeCell ref="C40:J40"/>
    <mergeCell ref="D29:E29"/>
    <mergeCell ref="F29:J29"/>
    <mergeCell ref="D30:E30"/>
    <mergeCell ref="F30:J30"/>
    <mergeCell ref="D31:E31"/>
    <mergeCell ref="F31:J31"/>
    <mergeCell ref="D22:J22"/>
    <mergeCell ref="C23:J23"/>
    <mergeCell ref="D24:J24"/>
    <mergeCell ref="C25:J25"/>
    <mergeCell ref="D28:E28"/>
    <mergeCell ref="F28:J28"/>
    <mergeCell ref="C19:J19"/>
    <mergeCell ref="I3:J3"/>
    <mergeCell ref="C4:E4"/>
    <mergeCell ref="C5:J5"/>
    <mergeCell ref="C8:D8"/>
    <mergeCell ref="E8:J8"/>
    <mergeCell ref="C9:D9"/>
    <mergeCell ref="E9:J9"/>
    <mergeCell ref="D12:J12"/>
    <mergeCell ref="C13:J13"/>
    <mergeCell ref="D16:J16"/>
    <mergeCell ref="C17:J17"/>
    <mergeCell ref="D18:J18"/>
  </mergeCells>
  <phoneticPr fontId="5"/>
  <printOptions horizontalCentered="1"/>
  <pageMargins left="0.23622047244094491" right="0.23622047244094491" top="0.15748031496062992" bottom="0.15748031496062992" header="0.31496062992125984" footer="0.31496062992125984"/>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7</xdr:col>
                    <xdr:colOff>285750</xdr:colOff>
                    <xdr:row>52</xdr:row>
                    <xdr:rowOff>66675</xdr:rowOff>
                  </from>
                  <to>
                    <xdr:col>7</xdr:col>
                    <xdr:colOff>647700</xdr:colOff>
                    <xdr:row>52</xdr:row>
                    <xdr:rowOff>381000</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8</xdr:col>
                    <xdr:colOff>285750</xdr:colOff>
                    <xdr:row>52</xdr:row>
                    <xdr:rowOff>66675</xdr:rowOff>
                  </from>
                  <to>
                    <xdr:col>8</xdr:col>
                    <xdr:colOff>714375</xdr:colOff>
                    <xdr:row>52</xdr:row>
                    <xdr:rowOff>381000</xdr:rowOff>
                  </to>
                </anchor>
              </controlPr>
            </control>
          </mc:Choice>
        </mc:AlternateContent>
        <mc:AlternateContent xmlns:mc="http://schemas.openxmlformats.org/markup-compatibility/2006">
          <mc:Choice Requires="x14">
            <control shapeId="62467" r:id="rId6" name="Check Box 3">
              <controlPr defaultSize="0" autoFill="0" autoLine="0" autoPict="0">
                <anchor moveWithCells="1">
                  <from>
                    <xdr:col>2</xdr:col>
                    <xdr:colOff>257175</xdr:colOff>
                    <xdr:row>18</xdr:row>
                    <xdr:rowOff>47625</xdr:rowOff>
                  </from>
                  <to>
                    <xdr:col>5</xdr:col>
                    <xdr:colOff>514350</xdr:colOff>
                    <xdr:row>18</xdr:row>
                    <xdr:rowOff>333375</xdr:rowOff>
                  </to>
                </anchor>
              </controlPr>
            </control>
          </mc:Choice>
        </mc:AlternateContent>
        <mc:AlternateContent xmlns:mc="http://schemas.openxmlformats.org/markup-compatibility/2006">
          <mc:Choice Requires="x14">
            <control shapeId="62468" r:id="rId7" name="Check Box 4">
              <controlPr defaultSize="0" autoFill="0" autoLine="0" autoPict="0">
                <anchor moveWithCells="1">
                  <from>
                    <xdr:col>3</xdr:col>
                    <xdr:colOff>504825</xdr:colOff>
                    <xdr:row>18</xdr:row>
                    <xdr:rowOff>66675</xdr:rowOff>
                  </from>
                  <to>
                    <xdr:col>9</xdr:col>
                    <xdr:colOff>1552575</xdr:colOff>
                    <xdr:row>18</xdr:row>
                    <xdr:rowOff>304800</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2</xdr:col>
                    <xdr:colOff>238125</xdr:colOff>
                    <xdr:row>16</xdr:row>
                    <xdr:rowOff>38100</xdr:rowOff>
                  </from>
                  <to>
                    <xdr:col>5</xdr:col>
                    <xdr:colOff>180975</xdr:colOff>
                    <xdr:row>16</xdr:row>
                    <xdr:rowOff>304800</xdr:rowOff>
                  </to>
                </anchor>
              </controlPr>
            </control>
          </mc:Choice>
        </mc:AlternateContent>
        <mc:AlternateContent xmlns:mc="http://schemas.openxmlformats.org/markup-compatibility/2006">
          <mc:Choice Requires="x14">
            <control shapeId="62470" r:id="rId9" name="Check Box 6">
              <controlPr defaultSize="0" autoFill="0" autoLine="0" autoPict="0">
                <anchor moveWithCells="1">
                  <from>
                    <xdr:col>5</xdr:col>
                    <xdr:colOff>371475</xdr:colOff>
                    <xdr:row>16</xdr:row>
                    <xdr:rowOff>85725</xdr:rowOff>
                  </from>
                  <to>
                    <xdr:col>8</xdr:col>
                    <xdr:colOff>781050</xdr:colOff>
                    <xdr:row>16</xdr:row>
                    <xdr:rowOff>314325</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1</xdr:col>
                    <xdr:colOff>95250</xdr:colOff>
                    <xdr:row>22</xdr:row>
                    <xdr:rowOff>47625</xdr:rowOff>
                  </from>
                  <to>
                    <xdr:col>5</xdr:col>
                    <xdr:colOff>238125</xdr:colOff>
                    <xdr:row>22</xdr:row>
                    <xdr:rowOff>333375</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5</xdr:col>
                    <xdr:colOff>200025</xdr:colOff>
                    <xdr:row>22</xdr:row>
                    <xdr:rowOff>66675</xdr:rowOff>
                  </from>
                  <to>
                    <xdr:col>9</xdr:col>
                    <xdr:colOff>1543050</xdr:colOff>
                    <xdr:row>22</xdr:row>
                    <xdr:rowOff>314325</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2</xdr:col>
                    <xdr:colOff>9525</xdr:colOff>
                    <xdr:row>24</xdr:row>
                    <xdr:rowOff>38100</xdr:rowOff>
                  </from>
                  <to>
                    <xdr:col>4</xdr:col>
                    <xdr:colOff>762000</xdr:colOff>
                    <xdr:row>24</xdr:row>
                    <xdr:rowOff>314325</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5</xdr:col>
                    <xdr:colOff>285750</xdr:colOff>
                    <xdr:row>24</xdr:row>
                    <xdr:rowOff>66675</xdr:rowOff>
                  </from>
                  <to>
                    <xdr:col>8</xdr:col>
                    <xdr:colOff>695325</xdr:colOff>
                    <xdr:row>24</xdr:row>
                    <xdr:rowOff>304800</xdr:rowOff>
                  </to>
                </anchor>
              </controlPr>
            </control>
          </mc:Choice>
        </mc:AlternateContent>
        <mc:AlternateContent xmlns:mc="http://schemas.openxmlformats.org/markup-compatibility/2006">
          <mc:Choice Requires="x14">
            <control shapeId="62475" r:id="rId14" name="Check Box 11">
              <controlPr defaultSize="0" autoFill="0" autoLine="0" autoPict="0">
                <anchor moveWithCells="1">
                  <from>
                    <xdr:col>2</xdr:col>
                    <xdr:colOff>123825</xdr:colOff>
                    <xdr:row>12</xdr:row>
                    <xdr:rowOff>38100</xdr:rowOff>
                  </from>
                  <to>
                    <xdr:col>5</xdr:col>
                    <xdr:colOff>381000</xdr:colOff>
                    <xdr:row>12</xdr:row>
                    <xdr:rowOff>323850</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5</xdr:col>
                    <xdr:colOff>228600</xdr:colOff>
                    <xdr:row>12</xdr:row>
                    <xdr:rowOff>66675</xdr:rowOff>
                  </from>
                  <to>
                    <xdr:col>9</xdr:col>
                    <xdr:colOff>752475</xdr:colOff>
                    <xdr:row>12</xdr:row>
                    <xdr:rowOff>295275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C1858-D17E-4527-AFE8-C8EDD6121D94}">
  <sheetPr>
    <tabColor rgb="FFFF0000"/>
  </sheetPr>
  <dimension ref="B1:R65"/>
  <sheetViews>
    <sheetView showGridLines="0" view="pageBreakPreview" zoomScale="85" zoomScaleNormal="85" zoomScaleSheetLayoutView="85" workbookViewId="0">
      <selection activeCell="H9" sqref="H9"/>
    </sheetView>
  </sheetViews>
  <sheetFormatPr defaultColWidth="9" defaultRowHeight="13.5"/>
  <cols>
    <col min="1" max="1" width="9" style="920"/>
    <col min="2" max="2" width="1.5" style="920" customWidth="1"/>
    <col min="3" max="6" width="10.625" style="920" customWidth="1"/>
    <col min="7" max="7" width="15.875" style="920" customWidth="1"/>
    <col min="8" max="8" width="15.25" style="920" customWidth="1"/>
    <col min="9" max="9" width="10.625" style="920" customWidth="1"/>
    <col min="10" max="10" width="20.625" style="920" customWidth="1"/>
    <col min="11" max="11" width="1" style="920" customWidth="1"/>
    <col min="12" max="16384" width="9" style="920"/>
  </cols>
  <sheetData>
    <row r="1" spans="2:18" ht="3.75" customHeight="1"/>
    <row r="2" spans="2:18" ht="17.25" customHeight="1">
      <c r="C2" s="972"/>
      <c r="D2" s="972"/>
      <c r="E2" s="972"/>
      <c r="F2" s="972"/>
      <c r="G2" s="972"/>
      <c r="H2" s="2649"/>
      <c r="I2" s="2649"/>
      <c r="J2" s="2649"/>
    </row>
    <row r="3" spans="2:18" ht="20.25" customHeight="1">
      <c r="B3" s="922"/>
      <c r="C3" s="2620" t="s">
        <v>513</v>
      </c>
      <c r="D3" s="2650" t="str">
        <f>'記載例【指定様式⑱】蓄電池設備の特別措置に関する確認書 '!D39</f>
        <v>1999</v>
      </c>
      <c r="E3" s="2623" t="s">
        <v>1015</v>
      </c>
      <c r="F3" s="2623"/>
      <c r="G3" s="2623"/>
      <c r="H3" s="2623"/>
      <c r="I3" s="2623"/>
      <c r="J3" s="2623"/>
      <c r="K3" s="923"/>
    </row>
    <row r="4" spans="2:18" ht="19.5" customHeight="1">
      <c r="B4" s="922"/>
      <c r="C4" s="2620"/>
      <c r="D4" s="2650"/>
      <c r="E4" s="2623"/>
      <c r="F4" s="2623"/>
      <c r="G4" s="2623"/>
      <c r="H4" s="2623"/>
      <c r="I4" s="2623"/>
      <c r="J4" s="2623"/>
    </row>
    <row r="5" spans="2:18" ht="27.75" customHeight="1">
      <c r="B5" s="922"/>
      <c r="C5" s="2617" t="s">
        <v>1016</v>
      </c>
      <c r="D5" s="2617"/>
      <c r="E5" s="2617"/>
      <c r="F5" s="2617"/>
      <c r="G5" s="2617"/>
      <c r="H5" s="2617"/>
      <c r="I5" s="2617"/>
      <c r="J5" s="2617"/>
    </row>
    <row r="6" spans="2:18" ht="12" customHeight="1">
      <c r="B6" s="922"/>
      <c r="C6" s="952"/>
      <c r="D6" s="953"/>
      <c r="E6" s="953"/>
      <c r="F6" s="953"/>
      <c r="G6" s="953"/>
      <c r="H6" s="953"/>
      <c r="I6" s="953"/>
      <c r="J6" s="954"/>
    </row>
    <row r="7" spans="2:18" ht="19.5" customHeight="1">
      <c r="B7" s="922"/>
      <c r="C7" s="955"/>
      <c r="E7" s="940"/>
      <c r="F7" s="940"/>
      <c r="G7" s="940"/>
      <c r="H7" s="940"/>
      <c r="I7" s="940"/>
      <c r="J7" s="956"/>
      <c r="P7" s="927"/>
      <c r="Q7" s="927"/>
      <c r="R7" s="927"/>
    </row>
    <row r="8" spans="2:18" ht="26.25" customHeight="1">
      <c r="B8" s="922"/>
      <c r="C8" s="955"/>
      <c r="D8" s="940"/>
      <c r="E8" s="940"/>
      <c r="F8" s="940"/>
      <c r="G8" s="940"/>
      <c r="H8" s="940"/>
      <c r="I8" s="940"/>
      <c r="J8" s="956"/>
      <c r="P8" s="927"/>
      <c r="Q8" s="927"/>
      <c r="R8" s="927"/>
    </row>
    <row r="9" spans="2:18" ht="26.25" customHeight="1">
      <c r="B9" s="922"/>
      <c r="C9" s="955"/>
      <c r="D9" s="940"/>
      <c r="E9" s="940"/>
      <c r="F9" s="940"/>
      <c r="G9" s="940"/>
      <c r="H9" s="940"/>
      <c r="I9" s="940"/>
      <c r="J9" s="956"/>
      <c r="P9" s="927"/>
      <c r="Q9" s="927"/>
      <c r="R9" s="927"/>
    </row>
    <row r="10" spans="2:18" ht="11.25" customHeight="1">
      <c r="B10" s="922"/>
      <c r="C10" s="955"/>
      <c r="D10" s="940"/>
      <c r="E10" s="2625" t="s">
        <v>1017</v>
      </c>
      <c r="F10" s="2625"/>
      <c r="G10" s="2625"/>
      <c r="H10" s="2625"/>
      <c r="I10" s="2625"/>
      <c r="J10" s="956"/>
      <c r="P10" s="927"/>
      <c r="Q10" s="927"/>
      <c r="R10" s="927"/>
    </row>
    <row r="11" spans="2:18" ht="19.5" customHeight="1">
      <c r="B11" s="922"/>
      <c r="C11" s="955"/>
      <c r="D11" s="940"/>
      <c r="E11" s="2625"/>
      <c r="F11" s="2625"/>
      <c r="G11" s="2625"/>
      <c r="H11" s="2625"/>
      <c r="I11" s="2625"/>
      <c r="J11" s="956"/>
    </row>
    <row r="12" spans="2:18" ht="30.75" customHeight="1">
      <c r="B12" s="922"/>
      <c r="C12" s="957"/>
      <c r="D12" s="958"/>
      <c r="E12" s="2625"/>
      <c r="F12" s="2625"/>
      <c r="G12" s="2625"/>
      <c r="H12" s="2625"/>
      <c r="I12" s="2625"/>
      <c r="J12" s="959"/>
      <c r="Q12" s="931"/>
    </row>
    <row r="13" spans="2:18" ht="30.75" customHeight="1">
      <c r="B13" s="922"/>
      <c r="C13" s="955"/>
      <c r="D13" s="940"/>
      <c r="E13" s="2625"/>
      <c r="F13" s="2625"/>
      <c r="G13" s="2625"/>
      <c r="H13" s="2625"/>
      <c r="I13" s="2625"/>
      <c r="J13" s="956"/>
      <c r="Q13" s="932"/>
    </row>
    <row r="14" spans="2:18" ht="11.25" customHeight="1">
      <c r="B14" s="922"/>
      <c r="C14" s="955"/>
      <c r="D14" s="940"/>
      <c r="E14" s="940"/>
      <c r="F14" s="940"/>
      <c r="G14" s="940"/>
      <c r="H14" s="940"/>
      <c r="I14" s="940"/>
      <c r="J14" s="956"/>
      <c r="P14" s="927"/>
      <c r="Q14" s="927"/>
      <c r="R14" s="927"/>
    </row>
    <row r="15" spans="2:18" ht="19.5" customHeight="1">
      <c r="B15" s="922"/>
      <c r="C15" s="955"/>
      <c r="D15" s="940"/>
      <c r="E15" s="940"/>
      <c r="F15" s="940"/>
      <c r="G15" s="940"/>
      <c r="H15" s="940"/>
      <c r="I15" s="940"/>
      <c r="J15" s="956"/>
    </row>
    <row r="16" spans="2:18" ht="30.75" customHeight="1">
      <c r="B16" s="922"/>
      <c r="C16" s="957"/>
      <c r="D16" s="958"/>
      <c r="E16" s="945"/>
      <c r="F16" s="945"/>
      <c r="G16" s="945"/>
      <c r="H16" s="945"/>
      <c r="I16" s="945"/>
      <c r="J16" s="959"/>
      <c r="Q16" s="931"/>
    </row>
    <row r="17" spans="2:18" ht="30.75" customHeight="1">
      <c r="B17" s="922"/>
      <c r="C17" s="955"/>
      <c r="D17" s="940"/>
      <c r="E17" s="940"/>
      <c r="F17" s="940"/>
      <c r="G17" s="940"/>
      <c r="H17" s="940"/>
      <c r="I17" s="940"/>
      <c r="J17" s="956"/>
      <c r="Q17" s="932"/>
    </row>
    <row r="18" spans="2:18" ht="31.5" customHeight="1">
      <c r="B18" s="922"/>
      <c r="C18" s="960"/>
      <c r="D18" s="961"/>
      <c r="E18" s="962"/>
      <c r="F18" s="962"/>
      <c r="G18" s="962"/>
      <c r="H18" s="962"/>
      <c r="I18" s="962"/>
      <c r="J18" s="963"/>
      <c r="Q18" s="932"/>
    </row>
    <row r="19" spans="2:18" ht="28.5" customHeight="1">
      <c r="B19" s="922"/>
      <c r="C19" s="2626" t="s">
        <v>1018</v>
      </c>
      <c r="D19" s="2626"/>
      <c r="E19" s="2626"/>
      <c r="F19" s="2626"/>
      <c r="G19" s="2626"/>
      <c r="H19" s="2626"/>
      <c r="I19" s="2626"/>
      <c r="J19" s="2626"/>
    </row>
    <row r="20" spans="2:18" ht="11.25" customHeight="1">
      <c r="B20" s="922"/>
      <c r="C20" s="964"/>
      <c r="D20" s="965"/>
      <c r="E20" s="965"/>
      <c r="F20" s="965"/>
      <c r="G20" s="965"/>
      <c r="H20" s="965"/>
      <c r="I20" s="965"/>
      <c r="J20" s="966"/>
      <c r="P20" s="927"/>
      <c r="Q20" s="927"/>
      <c r="R20" s="927"/>
    </row>
    <row r="21" spans="2:18" ht="19.5" customHeight="1">
      <c r="B21" s="922"/>
      <c r="C21" s="955"/>
      <c r="D21" s="940"/>
      <c r="E21" s="940"/>
      <c r="F21" s="940"/>
      <c r="G21" s="940"/>
      <c r="H21" s="940"/>
      <c r="I21" s="940"/>
      <c r="J21" s="956"/>
    </row>
    <row r="22" spans="2:18" ht="30.75" customHeight="1">
      <c r="B22" s="922"/>
      <c r="C22" s="955"/>
      <c r="D22" s="940"/>
      <c r="E22" s="940"/>
      <c r="F22" s="940"/>
      <c r="G22" s="940"/>
      <c r="H22" s="940"/>
      <c r="I22" s="940"/>
      <c r="J22" s="956"/>
      <c r="Q22" s="931"/>
    </row>
    <row r="23" spans="2:18" ht="30.75" customHeight="1">
      <c r="B23" s="922"/>
      <c r="C23" s="955"/>
      <c r="D23" s="940"/>
      <c r="E23" s="940"/>
      <c r="F23" s="2625" t="s">
        <v>1017</v>
      </c>
      <c r="G23" s="2625"/>
      <c r="H23" s="2625"/>
      <c r="I23" s="940"/>
      <c r="J23" s="956"/>
      <c r="Q23" s="932"/>
    </row>
    <row r="24" spans="2:18" ht="32.25" customHeight="1">
      <c r="B24" s="922"/>
      <c r="C24" s="955"/>
      <c r="D24" s="940"/>
      <c r="E24" s="940"/>
      <c r="F24" s="2625"/>
      <c r="G24" s="2625"/>
      <c r="H24" s="2625"/>
      <c r="I24" s="940"/>
      <c r="J24" s="956"/>
      <c r="Q24" s="932"/>
    </row>
    <row r="25" spans="2:18" ht="28.5" customHeight="1">
      <c r="B25" s="922"/>
      <c r="C25" s="955"/>
      <c r="D25" s="940"/>
      <c r="E25" s="940"/>
      <c r="F25" s="2625"/>
      <c r="G25" s="2625"/>
      <c r="H25" s="2625"/>
      <c r="I25" s="940"/>
      <c r="J25" s="956"/>
    </row>
    <row r="26" spans="2:18" ht="11.25" customHeight="1">
      <c r="B26" s="922"/>
      <c r="C26" s="955"/>
      <c r="D26" s="940"/>
      <c r="E26" s="940"/>
      <c r="F26" s="2625"/>
      <c r="G26" s="2625"/>
      <c r="H26" s="2625"/>
      <c r="I26" s="940"/>
      <c r="J26" s="956"/>
      <c r="P26" s="927"/>
      <c r="Q26" s="927"/>
      <c r="R26" s="927"/>
    </row>
    <row r="27" spans="2:18" ht="15" customHeight="1">
      <c r="B27" s="922"/>
      <c r="C27" s="955"/>
      <c r="D27" s="940"/>
      <c r="E27" s="940"/>
      <c r="F27" s="2625"/>
      <c r="G27" s="2625"/>
      <c r="H27" s="2625"/>
      <c r="I27" s="940"/>
      <c r="J27" s="956"/>
    </row>
    <row r="28" spans="2:18" ht="19.5" customHeight="1">
      <c r="B28" s="922"/>
      <c r="C28" s="955"/>
      <c r="D28" s="940"/>
      <c r="E28" s="940"/>
      <c r="F28" s="2625"/>
      <c r="G28" s="2625"/>
      <c r="H28" s="2625"/>
      <c r="I28" s="940"/>
      <c r="J28" s="956"/>
    </row>
    <row r="29" spans="2:18" ht="17.25" customHeight="1">
      <c r="B29" s="922"/>
      <c r="C29" s="955"/>
      <c r="D29" s="940"/>
      <c r="E29" s="940"/>
      <c r="F29" s="2625"/>
      <c r="G29" s="2625"/>
      <c r="H29" s="2625"/>
      <c r="I29" s="940"/>
      <c r="J29" s="956"/>
    </row>
    <row r="30" spans="2:18" ht="17.25" customHeight="1">
      <c r="B30" s="922"/>
      <c r="C30" s="955"/>
      <c r="D30" s="940"/>
      <c r="E30" s="940"/>
      <c r="F30" s="940"/>
      <c r="G30" s="940"/>
      <c r="H30" s="940"/>
      <c r="I30" s="940"/>
      <c r="J30" s="956"/>
    </row>
    <row r="31" spans="2:18" ht="17.25" customHeight="1">
      <c r="B31" s="922"/>
      <c r="C31" s="955"/>
      <c r="D31" s="940"/>
      <c r="E31" s="940"/>
      <c r="F31" s="940"/>
      <c r="G31" s="940"/>
      <c r="H31" s="940"/>
      <c r="I31" s="940"/>
      <c r="J31" s="956"/>
    </row>
    <row r="32" spans="2:18" ht="17.25" customHeight="1">
      <c r="B32" s="922"/>
      <c r="C32" s="955"/>
      <c r="D32" s="940"/>
      <c r="E32" s="940"/>
      <c r="F32" s="940"/>
      <c r="G32" s="940"/>
      <c r="H32" s="940"/>
      <c r="I32" s="940"/>
      <c r="J32" s="956"/>
    </row>
    <row r="33" spans="2:18" ht="17.25" customHeight="1">
      <c r="B33" s="922"/>
      <c r="C33" s="955"/>
      <c r="D33" s="940"/>
      <c r="E33" s="940"/>
      <c r="F33" s="940"/>
      <c r="G33" s="940"/>
      <c r="H33" s="940"/>
      <c r="I33" s="940"/>
      <c r="J33" s="956"/>
    </row>
    <row r="34" spans="2:18" ht="17.25" customHeight="1">
      <c r="B34" s="922"/>
      <c r="C34" s="967"/>
      <c r="D34" s="968"/>
      <c r="E34" s="968"/>
      <c r="F34" s="968"/>
      <c r="G34" s="968"/>
      <c r="H34" s="968"/>
      <c r="I34" s="968"/>
      <c r="J34" s="969"/>
    </row>
    <row r="35" spans="2:18" ht="36" customHeight="1">
      <c r="B35" s="922"/>
      <c r="C35" s="2626" t="s">
        <v>1019</v>
      </c>
      <c r="D35" s="2626"/>
      <c r="E35" s="2626"/>
      <c r="F35" s="2626"/>
      <c r="G35" s="2626"/>
      <c r="H35" s="2626"/>
      <c r="I35" s="2626"/>
      <c r="J35" s="2626"/>
    </row>
    <row r="36" spans="2:18" ht="17.25" customHeight="1">
      <c r="B36" s="922"/>
      <c r="C36" s="970"/>
      <c r="D36" s="2627"/>
      <c r="E36" s="2627"/>
      <c r="F36" s="2627"/>
      <c r="G36" s="2627"/>
      <c r="H36" s="2627"/>
      <c r="I36" s="2627"/>
      <c r="J36" s="2628"/>
    </row>
    <row r="37" spans="2:18" ht="11.25" customHeight="1">
      <c r="B37" s="922"/>
      <c r="C37" s="955"/>
      <c r="D37" s="940"/>
      <c r="E37" s="940"/>
      <c r="F37" s="940"/>
      <c r="G37" s="940"/>
      <c r="H37" s="940"/>
      <c r="I37" s="940"/>
      <c r="J37" s="956"/>
      <c r="P37" s="927"/>
      <c r="Q37" s="927"/>
      <c r="R37" s="927"/>
    </row>
    <row r="38" spans="2:18" ht="11.25" customHeight="1">
      <c r="B38" s="922"/>
      <c r="C38" s="955"/>
      <c r="D38" s="940"/>
      <c r="E38" s="940"/>
      <c r="F38" s="940"/>
      <c r="G38" s="940"/>
      <c r="H38" s="940"/>
      <c r="I38" s="940"/>
      <c r="J38" s="956"/>
      <c r="P38" s="927"/>
      <c r="Q38" s="927"/>
      <c r="R38" s="927"/>
    </row>
    <row r="39" spans="2:18" ht="18.75">
      <c r="B39" s="922"/>
      <c r="C39" s="2629"/>
      <c r="D39" s="2630"/>
      <c r="E39" s="2630"/>
      <c r="F39" s="2630"/>
      <c r="G39" s="2630"/>
      <c r="H39" s="2630"/>
      <c r="I39" s="2630"/>
      <c r="J39" s="2631"/>
      <c r="P39" s="927"/>
      <c r="Q39" s="927"/>
      <c r="R39" s="927"/>
    </row>
    <row r="40" spans="2:18" ht="12.75" customHeight="1">
      <c r="B40" s="922"/>
      <c r="C40" s="2632"/>
      <c r="D40" s="2633"/>
      <c r="E40" s="2633"/>
      <c r="F40" s="2633"/>
      <c r="G40" s="2633"/>
      <c r="H40" s="2633"/>
      <c r="I40" s="2633"/>
      <c r="J40" s="2634"/>
      <c r="P40" s="927"/>
      <c r="Q40" s="927"/>
      <c r="R40" s="927"/>
    </row>
    <row r="41" spans="2:18" ht="195.75" customHeight="1">
      <c r="B41" s="922"/>
      <c r="C41" s="971"/>
      <c r="D41" s="972"/>
      <c r="E41" s="972"/>
      <c r="F41" s="2635" t="s">
        <v>1017</v>
      </c>
      <c r="G41" s="2635"/>
      <c r="H41" s="2635"/>
      <c r="I41" s="972"/>
      <c r="J41" s="973"/>
      <c r="P41" s="927"/>
      <c r="Q41" s="927"/>
      <c r="R41" s="927"/>
    </row>
    <row r="42" spans="2:18" ht="11.25" customHeight="1">
      <c r="B42" s="922"/>
      <c r="C42" s="955"/>
      <c r="D42" s="940"/>
      <c r="E42" s="940"/>
      <c r="F42" s="940"/>
      <c r="G42" s="940"/>
      <c r="H42" s="940"/>
      <c r="I42" s="940"/>
      <c r="J42" s="956"/>
      <c r="P42" s="927"/>
      <c r="Q42" s="927"/>
      <c r="R42" s="927"/>
    </row>
    <row r="43" spans="2:18" ht="18.75">
      <c r="B43" s="922"/>
      <c r="C43" s="974"/>
      <c r="D43" s="939"/>
      <c r="E43" s="939"/>
      <c r="F43" s="940"/>
      <c r="G43" s="940"/>
      <c r="H43" s="928"/>
      <c r="I43" s="975"/>
      <c r="J43" s="973"/>
    </row>
    <row r="44" spans="2:18" ht="12" customHeight="1">
      <c r="B44" s="922"/>
      <c r="C44" s="955"/>
      <c r="D44" s="940"/>
      <c r="E44" s="940"/>
      <c r="F44" s="940"/>
      <c r="G44" s="940"/>
      <c r="H44" s="940"/>
      <c r="I44" s="940"/>
      <c r="J44" s="956"/>
    </row>
    <row r="45" spans="2:18" ht="15" customHeight="1">
      <c r="B45" s="922"/>
      <c r="C45" s="2632"/>
      <c r="D45" s="2633"/>
      <c r="E45" s="2633"/>
      <c r="F45" s="2633"/>
      <c r="G45" s="2633"/>
      <c r="H45" s="2633"/>
      <c r="I45" s="2633"/>
      <c r="J45" s="2634"/>
    </row>
    <row r="46" spans="2:18" ht="6" customHeight="1">
      <c r="B46" s="922"/>
      <c r="C46" s="2632"/>
      <c r="D46" s="2633"/>
      <c r="E46" s="2633"/>
      <c r="F46" s="2633"/>
      <c r="G46" s="2633"/>
      <c r="H46" s="2633"/>
      <c r="I46" s="2633"/>
      <c r="J46" s="2634"/>
    </row>
    <row r="47" spans="2:18" ht="13.5" customHeight="1">
      <c r="B47" s="922"/>
      <c r="C47" s="2636"/>
      <c r="D47" s="2637"/>
      <c r="E47" s="2637"/>
      <c r="F47" s="2637"/>
      <c r="G47" s="2637"/>
      <c r="H47" s="2637"/>
      <c r="I47" s="2637"/>
      <c r="J47" s="2638"/>
    </row>
    <row r="48" spans="2:18" ht="2.25" customHeight="1">
      <c r="B48" s="922"/>
      <c r="C48" s="2639"/>
      <c r="D48" s="2639"/>
      <c r="E48" s="2639"/>
      <c r="F48" s="2639"/>
      <c r="G48" s="2639"/>
      <c r="H48" s="2639"/>
      <c r="I48" s="2639"/>
      <c r="J48" s="2639"/>
    </row>
    <row r="49" spans="2:18" ht="72.75" customHeight="1">
      <c r="B49" s="922"/>
      <c r="C49" s="2624"/>
      <c r="D49" s="2624"/>
      <c r="E49" s="2624"/>
      <c r="F49" s="2624"/>
      <c r="G49" s="2624"/>
      <c r="H49" s="2624"/>
      <c r="I49" s="2624"/>
      <c r="J49" s="2624"/>
    </row>
    <row r="50" spans="2:18" ht="11.25" customHeight="1">
      <c r="B50" s="922"/>
      <c r="C50" s="940"/>
      <c r="D50" s="940"/>
      <c r="E50" s="940"/>
      <c r="F50" s="940"/>
      <c r="G50" s="940"/>
      <c r="H50" s="940"/>
      <c r="I50" s="940"/>
      <c r="J50" s="940"/>
      <c r="P50" s="927"/>
      <c r="Q50" s="927"/>
      <c r="R50" s="927"/>
    </row>
    <row r="51" spans="2:18" ht="19.5" customHeight="1">
      <c r="B51" s="922"/>
      <c r="C51" s="940"/>
      <c r="D51" s="940"/>
      <c r="E51" s="940"/>
      <c r="F51" s="940"/>
      <c r="G51" s="940"/>
      <c r="H51" s="940"/>
      <c r="I51" s="940"/>
      <c r="J51" s="940"/>
      <c r="P51" s="927"/>
      <c r="Q51" s="927"/>
      <c r="R51" s="927"/>
    </row>
    <row r="52" spans="2:18" ht="30" customHeight="1">
      <c r="B52" s="922"/>
      <c r="C52" s="2641"/>
      <c r="D52" s="2641"/>
      <c r="E52" s="2641"/>
      <c r="F52" s="2641"/>
      <c r="G52" s="2641"/>
      <c r="H52" s="940"/>
      <c r="I52" s="940"/>
      <c r="J52" s="945"/>
      <c r="K52" s="946"/>
      <c r="P52" s="927"/>
      <c r="Q52" s="927"/>
      <c r="R52" s="927"/>
    </row>
    <row r="53" spans="2:18" ht="28.5" customHeight="1">
      <c r="B53" s="922"/>
      <c r="C53" s="2642"/>
      <c r="D53" s="2642"/>
      <c r="E53" s="2642"/>
      <c r="F53" s="2642"/>
      <c r="G53" s="2642"/>
      <c r="H53" s="949"/>
      <c r="I53" s="976"/>
      <c r="J53" s="940"/>
      <c r="P53" s="927"/>
      <c r="Q53" s="927"/>
      <c r="R53" s="927"/>
    </row>
    <row r="54" spans="2:18" ht="30" customHeight="1">
      <c r="B54" s="922"/>
      <c r="C54" s="2596"/>
      <c r="D54" s="2596"/>
      <c r="E54" s="2596"/>
      <c r="F54" s="2596"/>
      <c r="G54" s="2596"/>
      <c r="H54" s="2596"/>
      <c r="I54" s="2596"/>
      <c r="J54" s="2596"/>
      <c r="P54" s="927"/>
      <c r="Q54" s="927"/>
      <c r="R54" s="927"/>
    </row>
    <row r="55" spans="2:18" ht="10.5" customHeight="1">
      <c r="B55" s="922"/>
      <c r="C55" s="949"/>
      <c r="D55" s="928"/>
      <c r="E55" s="949"/>
      <c r="F55" s="949"/>
      <c r="G55" s="926"/>
      <c r="H55" s="926"/>
      <c r="I55" s="926"/>
      <c r="J55" s="926"/>
      <c r="P55" s="927"/>
      <c r="Q55" s="927"/>
      <c r="R55" s="927"/>
    </row>
    <row r="56" spans="2:18" ht="15.75" customHeight="1">
      <c r="B56" s="922"/>
      <c r="C56" s="950"/>
      <c r="D56" s="928"/>
      <c r="E56" s="949"/>
      <c r="F56" s="949"/>
      <c r="G56" s="926"/>
      <c r="H56" s="926"/>
      <c r="I56" s="926"/>
      <c r="J56" s="926"/>
      <c r="P56" s="927"/>
      <c r="Q56" s="927"/>
      <c r="R56" s="927"/>
    </row>
    <row r="57" spans="2:18" ht="213" customHeight="1">
      <c r="B57" s="922"/>
      <c r="C57" s="2643"/>
      <c r="D57" s="2644"/>
      <c r="E57" s="2644"/>
      <c r="F57" s="2644"/>
      <c r="G57" s="2644"/>
      <c r="H57" s="2644"/>
      <c r="I57" s="2644"/>
      <c r="J57" s="2644"/>
      <c r="P57" s="927"/>
      <c r="Q57" s="927"/>
      <c r="R57" s="927"/>
    </row>
    <row r="58" spans="2:18" ht="10.5" customHeight="1">
      <c r="B58" s="922"/>
      <c r="C58" s="949"/>
      <c r="D58" s="928"/>
      <c r="E58" s="949"/>
      <c r="F58" s="949"/>
      <c r="G58" s="926"/>
      <c r="H58" s="926"/>
      <c r="I58" s="926"/>
      <c r="J58" s="926"/>
      <c r="P58" s="927"/>
      <c r="Q58" s="927"/>
      <c r="R58" s="927"/>
    </row>
    <row r="59" spans="2:18" ht="21.75" customHeight="1">
      <c r="B59" s="922"/>
      <c r="C59" s="950"/>
      <c r="D59" s="928"/>
      <c r="E59" s="949"/>
      <c r="F59" s="949"/>
      <c r="G59" s="926"/>
      <c r="H59" s="926"/>
      <c r="I59" s="926"/>
      <c r="J59" s="926"/>
      <c r="P59" s="927"/>
      <c r="Q59" s="927"/>
      <c r="R59" s="927"/>
    </row>
    <row r="60" spans="2:18" ht="92.25" customHeight="1">
      <c r="C60" s="2645"/>
      <c r="D60" s="2646"/>
      <c r="E60" s="2646"/>
      <c r="F60" s="2646"/>
      <c r="G60" s="2646"/>
      <c r="H60" s="2646"/>
      <c r="I60" s="2646"/>
      <c r="J60" s="2646"/>
    </row>
    <row r="61" spans="2:18" ht="16.5">
      <c r="C61" s="951"/>
      <c r="D61" s="951"/>
      <c r="E61" s="951"/>
      <c r="F61" s="951"/>
      <c r="G61" s="951"/>
      <c r="H61" s="951"/>
      <c r="I61" s="951"/>
      <c r="J61" s="951"/>
    </row>
    <row r="62" spans="2:18" ht="16.5">
      <c r="C62" s="951"/>
      <c r="D62" s="951"/>
      <c r="E62" s="951"/>
      <c r="F62" s="951"/>
      <c r="G62" s="951"/>
      <c r="H62" s="951"/>
      <c r="I62" s="951"/>
      <c r="J62" s="951"/>
    </row>
    <row r="63" spans="2:18" ht="16.5">
      <c r="C63" s="2640"/>
      <c r="D63" s="2640"/>
      <c r="E63" s="2640"/>
      <c r="F63" s="2640"/>
      <c r="G63" s="977"/>
      <c r="H63" s="951"/>
      <c r="I63" s="951"/>
      <c r="J63" s="951"/>
    </row>
    <row r="64" spans="2:18" ht="16.5">
      <c r="C64" s="2640"/>
      <c r="D64" s="2640"/>
      <c r="E64" s="2640"/>
      <c r="F64" s="2640"/>
      <c r="G64" s="977"/>
      <c r="H64" s="951"/>
      <c r="I64" s="951"/>
      <c r="J64" s="951"/>
    </row>
    <row r="65" spans="3:10" ht="16.5">
      <c r="C65" s="951"/>
      <c r="D65" s="951"/>
      <c r="E65" s="951"/>
      <c r="F65" s="951"/>
      <c r="G65" s="951"/>
      <c r="H65" s="951"/>
      <c r="I65" s="951"/>
      <c r="J65" s="951"/>
    </row>
  </sheetData>
  <mergeCells count="24">
    <mergeCell ref="C64:F64"/>
    <mergeCell ref="C40:J40"/>
    <mergeCell ref="F41:H41"/>
    <mergeCell ref="C45:J47"/>
    <mergeCell ref="C48:J48"/>
    <mergeCell ref="C49:J49"/>
    <mergeCell ref="C52:G52"/>
    <mergeCell ref="C53:G53"/>
    <mergeCell ref="C54:J54"/>
    <mergeCell ref="C57:J57"/>
    <mergeCell ref="C60:J60"/>
    <mergeCell ref="C63:F63"/>
    <mergeCell ref="C39:J39"/>
    <mergeCell ref="H2:J2"/>
    <mergeCell ref="C3:C4"/>
    <mergeCell ref="D3:D4"/>
    <mergeCell ref="E3:J4"/>
    <mergeCell ref="C5:J5"/>
    <mergeCell ref="E10:I13"/>
    <mergeCell ref="C19:J19"/>
    <mergeCell ref="F23:H29"/>
    <mergeCell ref="C35:J35"/>
    <mergeCell ref="D36:E36"/>
    <mergeCell ref="F36:J36"/>
  </mergeCells>
  <phoneticPr fontId="5"/>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4216F-9841-431C-8E4F-0C499E4858C5}">
  <sheetPr>
    <tabColor rgb="FF00FF00"/>
    <pageSetUpPr fitToPage="1"/>
  </sheetPr>
  <dimension ref="A1:W58"/>
  <sheetViews>
    <sheetView showGridLines="0" topLeftCell="A4" zoomScaleNormal="100" zoomScaleSheetLayoutView="85" workbookViewId="0">
      <selection activeCell="G26" sqref="G26"/>
    </sheetView>
  </sheetViews>
  <sheetFormatPr defaultColWidth="9" defaultRowHeight="15.75"/>
  <cols>
    <col min="1" max="1" width="1.25" style="434" customWidth="1"/>
    <col min="2" max="2" width="8" style="448" bestFit="1" customWidth="1"/>
    <col min="3" max="6" width="15.75" style="448" customWidth="1"/>
    <col min="7" max="7" width="57.25" style="448" bestFit="1" customWidth="1"/>
    <col min="8" max="8" width="15.75" style="451" customWidth="1"/>
    <col min="9" max="9" width="15.75" style="434" customWidth="1"/>
    <col min="10" max="18" width="8.875" style="434" customWidth="1"/>
    <col min="19" max="16384" width="9" style="434"/>
  </cols>
  <sheetData>
    <row r="1" spans="2:23" ht="61.15" customHeight="1">
      <c r="B1" s="1014" t="s">
        <v>388</v>
      </c>
      <c r="C1" s="1014"/>
      <c r="D1" s="1014"/>
      <c r="E1" s="1014"/>
      <c r="F1" s="1014"/>
      <c r="G1" s="1014"/>
      <c r="H1" s="435"/>
      <c r="I1" s="436"/>
      <c r="J1" s="437"/>
      <c r="K1" s="437"/>
      <c r="L1" s="437"/>
      <c r="M1" s="437"/>
      <c r="N1" s="437"/>
      <c r="O1" s="437"/>
      <c r="P1" s="437"/>
      <c r="Q1" s="437"/>
      <c r="R1" s="437"/>
      <c r="S1" s="437"/>
      <c r="T1" s="437"/>
      <c r="U1" s="437"/>
      <c r="V1" s="437"/>
      <c r="W1" s="437"/>
    </row>
    <row r="2" spans="2:23" ht="11.45" customHeight="1">
      <c r="B2" s="438"/>
      <c r="C2" s="438"/>
      <c r="D2" s="438"/>
      <c r="E2" s="438"/>
      <c r="F2" s="438"/>
      <c r="G2" s="438"/>
      <c r="H2" s="439"/>
      <c r="I2" s="437"/>
      <c r="J2" s="437"/>
      <c r="K2" s="437"/>
      <c r="L2" s="437"/>
      <c r="M2" s="437"/>
      <c r="N2" s="437"/>
      <c r="O2" s="437"/>
      <c r="P2" s="437"/>
      <c r="Q2" s="437"/>
      <c r="R2" s="437"/>
      <c r="S2" s="437"/>
      <c r="T2" s="437"/>
      <c r="U2" s="437"/>
      <c r="V2" s="437"/>
      <c r="W2" s="437"/>
    </row>
    <row r="3" spans="2:23" ht="88.15" customHeight="1">
      <c r="B3" s="1015" t="s">
        <v>389</v>
      </c>
      <c r="C3" s="1015"/>
      <c r="D3" s="1015"/>
      <c r="E3" s="1015"/>
      <c r="F3" s="1015"/>
      <c r="G3" s="1015"/>
      <c r="H3" s="440"/>
      <c r="I3" s="441"/>
      <c r="J3" s="437"/>
      <c r="K3" s="437"/>
      <c r="L3" s="437"/>
      <c r="M3" s="437"/>
      <c r="N3" s="437"/>
      <c r="O3" s="437"/>
      <c r="P3" s="437"/>
      <c r="Q3" s="437"/>
      <c r="R3" s="437"/>
      <c r="S3" s="437"/>
      <c r="T3" s="437"/>
      <c r="U3" s="437"/>
      <c r="V3" s="437"/>
      <c r="W3" s="437"/>
    </row>
    <row r="4" spans="2:23" ht="33.4" customHeight="1">
      <c r="B4" s="1016" t="s">
        <v>390</v>
      </c>
      <c r="C4" s="1018" t="s">
        <v>391</v>
      </c>
      <c r="D4" s="1018"/>
      <c r="E4" s="1018"/>
      <c r="F4" s="1018"/>
      <c r="G4" s="1016" t="s">
        <v>570</v>
      </c>
      <c r="H4" s="440"/>
      <c r="I4" s="441"/>
      <c r="J4" s="437"/>
      <c r="K4" s="437"/>
      <c r="L4" s="437"/>
      <c r="M4" s="437"/>
      <c r="N4" s="437"/>
      <c r="O4" s="437"/>
      <c r="P4" s="437"/>
      <c r="Q4" s="437"/>
      <c r="R4" s="437"/>
      <c r="S4" s="437"/>
      <c r="T4" s="437"/>
      <c r="U4" s="437"/>
      <c r="V4" s="437"/>
      <c r="W4" s="437"/>
    </row>
    <row r="5" spans="2:23" ht="30" customHeight="1">
      <c r="B5" s="1017"/>
      <c r="C5" s="1018"/>
      <c r="D5" s="1018"/>
      <c r="E5" s="1018"/>
      <c r="F5" s="1018"/>
      <c r="G5" s="1017"/>
      <c r="H5" s="440"/>
      <c r="I5" s="441"/>
      <c r="J5" s="442"/>
      <c r="K5" s="437"/>
      <c r="L5" s="437"/>
      <c r="M5" s="437"/>
      <c r="N5" s="437"/>
      <c r="O5" s="437"/>
      <c r="P5" s="437"/>
      <c r="Q5" s="437"/>
      <c r="R5" s="437"/>
      <c r="S5" s="437"/>
      <c r="T5" s="437"/>
      <c r="U5" s="437"/>
      <c r="V5" s="437"/>
      <c r="W5" s="437"/>
    </row>
    <row r="6" spans="2:23" ht="20.100000000000001" customHeight="1">
      <c r="B6" s="1023" t="s">
        <v>578</v>
      </c>
      <c r="C6" s="1020" t="s">
        <v>392</v>
      </c>
      <c r="D6" s="1020"/>
      <c r="E6" s="1020"/>
      <c r="F6" s="1020"/>
      <c r="G6" s="528" t="s">
        <v>583</v>
      </c>
      <c r="H6" s="440"/>
      <c r="I6" s="441"/>
      <c r="J6" s="437"/>
      <c r="K6" s="437"/>
      <c r="L6" s="437"/>
      <c r="M6" s="437"/>
      <c r="N6" s="437"/>
      <c r="O6" s="437"/>
      <c r="P6" s="437"/>
      <c r="Q6" s="437"/>
      <c r="R6" s="437"/>
      <c r="S6" s="437"/>
      <c r="T6" s="437"/>
      <c r="U6" s="437"/>
      <c r="V6" s="437"/>
      <c r="W6" s="437"/>
    </row>
    <row r="7" spans="2:23" ht="20.100000000000001" customHeight="1">
      <c r="B7" s="1024"/>
      <c r="C7" s="1020"/>
      <c r="D7" s="1020"/>
      <c r="E7" s="1020"/>
      <c r="F7" s="1020"/>
      <c r="G7" s="1021" t="s">
        <v>627</v>
      </c>
      <c r="H7" s="440"/>
      <c r="I7" s="441"/>
      <c r="J7" s="437"/>
      <c r="K7" s="437"/>
      <c r="L7" s="437"/>
      <c r="M7" s="437"/>
      <c r="N7" s="437"/>
      <c r="O7" s="437"/>
      <c r="P7" s="437"/>
      <c r="Q7" s="437"/>
      <c r="R7" s="437"/>
      <c r="S7" s="437"/>
      <c r="T7" s="437"/>
      <c r="U7" s="437"/>
      <c r="V7" s="437"/>
      <c r="W7" s="437"/>
    </row>
    <row r="8" spans="2:23" ht="20.100000000000001" customHeight="1">
      <c r="B8" s="1024"/>
      <c r="C8" s="1020"/>
      <c r="D8" s="1020"/>
      <c r="E8" s="1020"/>
      <c r="F8" s="1020"/>
      <c r="G8" s="1021"/>
      <c r="H8" s="440"/>
      <c r="I8" s="441"/>
      <c r="J8" s="437"/>
      <c r="K8" s="437"/>
      <c r="L8" s="437"/>
      <c r="M8" s="437"/>
      <c r="N8" s="437"/>
      <c r="O8" s="437"/>
      <c r="P8" s="437"/>
      <c r="Q8" s="437"/>
      <c r="R8" s="437"/>
      <c r="S8" s="437"/>
      <c r="T8" s="437"/>
      <c r="U8" s="437"/>
      <c r="V8" s="437"/>
      <c r="W8" s="437"/>
    </row>
    <row r="9" spans="2:23" ht="20.100000000000001" customHeight="1">
      <c r="B9" s="1025"/>
      <c r="C9" s="1020"/>
      <c r="D9" s="1020"/>
      <c r="E9" s="1020"/>
      <c r="F9" s="1020"/>
      <c r="G9" s="1022"/>
      <c r="H9" s="440"/>
      <c r="I9" s="441"/>
      <c r="J9" s="437"/>
      <c r="K9" s="437"/>
      <c r="L9" s="437"/>
      <c r="M9" s="437"/>
      <c r="N9" s="437"/>
      <c r="O9" s="437"/>
      <c r="P9" s="437"/>
      <c r="Q9" s="437"/>
      <c r="R9" s="437"/>
      <c r="S9" s="437"/>
      <c r="T9" s="437"/>
      <c r="U9" s="437"/>
      <c r="V9" s="437"/>
      <c r="W9" s="437"/>
    </row>
    <row r="10" spans="2:23" ht="20.100000000000001" customHeight="1">
      <c r="B10" s="1023" t="s">
        <v>579</v>
      </c>
      <c r="C10" s="1020" t="s">
        <v>393</v>
      </c>
      <c r="D10" s="1020"/>
      <c r="E10" s="1020"/>
      <c r="F10" s="1020"/>
      <c r="G10" s="530" t="s">
        <v>639</v>
      </c>
      <c r="H10" s="440"/>
      <c r="I10" s="441"/>
      <c r="J10" s="437"/>
      <c r="K10" s="437"/>
      <c r="L10" s="437"/>
      <c r="M10" s="437"/>
      <c r="N10" s="437"/>
      <c r="O10" s="437"/>
      <c r="P10" s="437"/>
      <c r="Q10" s="437"/>
      <c r="R10" s="437"/>
      <c r="S10" s="437"/>
      <c r="T10" s="437"/>
      <c r="U10" s="437"/>
      <c r="V10" s="437"/>
      <c r="W10" s="437"/>
    </row>
    <row r="11" spans="2:23" ht="20.100000000000001" customHeight="1">
      <c r="B11" s="1024"/>
      <c r="C11" s="1020"/>
      <c r="D11" s="1020"/>
      <c r="E11" s="1020"/>
      <c r="F11" s="1020"/>
      <c r="G11" s="529" t="s">
        <v>640</v>
      </c>
      <c r="H11" s="440"/>
      <c r="I11" s="441"/>
      <c r="J11" s="437"/>
      <c r="K11" s="437"/>
      <c r="L11" s="437"/>
      <c r="M11" s="437"/>
      <c r="N11" s="437"/>
      <c r="O11" s="437"/>
      <c r="P11" s="437"/>
      <c r="Q11" s="437"/>
      <c r="R11" s="437"/>
      <c r="S11" s="437"/>
      <c r="T11" s="437"/>
      <c r="U11" s="437"/>
      <c r="V11" s="437"/>
      <c r="W11" s="437"/>
    </row>
    <row r="12" spans="2:23" ht="20.100000000000001" customHeight="1">
      <c r="B12" s="1025"/>
      <c r="C12" s="1020"/>
      <c r="D12" s="1020"/>
      <c r="E12" s="1020"/>
      <c r="F12" s="1020"/>
      <c r="G12" s="527" t="s">
        <v>616</v>
      </c>
      <c r="H12" s="440"/>
      <c r="I12" s="441"/>
      <c r="J12" s="437"/>
      <c r="K12" s="437"/>
      <c r="L12" s="437"/>
      <c r="M12" s="437"/>
      <c r="N12" s="437"/>
      <c r="O12" s="437"/>
      <c r="P12" s="437"/>
      <c r="Q12" s="437"/>
      <c r="R12" s="437"/>
      <c r="S12" s="437"/>
      <c r="T12" s="437"/>
      <c r="U12" s="437"/>
      <c r="V12" s="437"/>
      <c r="W12" s="437"/>
    </row>
    <row r="13" spans="2:23" ht="20.100000000000001" customHeight="1">
      <c r="B13" s="1023" t="s">
        <v>580</v>
      </c>
      <c r="C13" s="1020" t="s">
        <v>394</v>
      </c>
      <c r="D13" s="1020"/>
      <c r="E13" s="1020"/>
      <c r="F13" s="1020"/>
      <c r="G13" s="530" t="s">
        <v>641</v>
      </c>
      <c r="H13" s="440"/>
      <c r="I13" s="441"/>
      <c r="J13" s="437"/>
      <c r="K13" s="437"/>
      <c r="L13" s="437"/>
      <c r="M13" s="437"/>
      <c r="N13" s="437"/>
      <c r="O13" s="437"/>
      <c r="P13" s="437"/>
      <c r="Q13" s="437"/>
      <c r="R13" s="437"/>
      <c r="S13" s="437"/>
      <c r="T13" s="437"/>
      <c r="U13" s="437"/>
      <c r="V13" s="437"/>
      <c r="W13" s="437"/>
    </row>
    <row r="14" spans="2:23" ht="20.100000000000001" customHeight="1">
      <c r="B14" s="1024"/>
      <c r="C14" s="1020"/>
      <c r="D14" s="1020"/>
      <c r="E14" s="1020"/>
      <c r="F14" s="1020"/>
      <c r="G14" s="534" t="s">
        <v>622</v>
      </c>
      <c r="H14" s="440"/>
      <c r="I14" s="441"/>
      <c r="J14" s="437"/>
      <c r="K14" s="437"/>
      <c r="L14" s="437"/>
      <c r="M14" s="437"/>
      <c r="N14" s="437"/>
      <c r="O14" s="437"/>
      <c r="P14" s="437"/>
      <c r="Q14" s="437"/>
      <c r="R14" s="437"/>
      <c r="S14" s="437"/>
      <c r="T14" s="437"/>
      <c r="U14" s="437"/>
      <c r="V14" s="437"/>
      <c r="W14" s="437"/>
    </row>
    <row r="15" spans="2:23" ht="20.100000000000001" customHeight="1">
      <c r="B15" s="1024"/>
      <c r="C15" s="1020"/>
      <c r="D15" s="1020"/>
      <c r="E15" s="1020"/>
      <c r="F15" s="1020"/>
      <c r="G15" s="529"/>
      <c r="H15" s="440"/>
      <c r="I15" s="441"/>
      <c r="J15" s="437"/>
      <c r="K15" s="437"/>
      <c r="L15" s="437"/>
      <c r="M15" s="437"/>
      <c r="N15" s="437"/>
      <c r="O15" s="437"/>
      <c r="P15" s="437"/>
      <c r="Q15" s="437"/>
      <c r="R15" s="437"/>
      <c r="S15" s="437"/>
      <c r="T15" s="437"/>
      <c r="U15" s="437"/>
      <c r="V15" s="437"/>
      <c r="W15" s="437"/>
    </row>
    <row r="16" spans="2:23" ht="20.100000000000001" customHeight="1">
      <c r="B16" s="1025"/>
      <c r="C16" s="1020"/>
      <c r="D16" s="1020"/>
      <c r="E16" s="1020"/>
      <c r="F16" s="1020"/>
      <c r="G16" s="527"/>
      <c r="H16" s="440"/>
      <c r="I16" s="441"/>
      <c r="J16" s="437"/>
      <c r="K16" s="437"/>
      <c r="L16" s="437"/>
      <c r="M16" s="437"/>
      <c r="N16" s="437"/>
      <c r="O16" s="437"/>
      <c r="P16" s="437"/>
      <c r="Q16" s="437"/>
      <c r="R16" s="437"/>
      <c r="S16" s="437"/>
      <c r="T16" s="437"/>
      <c r="U16" s="437"/>
      <c r="V16" s="437"/>
      <c r="W16" s="437"/>
    </row>
    <row r="17" spans="1:23" ht="20.100000000000001" customHeight="1">
      <c r="A17" s="443"/>
      <c r="B17" s="1019" t="s">
        <v>581</v>
      </c>
      <c r="C17" s="1020" t="s">
        <v>395</v>
      </c>
      <c r="D17" s="1020"/>
      <c r="E17" s="1020"/>
      <c r="F17" s="1020"/>
      <c r="G17" s="530" t="s">
        <v>639</v>
      </c>
      <c r="H17" s="440"/>
      <c r="I17" s="441"/>
      <c r="J17" s="437"/>
      <c r="K17" s="437"/>
      <c r="L17" s="437"/>
      <c r="M17" s="437"/>
      <c r="N17" s="437"/>
      <c r="O17" s="437"/>
      <c r="P17" s="437"/>
      <c r="Q17" s="437"/>
      <c r="R17" s="437"/>
      <c r="S17" s="437"/>
      <c r="T17" s="437"/>
      <c r="U17" s="437"/>
      <c r="V17" s="437"/>
      <c r="W17" s="437"/>
    </row>
    <row r="18" spans="1:23" ht="20.100000000000001" customHeight="1">
      <c r="A18" s="443"/>
      <c r="B18" s="1019"/>
      <c r="C18" s="1020"/>
      <c r="D18" s="1020"/>
      <c r="E18" s="1020"/>
      <c r="F18" s="1020"/>
      <c r="G18" s="529" t="s">
        <v>640</v>
      </c>
      <c r="H18" s="440"/>
      <c r="I18" s="441"/>
      <c r="J18" s="437"/>
      <c r="K18" s="437"/>
      <c r="L18" s="437"/>
      <c r="M18" s="437"/>
      <c r="N18" s="437"/>
      <c r="O18" s="437"/>
      <c r="P18" s="437"/>
      <c r="Q18" s="437"/>
      <c r="R18" s="437"/>
      <c r="S18" s="437"/>
      <c r="T18" s="437"/>
      <c r="U18" s="437"/>
      <c r="V18" s="437"/>
      <c r="W18" s="437"/>
    </row>
    <row r="19" spans="1:23" ht="20.100000000000001" customHeight="1">
      <c r="A19" s="443"/>
      <c r="B19" s="1019"/>
      <c r="C19" s="1020"/>
      <c r="D19" s="1020"/>
      <c r="E19" s="1020"/>
      <c r="F19" s="1020"/>
      <c r="G19" s="527" t="s">
        <v>616</v>
      </c>
      <c r="H19" s="440"/>
      <c r="I19" s="441"/>
      <c r="J19" s="437"/>
      <c r="K19" s="437"/>
      <c r="L19" s="437"/>
      <c r="M19" s="437"/>
      <c r="N19" s="437"/>
      <c r="O19" s="437"/>
      <c r="P19" s="437"/>
      <c r="Q19" s="437"/>
      <c r="R19" s="437"/>
      <c r="S19" s="437"/>
      <c r="T19" s="437"/>
      <c r="U19" s="437"/>
      <c r="V19" s="437"/>
      <c r="W19" s="437"/>
    </row>
    <row r="20" spans="1:23" ht="20.100000000000001" customHeight="1">
      <c r="A20" s="443"/>
      <c r="B20" s="1019" t="s">
        <v>582</v>
      </c>
      <c r="C20" s="1020" t="s">
        <v>396</v>
      </c>
      <c r="D20" s="1020"/>
      <c r="E20" s="1020"/>
      <c r="F20" s="1020"/>
      <c r="G20" s="444"/>
      <c r="H20" s="440"/>
      <c r="I20" s="441"/>
      <c r="J20" s="437"/>
      <c r="K20" s="437"/>
      <c r="L20" s="437"/>
      <c r="M20" s="437"/>
      <c r="N20" s="437"/>
      <c r="O20" s="437"/>
      <c r="P20" s="437"/>
      <c r="Q20" s="437"/>
      <c r="R20" s="437"/>
      <c r="S20" s="437"/>
      <c r="T20" s="437"/>
      <c r="U20" s="437"/>
      <c r="V20" s="437"/>
      <c r="W20" s="437"/>
    </row>
    <row r="21" spans="1:23" ht="20.100000000000001" customHeight="1">
      <c r="A21" s="443"/>
      <c r="B21" s="1019"/>
      <c r="C21" s="1020"/>
      <c r="D21" s="1020"/>
      <c r="E21" s="1020"/>
      <c r="F21" s="1020"/>
      <c r="G21" s="445" t="s">
        <v>397</v>
      </c>
      <c r="H21" s="440"/>
      <c r="I21" s="441"/>
      <c r="J21" s="437"/>
      <c r="K21" s="437"/>
      <c r="L21" s="437"/>
      <c r="M21" s="437"/>
      <c r="N21" s="437"/>
      <c r="O21" s="437"/>
      <c r="P21" s="437"/>
      <c r="Q21" s="437"/>
      <c r="R21" s="437"/>
      <c r="S21" s="437"/>
      <c r="T21" s="437"/>
      <c r="U21" s="437"/>
      <c r="V21" s="437"/>
      <c r="W21" s="437"/>
    </row>
    <row r="22" spans="1:23" ht="20.100000000000001" customHeight="1">
      <c r="A22" s="443"/>
      <c r="B22" s="1019"/>
      <c r="C22" s="1020"/>
      <c r="D22" s="1020"/>
      <c r="E22" s="1020"/>
      <c r="F22" s="1020"/>
      <c r="G22" s="446"/>
      <c r="H22" s="440"/>
      <c r="I22" s="441"/>
      <c r="J22" s="437"/>
      <c r="K22" s="437"/>
      <c r="L22" s="437"/>
      <c r="M22" s="437"/>
      <c r="N22" s="437"/>
      <c r="O22" s="437"/>
      <c r="P22" s="437"/>
      <c r="Q22" s="437"/>
      <c r="R22" s="437"/>
      <c r="S22" s="437"/>
      <c r="T22" s="437"/>
      <c r="U22" s="437"/>
      <c r="V22" s="437"/>
      <c r="W22" s="437"/>
    </row>
    <row r="23" spans="1:23" ht="30" customHeight="1">
      <c r="B23" s="447" t="s">
        <v>398</v>
      </c>
      <c r="C23" s="438"/>
      <c r="D23" s="438"/>
      <c r="E23" s="438"/>
      <c r="F23" s="438"/>
      <c r="G23" s="438"/>
      <c r="H23" s="440"/>
      <c r="I23" s="441"/>
      <c r="J23" s="437"/>
      <c r="K23" s="437"/>
      <c r="L23" s="437"/>
      <c r="M23" s="437"/>
      <c r="N23" s="437"/>
      <c r="O23" s="437"/>
      <c r="P23" s="437"/>
      <c r="Q23" s="437"/>
      <c r="R23" s="437"/>
      <c r="S23" s="437"/>
      <c r="T23" s="437"/>
      <c r="U23" s="437"/>
      <c r="V23" s="437"/>
      <c r="W23" s="437"/>
    </row>
    <row r="24" spans="1:23" ht="30" customHeight="1">
      <c r="B24" s="438"/>
      <c r="C24" s="438"/>
      <c r="D24" s="438"/>
      <c r="E24" s="438"/>
      <c r="F24" s="438"/>
      <c r="G24" s="438"/>
      <c r="H24" s="440"/>
      <c r="I24" s="441"/>
      <c r="J24" s="437"/>
      <c r="K24" s="437"/>
      <c r="L24" s="437"/>
      <c r="M24" s="437"/>
      <c r="N24" s="437"/>
      <c r="O24" s="437"/>
      <c r="P24" s="437"/>
      <c r="Q24" s="437"/>
      <c r="R24" s="437"/>
      <c r="S24" s="437"/>
      <c r="T24" s="437"/>
      <c r="U24" s="437"/>
      <c r="V24" s="437"/>
      <c r="W24" s="437"/>
    </row>
    <row r="25" spans="1:23" ht="30" customHeight="1">
      <c r="B25" s="438"/>
      <c r="C25" s="438"/>
      <c r="D25" s="438"/>
      <c r="E25" s="438"/>
      <c r="F25" s="438"/>
      <c r="G25" s="438"/>
      <c r="H25" s="440"/>
      <c r="I25" s="441"/>
      <c r="J25" s="437"/>
      <c r="K25" s="437"/>
      <c r="L25" s="437"/>
      <c r="M25" s="437"/>
      <c r="N25" s="437"/>
      <c r="O25" s="437"/>
      <c r="P25" s="437"/>
      <c r="Q25" s="437"/>
      <c r="R25" s="437"/>
      <c r="S25" s="437"/>
      <c r="T25" s="437"/>
      <c r="U25" s="437"/>
      <c r="V25" s="437"/>
      <c r="W25" s="437"/>
    </row>
    <row r="26" spans="1:23" ht="30" customHeight="1">
      <c r="B26" s="438"/>
      <c r="C26" s="438"/>
      <c r="D26" s="438"/>
      <c r="E26" s="438"/>
      <c r="F26" s="438"/>
      <c r="G26" s="438"/>
      <c r="H26" s="440"/>
      <c r="I26" s="441"/>
      <c r="J26" s="437"/>
      <c r="K26" s="437"/>
      <c r="L26" s="437"/>
      <c r="M26" s="437"/>
      <c r="N26" s="437"/>
      <c r="O26" s="437"/>
      <c r="P26" s="437"/>
      <c r="Q26" s="437"/>
      <c r="R26" s="437"/>
      <c r="S26" s="437"/>
      <c r="T26" s="437"/>
      <c r="U26" s="437"/>
      <c r="V26" s="437"/>
      <c r="W26" s="437"/>
    </row>
    <row r="27" spans="1:23" ht="30" customHeight="1">
      <c r="B27" s="438"/>
      <c r="C27" s="438"/>
      <c r="D27" s="438"/>
      <c r="E27" s="438"/>
      <c r="F27" s="438"/>
      <c r="G27" s="438"/>
      <c r="H27" s="440"/>
      <c r="I27" s="441"/>
      <c r="J27" s="437"/>
      <c r="K27" s="437"/>
      <c r="L27" s="437"/>
      <c r="M27" s="437"/>
      <c r="N27" s="437"/>
      <c r="O27" s="437"/>
      <c r="P27" s="437"/>
      <c r="Q27" s="437"/>
      <c r="R27" s="437"/>
      <c r="S27" s="437"/>
      <c r="T27" s="437"/>
      <c r="U27" s="437"/>
      <c r="V27" s="437"/>
      <c r="W27" s="437"/>
    </row>
    <row r="28" spans="1:23" ht="30" customHeight="1">
      <c r="B28" s="438"/>
      <c r="C28" s="438"/>
      <c r="D28" s="438"/>
      <c r="E28" s="438"/>
      <c r="F28" s="438"/>
      <c r="G28" s="438"/>
      <c r="H28" s="440"/>
      <c r="I28" s="441"/>
      <c r="J28" s="437"/>
      <c r="K28" s="437"/>
      <c r="L28" s="437"/>
      <c r="M28" s="437"/>
      <c r="N28" s="437"/>
      <c r="O28" s="437"/>
      <c r="P28" s="437"/>
      <c r="Q28" s="437"/>
      <c r="R28" s="437"/>
      <c r="S28" s="437"/>
      <c r="T28" s="437"/>
      <c r="U28" s="437"/>
      <c r="V28" s="437"/>
      <c r="W28" s="437"/>
    </row>
    <row r="29" spans="1:23" ht="30" customHeight="1">
      <c r="B29" s="438"/>
      <c r="C29" s="438"/>
      <c r="D29" s="438"/>
      <c r="E29" s="438"/>
      <c r="F29" s="438"/>
      <c r="G29" s="438"/>
      <c r="H29" s="440"/>
      <c r="I29" s="441"/>
      <c r="J29" s="437"/>
      <c r="K29" s="437"/>
      <c r="L29" s="437"/>
      <c r="M29" s="437"/>
      <c r="N29" s="437"/>
      <c r="O29" s="437"/>
      <c r="P29" s="437"/>
      <c r="Q29" s="437"/>
      <c r="R29" s="437"/>
      <c r="S29" s="437"/>
      <c r="T29" s="437"/>
      <c r="U29" s="437"/>
      <c r="V29" s="437"/>
      <c r="W29" s="437"/>
    </row>
    <row r="30" spans="1:23" ht="30" customHeight="1">
      <c r="B30" s="438"/>
      <c r="C30" s="438"/>
      <c r="D30" s="438"/>
      <c r="E30" s="438"/>
      <c r="F30" s="438"/>
      <c r="G30" s="438"/>
      <c r="H30" s="440"/>
      <c r="I30" s="441"/>
      <c r="J30" s="437"/>
      <c r="K30" s="437"/>
      <c r="L30" s="437"/>
      <c r="M30" s="437"/>
      <c r="N30" s="437"/>
      <c r="O30" s="437"/>
      <c r="P30" s="437"/>
      <c r="Q30" s="437"/>
      <c r="R30" s="437"/>
      <c r="S30" s="437"/>
      <c r="T30" s="437"/>
      <c r="U30" s="437"/>
      <c r="V30" s="437"/>
      <c r="W30" s="437"/>
    </row>
    <row r="31" spans="1:23" ht="30" customHeight="1">
      <c r="B31" s="438"/>
      <c r="C31" s="438"/>
      <c r="D31" s="438"/>
      <c r="E31" s="438"/>
      <c r="F31" s="438"/>
      <c r="G31" s="438"/>
      <c r="H31" s="440"/>
      <c r="I31" s="441"/>
      <c r="J31" s="437"/>
      <c r="K31" s="437"/>
      <c r="L31" s="437"/>
      <c r="M31" s="437"/>
      <c r="N31" s="437"/>
      <c r="O31" s="437"/>
      <c r="P31" s="437"/>
      <c r="Q31" s="437"/>
      <c r="R31" s="437"/>
      <c r="S31" s="437"/>
      <c r="T31" s="437"/>
      <c r="U31" s="437"/>
      <c r="V31" s="437"/>
      <c r="W31" s="437"/>
    </row>
    <row r="32" spans="1:23" ht="30" customHeight="1">
      <c r="B32" s="438"/>
      <c r="C32" s="438"/>
      <c r="D32" s="438"/>
      <c r="E32" s="438"/>
      <c r="F32" s="438"/>
      <c r="G32" s="438"/>
      <c r="H32" s="440"/>
      <c r="I32" s="441"/>
      <c r="J32" s="437"/>
      <c r="K32" s="437"/>
      <c r="L32" s="437"/>
      <c r="M32" s="437"/>
      <c r="N32" s="437"/>
      <c r="O32" s="437"/>
      <c r="P32" s="437"/>
      <c r="Q32" s="437"/>
      <c r="R32" s="437"/>
      <c r="S32" s="437"/>
      <c r="T32" s="437"/>
      <c r="U32" s="437"/>
      <c r="V32" s="437"/>
      <c r="W32" s="437"/>
    </row>
    <row r="33" spans="2:23" ht="30" customHeight="1">
      <c r="B33" s="438"/>
      <c r="C33" s="438"/>
      <c r="D33" s="438"/>
      <c r="E33" s="438"/>
      <c r="F33" s="438"/>
      <c r="G33" s="438"/>
      <c r="H33" s="440"/>
      <c r="I33" s="441"/>
      <c r="J33" s="437"/>
      <c r="K33" s="437"/>
      <c r="L33" s="437"/>
      <c r="M33" s="437"/>
      <c r="N33" s="437"/>
      <c r="O33" s="437"/>
      <c r="P33" s="437"/>
      <c r="Q33" s="437"/>
      <c r="R33" s="437"/>
      <c r="S33" s="437"/>
      <c r="T33" s="437"/>
      <c r="U33" s="437"/>
      <c r="V33" s="437"/>
      <c r="W33" s="437"/>
    </row>
    <row r="34" spans="2:23" ht="30" customHeight="1">
      <c r="B34" s="438"/>
      <c r="C34" s="438"/>
      <c r="D34" s="438"/>
      <c r="E34" s="438"/>
      <c r="F34" s="438"/>
      <c r="G34" s="438"/>
      <c r="H34" s="440"/>
      <c r="I34" s="441"/>
      <c r="J34" s="437"/>
      <c r="K34" s="437"/>
      <c r="L34" s="437"/>
      <c r="M34" s="437"/>
      <c r="N34" s="437"/>
      <c r="O34" s="437"/>
      <c r="P34" s="437"/>
      <c r="Q34" s="437"/>
      <c r="R34" s="437"/>
      <c r="S34" s="437"/>
      <c r="T34" s="437"/>
      <c r="U34" s="437"/>
      <c r="V34" s="437"/>
      <c r="W34" s="437"/>
    </row>
    <row r="35" spans="2:23" ht="30" customHeight="1">
      <c r="B35" s="438"/>
      <c r="C35" s="438"/>
      <c r="D35" s="438"/>
      <c r="E35" s="438"/>
      <c r="F35" s="438"/>
      <c r="G35" s="438"/>
      <c r="H35" s="440"/>
      <c r="I35" s="441"/>
      <c r="J35" s="437"/>
      <c r="K35" s="437"/>
      <c r="L35" s="437"/>
      <c r="M35" s="437"/>
      <c r="N35" s="437"/>
      <c r="O35" s="437"/>
      <c r="P35" s="437"/>
      <c r="Q35" s="437"/>
      <c r="R35" s="437"/>
      <c r="S35" s="437"/>
      <c r="T35" s="437"/>
      <c r="U35" s="437"/>
      <c r="V35" s="437"/>
      <c r="W35" s="437"/>
    </row>
    <row r="36" spans="2:23" ht="30" customHeight="1">
      <c r="B36" s="438"/>
      <c r="C36" s="438"/>
      <c r="D36" s="438"/>
      <c r="E36" s="438"/>
      <c r="F36" s="438"/>
      <c r="G36" s="438"/>
      <c r="H36" s="440"/>
      <c r="I36" s="441"/>
      <c r="J36" s="437"/>
      <c r="K36" s="437"/>
      <c r="L36" s="437"/>
      <c r="M36" s="437"/>
      <c r="N36" s="437"/>
      <c r="O36" s="437"/>
      <c r="P36" s="437"/>
      <c r="Q36" s="437"/>
      <c r="R36" s="437"/>
      <c r="S36" s="437"/>
      <c r="T36" s="437"/>
      <c r="U36" s="437"/>
      <c r="V36" s="437"/>
      <c r="W36" s="437"/>
    </row>
    <row r="37" spans="2:23" ht="30" customHeight="1">
      <c r="B37" s="438"/>
      <c r="C37" s="438"/>
      <c r="D37" s="438"/>
      <c r="E37" s="438"/>
      <c r="F37" s="438"/>
      <c r="G37" s="438"/>
      <c r="H37" s="440"/>
      <c r="I37" s="441"/>
      <c r="J37" s="437"/>
      <c r="K37" s="437"/>
      <c r="L37" s="437"/>
      <c r="M37" s="437"/>
      <c r="N37" s="437"/>
      <c r="O37" s="437"/>
      <c r="P37" s="437"/>
      <c r="Q37" s="437"/>
      <c r="R37" s="437"/>
      <c r="S37" s="437"/>
      <c r="T37" s="437"/>
      <c r="U37" s="437"/>
      <c r="V37" s="437"/>
      <c r="W37" s="437"/>
    </row>
    <row r="38" spans="2:23" ht="30" customHeight="1">
      <c r="B38" s="438"/>
      <c r="C38" s="438"/>
      <c r="D38" s="438"/>
      <c r="E38" s="438"/>
      <c r="F38" s="438"/>
      <c r="G38" s="438"/>
      <c r="H38" s="440"/>
      <c r="I38" s="441"/>
      <c r="J38" s="437"/>
      <c r="K38" s="437"/>
      <c r="L38" s="437"/>
      <c r="M38" s="437"/>
      <c r="N38" s="437"/>
      <c r="O38" s="437"/>
      <c r="P38" s="437"/>
      <c r="Q38" s="437"/>
      <c r="R38" s="437"/>
      <c r="S38" s="437"/>
      <c r="T38" s="437"/>
      <c r="U38" s="437"/>
      <c r="V38" s="437"/>
      <c r="W38" s="437"/>
    </row>
    <row r="39" spans="2:23" ht="30" customHeight="1">
      <c r="B39" s="438"/>
      <c r="C39" s="438"/>
      <c r="D39" s="438"/>
      <c r="E39" s="438"/>
      <c r="F39" s="438"/>
      <c r="G39" s="438"/>
      <c r="H39" s="440"/>
      <c r="I39" s="441"/>
      <c r="J39" s="437"/>
      <c r="K39" s="437"/>
      <c r="L39" s="437"/>
      <c r="M39" s="437"/>
      <c r="N39" s="437"/>
      <c r="O39" s="437"/>
      <c r="P39" s="437"/>
      <c r="Q39" s="437"/>
      <c r="R39" s="437"/>
      <c r="S39" s="437"/>
      <c r="T39" s="437"/>
      <c r="U39" s="437"/>
      <c r="V39" s="437"/>
      <c r="W39" s="437"/>
    </row>
    <row r="40" spans="2:23" ht="30" customHeight="1">
      <c r="B40" s="438"/>
      <c r="C40" s="438"/>
      <c r="D40" s="438"/>
      <c r="E40" s="438"/>
      <c r="F40" s="438"/>
      <c r="G40" s="438"/>
      <c r="H40" s="440"/>
      <c r="I40" s="441"/>
      <c r="J40" s="437"/>
      <c r="K40" s="437"/>
      <c r="L40" s="437"/>
      <c r="M40" s="437"/>
      <c r="N40" s="437"/>
      <c r="O40" s="437"/>
      <c r="P40" s="437"/>
      <c r="Q40" s="437"/>
      <c r="R40" s="437"/>
      <c r="S40" s="437"/>
      <c r="T40" s="437"/>
      <c r="U40" s="437"/>
      <c r="V40" s="437"/>
      <c r="W40" s="437"/>
    </row>
    <row r="41" spans="2:23" ht="30" customHeight="1">
      <c r="H41" s="440"/>
      <c r="I41" s="441"/>
      <c r="J41" s="437"/>
      <c r="K41" s="437"/>
      <c r="L41" s="437"/>
      <c r="M41" s="437"/>
      <c r="N41" s="437"/>
      <c r="O41" s="437"/>
      <c r="P41" s="437"/>
      <c r="Q41" s="437"/>
      <c r="R41" s="437"/>
      <c r="S41" s="437"/>
      <c r="T41" s="437"/>
      <c r="U41" s="437"/>
      <c r="V41" s="437"/>
      <c r="W41" s="437"/>
    </row>
    <row r="42" spans="2:23" ht="30" customHeight="1">
      <c r="H42" s="440"/>
      <c r="I42" s="441"/>
      <c r="J42" s="437"/>
      <c r="K42" s="437"/>
      <c r="L42" s="437"/>
      <c r="M42" s="437"/>
      <c r="N42" s="437"/>
      <c r="O42" s="437"/>
      <c r="P42" s="437"/>
      <c r="Q42" s="437"/>
      <c r="R42" s="437"/>
      <c r="S42" s="437"/>
      <c r="T42" s="437"/>
      <c r="U42" s="437"/>
      <c r="V42" s="437"/>
      <c r="W42" s="437"/>
    </row>
    <row r="43" spans="2:23" ht="30" customHeight="1">
      <c r="H43" s="440"/>
      <c r="I43" s="441"/>
      <c r="J43" s="437"/>
      <c r="K43" s="437"/>
      <c r="L43" s="437"/>
      <c r="M43" s="437"/>
      <c r="N43" s="437"/>
      <c r="O43" s="437"/>
      <c r="P43" s="437"/>
      <c r="Q43" s="437"/>
      <c r="R43" s="437"/>
      <c r="S43" s="437"/>
      <c r="T43" s="437"/>
      <c r="U43" s="437"/>
      <c r="V43" s="437"/>
      <c r="W43" s="437"/>
    </row>
    <row r="44" spans="2:23" ht="30" customHeight="1">
      <c r="H44" s="440"/>
      <c r="I44" s="441"/>
      <c r="J44" s="437"/>
      <c r="K44" s="437"/>
      <c r="L44" s="437"/>
      <c r="M44" s="437"/>
      <c r="N44" s="437"/>
      <c r="O44" s="437"/>
      <c r="P44" s="437"/>
      <c r="Q44" s="437"/>
      <c r="R44" s="437"/>
      <c r="S44" s="437"/>
      <c r="T44" s="437"/>
      <c r="U44" s="437"/>
      <c r="V44" s="437"/>
      <c r="W44" s="437"/>
    </row>
    <row r="45" spans="2:23" ht="30" customHeight="1">
      <c r="H45" s="440"/>
      <c r="I45" s="441"/>
      <c r="J45" s="437"/>
      <c r="K45" s="437"/>
      <c r="L45" s="437"/>
      <c r="M45" s="437"/>
      <c r="N45" s="437"/>
      <c r="O45" s="437"/>
      <c r="P45" s="437"/>
      <c r="Q45" s="437"/>
      <c r="R45" s="437"/>
      <c r="S45" s="437"/>
      <c r="T45" s="437"/>
      <c r="U45" s="437"/>
      <c r="V45" s="437"/>
      <c r="W45" s="437"/>
    </row>
    <row r="46" spans="2:23" ht="30" customHeight="1">
      <c r="H46" s="440"/>
      <c r="I46" s="441"/>
      <c r="J46" s="437"/>
      <c r="K46" s="437"/>
      <c r="L46" s="437"/>
      <c r="M46" s="437"/>
      <c r="N46" s="437"/>
      <c r="O46" s="437"/>
      <c r="P46" s="437"/>
      <c r="Q46" s="437"/>
      <c r="R46" s="437"/>
      <c r="S46" s="437"/>
      <c r="T46" s="437"/>
      <c r="U46" s="437"/>
      <c r="V46" s="437"/>
      <c r="W46" s="437"/>
    </row>
    <row r="47" spans="2:23" ht="30" customHeight="1">
      <c r="H47" s="440"/>
      <c r="I47" s="441"/>
      <c r="J47" s="437"/>
      <c r="K47" s="437"/>
      <c r="L47" s="437"/>
      <c r="M47" s="437"/>
      <c r="N47" s="437"/>
      <c r="O47" s="437"/>
      <c r="P47" s="437"/>
      <c r="Q47" s="437"/>
      <c r="R47" s="437"/>
      <c r="S47" s="437"/>
      <c r="T47" s="437"/>
      <c r="U47" s="437"/>
      <c r="V47" s="437"/>
      <c r="W47" s="437"/>
    </row>
    <row r="48" spans="2:23" ht="30" customHeight="1">
      <c r="H48" s="440"/>
      <c r="I48" s="441"/>
      <c r="J48" s="437"/>
      <c r="K48" s="437"/>
      <c r="L48" s="437"/>
      <c r="M48" s="437"/>
      <c r="N48" s="437"/>
      <c r="O48" s="437"/>
      <c r="P48" s="437"/>
      <c r="Q48" s="437"/>
      <c r="R48" s="437"/>
      <c r="S48" s="437"/>
      <c r="T48" s="437"/>
      <c r="U48" s="437"/>
      <c r="V48" s="437"/>
      <c r="W48" s="437"/>
    </row>
    <row r="49" spans="8:23" ht="30" customHeight="1">
      <c r="H49" s="440"/>
      <c r="I49" s="441"/>
      <c r="J49" s="437"/>
      <c r="K49" s="437"/>
      <c r="L49" s="437"/>
      <c r="M49" s="437"/>
      <c r="N49" s="437"/>
      <c r="O49" s="437"/>
      <c r="P49" s="437"/>
      <c r="Q49" s="437"/>
      <c r="R49" s="437"/>
      <c r="S49" s="437"/>
      <c r="T49" s="437"/>
      <c r="U49" s="437"/>
      <c r="V49" s="437"/>
      <c r="W49" s="437"/>
    </row>
    <row r="50" spans="8:23" ht="30" customHeight="1">
      <c r="H50" s="440"/>
      <c r="I50" s="441"/>
      <c r="J50" s="437"/>
      <c r="K50" s="437"/>
      <c r="L50" s="437"/>
      <c r="M50" s="437"/>
      <c r="N50" s="437"/>
      <c r="O50" s="437"/>
      <c r="P50" s="437"/>
      <c r="Q50" s="437"/>
      <c r="R50" s="437"/>
      <c r="S50" s="437"/>
      <c r="T50" s="437"/>
      <c r="U50" s="437"/>
      <c r="V50" s="437"/>
      <c r="W50" s="437"/>
    </row>
    <row r="51" spans="8:23" ht="30" customHeight="1">
      <c r="H51" s="449"/>
      <c r="I51" s="450"/>
    </row>
    <row r="52" spans="8:23" ht="30" customHeight="1">
      <c r="H52" s="449"/>
      <c r="I52" s="450"/>
    </row>
    <row r="53" spans="8:23" ht="30" customHeight="1">
      <c r="H53" s="449"/>
      <c r="I53" s="450"/>
    </row>
    <row r="54" spans="8:23" ht="30" customHeight="1">
      <c r="H54" s="449"/>
      <c r="I54" s="450"/>
    </row>
    <row r="55" spans="8:23" ht="30" customHeight="1">
      <c r="H55" s="449"/>
      <c r="I55" s="450"/>
    </row>
    <row r="56" spans="8:23" ht="30" customHeight="1">
      <c r="H56" s="449"/>
      <c r="I56" s="450"/>
    </row>
    <row r="57" spans="8:23" ht="30" customHeight="1">
      <c r="H57" s="449"/>
      <c r="I57" s="450"/>
    </row>
    <row r="58" spans="8:23" ht="30" customHeight="1">
      <c r="H58" s="449"/>
      <c r="I58" s="450"/>
    </row>
  </sheetData>
  <mergeCells count="16">
    <mergeCell ref="B20:B22"/>
    <mergeCell ref="C20:F22"/>
    <mergeCell ref="G7:G9"/>
    <mergeCell ref="B10:B12"/>
    <mergeCell ref="C10:F12"/>
    <mergeCell ref="B13:B16"/>
    <mergeCell ref="C13:F16"/>
    <mergeCell ref="B17:B19"/>
    <mergeCell ref="C17:F19"/>
    <mergeCell ref="B6:B9"/>
    <mergeCell ref="C6:F9"/>
    <mergeCell ref="B1:G1"/>
    <mergeCell ref="B3:G3"/>
    <mergeCell ref="B4:B5"/>
    <mergeCell ref="C4:F5"/>
    <mergeCell ref="G4:G5"/>
  </mergeCells>
  <phoneticPr fontId="5"/>
  <hyperlinks>
    <hyperlink ref="G6" location="'A）デマンドコントローラーの設置と設定値'!Print_Area" display="A）デマンドコントローラーの設置と設定値" xr:uid="{2C4D1B91-3C7D-4450-BD99-7837A0E9F498}"/>
    <hyperlink ref="G13" location="'【指定様式①-a】使用設備カード 様式（１）'!Print_Area" display="【指定様式①-a】使用設備カード 様式（１）" xr:uid="{E1EAA9E7-55ED-4048-AC3D-C1D6AA923D17}"/>
    <hyperlink ref="G17" location="'【指定様式①ーb】契約設備内訳表（１）'!A1" display="【指定様式①ーb】契約設備内訳表（１）" xr:uid="{8A8C8724-5D92-43AF-82CA-F7B249A18974}"/>
    <hyperlink ref="G18" location="'【指定様式①ーb】契約設備内訳表（２）（負荷）'!Print_Area" display="【指定様式①ーb】契約設備内訳表（２）（負荷）" xr:uid="{CD0DF88F-BD47-4BA6-A3CB-30607E733984}"/>
    <hyperlink ref="G10" location="'【指定様式①ーb】契約設備内訳表（１）'!A1" display="【指定様式①ーb】契約設備内訳表（１）" xr:uid="{11973AD7-0745-46D8-A8AE-7E4399205446}"/>
    <hyperlink ref="G11" location="'【指定様式①ーb】契約設備内訳表（２）（負荷）'!Print_Area" display="【指定様式①ーb】契約設備内訳表（２）（負荷）" xr:uid="{9D3AE627-2D9D-4E30-A230-1BD37D023ABB}"/>
  </hyperlinks>
  <pageMargins left="0.7" right="0.7" top="0.75" bottom="0.75" header="0.3" footer="0.3"/>
  <pageSetup paperSize="9" scale="46"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6A46-F006-4831-994C-B22637D54D6E}">
  <sheetPr>
    <tabColor rgb="FFFF0000"/>
  </sheetPr>
  <dimension ref="B1:R65"/>
  <sheetViews>
    <sheetView showGridLines="0" view="pageBreakPreview" zoomScaleNormal="85" zoomScaleSheetLayoutView="100" workbookViewId="0">
      <selection activeCell="O23" sqref="O23"/>
    </sheetView>
  </sheetViews>
  <sheetFormatPr defaultColWidth="9" defaultRowHeight="13.5"/>
  <cols>
    <col min="1" max="1" width="9" style="920"/>
    <col min="2" max="2" width="1.5" style="920" customWidth="1"/>
    <col min="3" max="6" width="10.625" style="920" customWidth="1"/>
    <col min="7" max="7" width="15.875" style="920" customWidth="1"/>
    <col min="8" max="8" width="15.25" style="920" customWidth="1"/>
    <col min="9" max="9" width="10.625" style="920" customWidth="1"/>
    <col min="10" max="10" width="20.625" style="920" customWidth="1"/>
    <col min="11" max="11" width="1" style="920" customWidth="1"/>
    <col min="12" max="16384" width="9" style="920"/>
  </cols>
  <sheetData>
    <row r="1" spans="2:18" ht="3.75" customHeight="1"/>
    <row r="2" spans="2:18" ht="18" customHeight="1">
      <c r="C2" s="972"/>
      <c r="D2" s="972"/>
      <c r="E2" s="972"/>
      <c r="F2" s="972"/>
      <c r="G2" s="972"/>
      <c r="H2" s="2649"/>
      <c r="I2" s="2649"/>
      <c r="J2" s="2649"/>
    </row>
    <row r="3" spans="2:18" ht="20.25" customHeight="1">
      <c r="B3" s="922"/>
      <c r="C3" s="2620" t="s">
        <v>1021</v>
      </c>
      <c r="D3" s="2622">
        <v>10.7</v>
      </c>
      <c r="E3" s="2623" t="s">
        <v>1022</v>
      </c>
      <c r="F3" s="2623"/>
      <c r="G3" s="2623"/>
      <c r="H3" s="2623"/>
      <c r="I3" s="2623"/>
      <c r="J3" s="2623"/>
      <c r="K3" s="923"/>
    </row>
    <row r="4" spans="2:18" ht="19.5" customHeight="1">
      <c r="B4" s="922"/>
      <c r="C4" s="2620"/>
      <c r="D4" s="2622"/>
      <c r="E4" s="2623"/>
      <c r="F4" s="2623"/>
      <c r="G4" s="2623"/>
      <c r="H4" s="2623"/>
      <c r="I4" s="2623"/>
      <c r="J4" s="2623"/>
    </row>
    <row r="5" spans="2:18" ht="27.75" customHeight="1">
      <c r="B5" s="922"/>
      <c r="C5" s="2617" t="s">
        <v>1036</v>
      </c>
      <c r="D5" s="2617"/>
      <c r="E5" s="2617"/>
      <c r="F5" s="2617"/>
      <c r="G5" s="2617"/>
      <c r="H5" s="2617"/>
      <c r="I5" s="2617"/>
      <c r="J5" s="2617"/>
    </row>
    <row r="6" spans="2:18" ht="12" customHeight="1">
      <c r="B6" s="922"/>
      <c r="C6" s="952"/>
      <c r="D6" s="953"/>
      <c r="E6" s="953"/>
      <c r="F6" s="953"/>
      <c r="G6" s="953"/>
      <c r="H6" s="953"/>
      <c r="I6" s="953"/>
      <c r="J6" s="954"/>
    </row>
    <row r="7" spans="2:18" ht="19.5" customHeight="1">
      <c r="B7" s="922"/>
      <c r="C7" s="955"/>
      <c r="D7" s="940"/>
      <c r="E7" s="940"/>
      <c r="F7" s="940"/>
      <c r="G7" s="940"/>
      <c r="H7" s="940"/>
      <c r="I7" s="940"/>
      <c r="J7" s="956"/>
      <c r="P7" s="927"/>
      <c r="Q7" s="927"/>
      <c r="R7" s="927"/>
    </row>
    <row r="8" spans="2:18" ht="26.25" customHeight="1">
      <c r="B8" s="922"/>
      <c r="C8" s="955"/>
      <c r="D8" s="940"/>
      <c r="E8" s="940"/>
      <c r="F8" s="940"/>
      <c r="G8" s="940"/>
      <c r="H8" s="940"/>
      <c r="I8" s="940"/>
      <c r="J8" s="956"/>
      <c r="P8" s="927"/>
      <c r="Q8" s="927"/>
      <c r="R8" s="927"/>
    </row>
    <row r="9" spans="2:18" ht="26.25" customHeight="1">
      <c r="B9" s="922"/>
      <c r="C9" s="955"/>
      <c r="D9" s="940"/>
      <c r="E9" s="940"/>
      <c r="F9" s="940"/>
      <c r="G9" s="940"/>
      <c r="H9" s="940"/>
      <c r="I9" s="940"/>
      <c r="J9" s="956"/>
      <c r="P9" s="927"/>
      <c r="Q9" s="927"/>
      <c r="R9" s="927"/>
    </row>
    <row r="10" spans="2:18" ht="11.25" customHeight="1">
      <c r="B10" s="922"/>
      <c r="C10" s="955"/>
      <c r="D10" s="940"/>
      <c r="E10" s="2625" t="s">
        <v>1017</v>
      </c>
      <c r="F10" s="2625"/>
      <c r="G10" s="2625"/>
      <c r="H10" s="2625"/>
      <c r="I10" s="2625"/>
      <c r="J10" s="956"/>
      <c r="P10" s="927"/>
      <c r="Q10" s="927"/>
      <c r="R10" s="927"/>
    </row>
    <row r="11" spans="2:18" ht="19.5" customHeight="1">
      <c r="B11" s="922"/>
      <c r="C11" s="955"/>
      <c r="D11" s="940"/>
      <c r="E11" s="2625"/>
      <c r="F11" s="2625"/>
      <c r="G11" s="2625"/>
      <c r="H11" s="2625"/>
      <c r="I11" s="2625"/>
      <c r="J11" s="956"/>
    </row>
    <row r="12" spans="2:18" ht="30.75" customHeight="1">
      <c r="B12" s="922"/>
      <c r="C12" s="957"/>
      <c r="D12" s="958"/>
      <c r="E12" s="2625"/>
      <c r="F12" s="2625"/>
      <c r="G12" s="2625"/>
      <c r="H12" s="2625"/>
      <c r="I12" s="2625"/>
      <c r="J12" s="959"/>
      <c r="Q12" s="931"/>
    </row>
    <row r="13" spans="2:18" ht="30.75" customHeight="1">
      <c r="B13" s="922"/>
      <c r="C13" s="955"/>
      <c r="D13" s="940"/>
      <c r="E13" s="2625"/>
      <c r="F13" s="2625"/>
      <c r="G13" s="2625"/>
      <c r="H13" s="2625"/>
      <c r="I13" s="2625"/>
      <c r="J13" s="956"/>
      <c r="Q13" s="932"/>
    </row>
    <row r="14" spans="2:18" ht="11.25" customHeight="1">
      <c r="B14" s="922"/>
      <c r="C14" s="955"/>
      <c r="D14" s="940"/>
      <c r="E14" s="940"/>
      <c r="F14" s="940"/>
      <c r="G14" s="940"/>
      <c r="H14" s="940"/>
      <c r="I14" s="940"/>
      <c r="J14" s="956"/>
      <c r="P14" s="927"/>
      <c r="Q14" s="927"/>
      <c r="R14" s="927"/>
    </row>
    <row r="15" spans="2:18" ht="19.5" customHeight="1">
      <c r="B15" s="922"/>
      <c r="C15" s="955"/>
      <c r="D15" s="940"/>
      <c r="E15" s="940"/>
      <c r="F15" s="940"/>
      <c r="G15" s="940"/>
      <c r="H15" s="940"/>
      <c r="I15" s="940"/>
      <c r="J15" s="956"/>
    </row>
    <row r="16" spans="2:18" ht="30.75" customHeight="1">
      <c r="B16" s="922"/>
      <c r="C16" s="957"/>
      <c r="D16" s="958"/>
      <c r="E16" s="945"/>
      <c r="F16" s="945"/>
      <c r="G16" s="945"/>
      <c r="H16" s="945"/>
      <c r="I16" s="945"/>
      <c r="J16" s="959"/>
      <c r="Q16" s="931"/>
    </row>
    <row r="17" spans="2:18" ht="30.75" customHeight="1">
      <c r="B17" s="922"/>
      <c r="C17" s="955"/>
      <c r="D17" s="940"/>
      <c r="E17" s="940"/>
      <c r="F17" s="940"/>
      <c r="G17" s="940"/>
      <c r="H17" s="940"/>
      <c r="I17" s="940"/>
      <c r="J17" s="956"/>
      <c r="Q17" s="932"/>
    </row>
    <row r="18" spans="2:18" ht="31.5" customHeight="1">
      <c r="B18" s="922"/>
      <c r="C18" s="960"/>
      <c r="D18" s="961"/>
      <c r="E18" s="962"/>
      <c r="F18" s="962"/>
      <c r="G18" s="962"/>
      <c r="H18" s="962"/>
      <c r="I18" s="962"/>
      <c r="J18" s="963"/>
      <c r="Q18" s="932"/>
    </row>
    <row r="19" spans="2:18" ht="28.5" customHeight="1">
      <c r="B19" s="922"/>
      <c r="C19" s="2626" t="s">
        <v>1024</v>
      </c>
      <c r="D19" s="2626"/>
      <c r="E19" s="2626"/>
      <c r="F19" s="2626"/>
      <c r="G19" s="2626"/>
      <c r="H19" s="2626"/>
      <c r="I19" s="2626"/>
      <c r="J19" s="2626"/>
    </row>
    <row r="20" spans="2:18" ht="11.25" customHeight="1">
      <c r="B20" s="922"/>
      <c r="C20" s="964"/>
      <c r="D20" s="965"/>
      <c r="E20" s="965"/>
      <c r="F20" s="965"/>
      <c r="G20" s="965"/>
      <c r="H20" s="965"/>
      <c r="I20" s="965"/>
      <c r="J20" s="966"/>
      <c r="P20" s="927"/>
      <c r="Q20" s="927"/>
      <c r="R20" s="927"/>
    </row>
    <row r="21" spans="2:18" ht="19.5" customHeight="1">
      <c r="B21" s="922"/>
      <c r="C21" s="955"/>
      <c r="D21" s="940"/>
      <c r="E21" s="940"/>
      <c r="F21" s="940"/>
      <c r="G21" s="940"/>
      <c r="H21" s="940"/>
      <c r="I21" s="940"/>
      <c r="J21" s="956"/>
    </row>
    <row r="22" spans="2:18" ht="30.75" customHeight="1">
      <c r="B22" s="922"/>
      <c r="C22" s="955"/>
      <c r="D22" s="940"/>
      <c r="E22" s="940"/>
      <c r="F22" s="940"/>
      <c r="G22" s="940"/>
      <c r="H22" s="940"/>
      <c r="I22" s="940"/>
      <c r="J22" s="956"/>
      <c r="Q22" s="931"/>
    </row>
    <row r="23" spans="2:18" ht="30.75" customHeight="1">
      <c r="B23" s="922"/>
      <c r="C23" s="955"/>
      <c r="D23" s="940"/>
      <c r="E23" s="940"/>
      <c r="F23" s="2625" t="s">
        <v>1017</v>
      </c>
      <c r="G23" s="2625"/>
      <c r="H23" s="2625"/>
      <c r="I23" s="940"/>
      <c r="J23" s="956"/>
      <c r="Q23" s="932"/>
    </row>
    <row r="24" spans="2:18" ht="32.25" customHeight="1">
      <c r="B24" s="922"/>
      <c r="C24" s="955"/>
      <c r="D24" s="940"/>
      <c r="E24" s="940"/>
      <c r="F24" s="2625"/>
      <c r="G24" s="2625"/>
      <c r="H24" s="2625"/>
      <c r="I24" s="940"/>
      <c r="J24" s="956"/>
      <c r="Q24" s="932"/>
    </row>
    <row r="25" spans="2:18" ht="28.5" customHeight="1">
      <c r="B25" s="922"/>
      <c r="C25" s="955"/>
      <c r="D25" s="940"/>
      <c r="E25" s="940"/>
      <c r="F25" s="2625"/>
      <c r="G25" s="2625"/>
      <c r="H25" s="2625"/>
      <c r="I25" s="940"/>
      <c r="J25" s="956"/>
    </row>
    <row r="26" spans="2:18" ht="11.25" customHeight="1">
      <c r="B26" s="922"/>
      <c r="C26" s="955"/>
      <c r="D26" s="940"/>
      <c r="E26" s="940"/>
      <c r="F26" s="2625"/>
      <c r="G26" s="2625"/>
      <c r="H26" s="2625"/>
      <c r="I26" s="940"/>
      <c r="J26" s="956"/>
      <c r="P26" s="927"/>
      <c r="Q26" s="927"/>
      <c r="R26" s="927"/>
    </row>
    <row r="27" spans="2:18" ht="15" customHeight="1">
      <c r="B27" s="922"/>
      <c r="C27" s="955"/>
      <c r="D27" s="940"/>
      <c r="E27" s="940"/>
      <c r="F27" s="2625"/>
      <c r="G27" s="2625"/>
      <c r="H27" s="2625"/>
      <c r="I27" s="940"/>
      <c r="J27" s="956"/>
    </row>
    <row r="28" spans="2:18" ht="19.5" customHeight="1">
      <c r="B28" s="922"/>
      <c r="C28" s="955"/>
      <c r="D28" s="940"/>
      <c r="E28" s="940"/>
      <c r="F28" s="2625"/>
      <c r="G28" s="2625"/>
      <c r="H28" s="2625"/>
      <c r="I28" s="940"/>
      <c r="J28" s="956"/>
    </row>
    <row r="29" spans="2:18" ht="17.25" customHeight="1">
      <c r="B29" s="922"/>
      <c r="C29" s="955"/>
      <c r="D29" s="940"/>
      <c r="E29" s="940"/>
      <c r="F29" s="2625"/>
      <c r="G29" s="2625"/>
      <c r="H29" s="2625"/>
      <c r="I29" s="940"/>
      <c r="J29" s="956"/>
    </row>
    <row r="30" spans="2:18" ht="17.25" customHeight="1">
      <c r="B30" s="922"/>
      <c r="C30" s="955"/>
      <c r="D30" s="940"/>
      <c r="E30" s="940"/>
      <c r="F30" s="940"/>
      <c r="G30" s="940"/>
      <c r="H30" s="940"/>
      <c r="I30" s="940"/>
      <c r="J30" s="956"/>
    </row>
    <row r="31" spans="2:18" ht="17.25" customHeight="1">
      <c r="B31" s="922"/>
      <c r="C31" s="955"/>
      <c r="D31" s="940"/>
      <c r="E31" s="940"/>
      <c r="F31" s="940"/>
      <c r="G31" s="940"/>
      <c r="H31" s="940"/>
      <c r="I31" s="940"/>
      <c r="J31" s="956"/>
    </row>
    <row r="32" spans="2:18" ht="17.25" customHeight="1">
      <c r="B32" s="922"/>
      <c r="C32" s="955"/>
      <c r="D32" s="940"/>
      <c r="E32" s="940"/>
      <c r="F32" s="940"/>
      <c r="G32" s="940"/>
      <c r="H32" s="940"/>
      <c r="I32" s="940"/>
      <c r="J32" s="956"/>
    </row>
    <row r="33" spans="2:18" ht="17.25" customHeight="1">
      <c r="B33" s="922"/>
      <c r="C33" s="955"/>
      <c r="D33" s="940"/>
      <c r="E33" s="940"/>
      <c r="F33" s="940"/>
      <c r="G33" s="940"/>
      <c r="H33" s="940"/>
      <c r="I33" s="940"/>
      <c r="J33" s="956"/>
    </row>
    <row r="34" spans="2:18" ht="17.25" customHeight="1">
      <c r="B34" s="922"/>
      <c r="C34" s="967"/>
      <c r="D34" s="968"/>
      <c r="E34" s="968"/>
      <c r="F34" s="968"/>
      <c r="G34" s="968"/>
      <c r="H34" s="968"/>
      <c r="I34" s="968"/>
      <c r="J34" s="969"/>
    </row>
    <row r="35" spans="2:18" ht="17.25" customHeight="1">
      <c r="B35" s="922"/>
      <c r="C35" s="928"/>
      <c r="D35" s="2630"/>
      <c r="E35" s="2630"/>
      <c r="F35" s="2630"/>
      <c r="G35" s="2630"/>
      <c r="H35" s="2630"/>
      <c r="I35" s="2630"/>
      <c r="J35" s="2630"/>
    </row>
    <row r="36" spans="2:18" ht="17.25" customHeight="1">
      <c r="B36" s="922"/>
      <c r="C36" s="928"/>
      <c r="D36" s="2630"/>
      <c r="E36" s="2630"/>
      <c r="F36" s="2630"/>
      <c r="G36" s="2630"/>
      <c r="H36" s="2630"/>
      <c r="I36" s="2630"/>
      <c r="J36" s="2630"/>
    </row>
    <row r="37" spans="2:18" ht="11.25" customHeight="1">
      <c r="B37" s="922"/>
      <c r="C37" s="940"/>
      <c r="D37" s="940"/>
      <c r="E37" s="940"/>
      <c r="F37" s="940"/>
      <c r="G37" s="940"/>
      <c r="H37" s="940"/>
      <c r="I37" s="940"/>
      <c r="J37" s="940"/>
      <c r="P37" s="927"/>
      <c r="Q37" s="927"/>
      <c r="R37" s="927"/>
    </row>
    <row r="38" spans="2:18" ht="11.25" customHeight="1">
      <c r="B38" s="922"/>
      <c r="C38" s="940"/>
      <c r="D38" s="940"/>
      <c r="E38" s="940"/>
      <c r="F38" s="940"/>
      <c r="G38" s="940"/>
      <c r="H38" s="940"/>
      <c r="I38" s="940"/>
      <c r="J38" s="940"/>
      <c r="P38" s="927"/>
      <c r="Q38" s="927"/>
      <c r="R38" s="927"/>
    </row>
    <row r="39" spans="2:18" ht="18.75">
      <c r="B39" s="922"/>
      <c r="C39" s="2630"/>
      <c r="D39" s="2630"/>
      <c r="E39" s="2630"/>
      <c r="F39" s="2630"/>
      <c r="G39" s="2630"/>
      <c r="H39" s="2630"/>
      <c r="I39" s="2630"/>
      <c r="J39" s="2630"/>
      <c r="P39" s="927"/>
      <c r="Q39" s="927"/>
      <c r="R39" s="927"/>
    </row>
    <row r="40" spans="2:18" ht="12.75" customHeight="1">
      <c r="B40" s="922"/>
      <c r="C40" s="2633"/>
      <c r="D40" s="2633"/>
      <c r="E40" s="2633"/>
      <c r="F40" s="2633"/>
      <c r="G40" s="2633"/>
      <c r="H40" s="2633"/>
      <c r="I40" s="2633"/>
      <c r="J40" s="2633"/>
      <c r="P40" s="927"/>
      <c r="Q40" s="927"/>
      <c r="R40" s="927"/>
    </row>
    <row r="41" spans="2:18" ht="195.75" customHeight="1">
      <c r="B41" s="922"/>
      <c r="C41" s="972"/>
      <c r="D41" s="972"/>
      <c r="E41" s="972"/>
      <c r="F41" s="972"/>
      <c r="G41" s="972"/>
      <c r="H41" s="972"/>
      <c r="I41" s="972"/>
      <c r="J41" s="972"/>
      <c r="P41" s="927"/>
      <c r="Q41" s="927"/>
      <c r="R41" s="927"/>
    </row>
    <row r="42" spans="2:18" ht="11.25" customHeight="1">
      <c r="B42" s="922"/>
      <c r="C42" s="940"/>
      <c r="D42" s="940"/>
      <c r="E42" s="940"/>
      <c r="F42" s="940"/>
      <c r="G42" s="940"/>
      <c r="H42" s="940"/>
      <c r="I42" s="940"/>
      <c r="J42" s="940"/>
      <c r="P42" s="927"/>
      <c r="Q42" s="927"/>
      <c r="R42" s="927"/>
    </row>
    <row r="43" spans="2:18" ht="18.75">
      <c r="B43" s="922"/>
      <c r="C43" s="939"/>
      <c r="D43" s="939"/>
      <c r="E43" s="939"/>
      <c r="F43" s="940"/>
      <c r="G43" s="940"/>
      <c r="H43" s="928"/>
      <c r="I43" s="975"/>
      <c r="J43" s="972"/>
    </row>
    <row r="44" spans="2:18" ht="18.75">
      <c r="B44" s="922"/>
      <c r="C44" s="940"/>
      <c r="D44" s="940"/>
      <c r="E44" s="940"/>
      <c r="F44" s="940"/>
      <c r="G44" s="940"/>
      <c r="H44" s="940"/>
      <c r="I44" s="940"/>
      <c r="J44" s="940"/>
    </row>
    <row r="45" spans="2:18" ht="15" customHeight="1">
      <c r="B45" s="922"/>
      <c r="C45" s="2633"/>
      <c r="D45" s="2633"/>
      <c r="E45" s="2633"/>
      <c r="F45" s="2633"/>
      <c r="G45" s="2633"/>
      <c r="H45" s="2633"/>
      <c r="I45" s="2633"/>
      <c r="J45" s="2633"/>
    </row>
    <row r="46" spans="2:18" ht="15" customHeight="1">
      <c r="B46" s="922"/>
      <c r="C46" s="2633"/>
      <c r="D46" s="2633"/>
      <c r="E46" s="2633"/>
      <c r="F46" s="2633"/>
      <c r="G46" s="2633"/>
      <c r="H46" s="2633"/>
      <c r="I46" s="2633"/>
      <c r="J46" s="2633"/>
    </row>
    <row r="47" spans="2:18" ht="13.5" customHeight="1">
      <c r="B47" s="922"/>
      <c r="C47" s="2633"/>
      <c r="D47" s="2633"/>
      <c r="E47" s="2633"/>
      <c r="F47" s="2633"/>
      <c r="G47" s="2633"/>
      <c r="H47" s="2633"/>
      <c r="I47" s="2633"/>
      <c r="J47" s="2633"/>
    </row>
    <row r="48" spans="2:18" ht="2.25" customHeight="1">
      <c r="B48" s="922"/>
      <c r="C48" s="2639"/>
      <c r="D48" s="2639"/>
      <c r="E48" s="2639"/>
      <c r="F48" s="2639"/>
      <c r="G48" s="2639"/>
      <c r="H48" s="2639"/>
      <c r="I48" s="2639"/>
      <c r="J48" s="2639"/>
    </row>
    <row r="49" spans="2:18" ht="72.75" customHeight="1">
      <c r="B49" s="922"/>
      <c r="C49" s="2624"/>
      <c r="D49" s="2624"/>
      <c r="E49" s="2624"/>
      <c r="F49" s="2624"/>
      <c r="G49" s="2624"/>
      <c r="H49" s="2624"/>
      <c r="I49" s="2624"/>
      <c r="J49" s="2624"/>
    </row>
    <row r="50" spans="2:18" ht="11.25" customHeight="1">
      <c r="B50" s="922"/>
      <c r="C50" s="940"/>
      <c r="D50" s="940"/>
      <c r="E50" s="940"/>
      <c r="F50" s="940"/>
      <c r="G50" s="940"/>
      <c r="H50" s="940"/>
      <c r="I50" s="940"/>
      <c r="J50" s="940"/>
      <c r="P50" s="927"/>
      <c r="Q50" s="927"/>
      <c r="R50" s="927"/>
    </row>
    <row r="51" spans="2:18" ht="19.5" customHeight="1">
      <c r="B51" s="922"/>
      <c r="C51" s="940"/>
      <c r="D51" s="940"/>
      <c r="E51" s="940"/>
      <c r="F51" s="940"/>
      <c r="G51" s="940"/>
      <c r="H51" s="940"/>
      <c r="I51" s="940"/>
      <c r="J51" s="940"/>
      <c r="P51" s="927"/>
      <c r="Q51" s="927"/>
      <c r="R51" s="927"/>
    </row>
    <row r="52" spans="2:18" ht="30" customHeight="1">
      <c r="B52" s="922"/>
      <c r="C52" s="2641"/>
      <c r="D52" s="2641"/>
      <c r="E52" s="2641"/>
      <c r="F52" s="2641"/>
      <c r="G52" s="2641"/>
      <c r="H52" s="940"/>
      <c r="I52" s="940"/>
      <c r="J52" s="945"/>
      <c r="K52" s="946"/>
      <c r="P52" s="927"/>
      <c r="Q52" s="927"/>
      <c r="R52" s="927"/>
    </row>
    <row r="53" spans="2:18" ht="28.5" customHeight="1">
      <c r="B53" s="922"/>
      <c r="C53" s="2642"/>
      <c r="D53" s="2642"/>
      <c r="E53" s="2642"/>
      <c r="F53" s="2642"/>
      <c r="G53" s="2642"/>
      <c r="H53" s="949"/>
      <c r="I53" s="976"/>
      <c r="J53" s="940"/>
      <c r="P53" s="927"/>
      <c r="Q53" s="927"/>
      <c r="R53" s="927"/>
    </row>
    <row r="54" spans="2:18" ht="30" customHeight="1">
      <c r="B54" s="922"/>
      <c r="C54" s="2596"/>
      <c r="D54" s="2596"/>
      <c r="E54" s="2596"/>
      <c r="F54" s="2596"/>
      <c r="G54" s="2596"/>
      <c r="H54" s="2596"/>
      <c r="I54" s="2596"/>
      <c r="J54" s="2596"/>
      <c r="P54" s="927"/>
      <c r="Q54" s="927"/>
      <c r="R54" s="927"/>
    </row>
    <row r="55" spans="2:18" ht="10.5" customHeight="1">
      <c r="B55" s="922"/>
      <c r="C55" s="949"/>
      <c r="D55" s="928"/>
      <c r="E55" s="949"/>
      <c r="F55" s="949"/>
      <c r="G55" s="926"/>
      <c r="H55" s="926"/>
      <c r="I55" s="926"/>
      <c r="J55" s="926"/>
      <c r="P55" s="927"/>
      <c r="Q55" s="927"/>
      <c r="R55" s="927"/>
    </row>
    <row r="56" spans="2:18" ht="15.75" customHeight="1">
      <c r="B56" s="922"/>
      <c r="C56" s="950"/>
      <c r="D56" s="928"/>
      <c r="E56" s="949"/>
      <c r="F56" s="949"/>
      <c r="G56" s="926"/>
      <c r="H56" s="926"/>
      <c r="I56" s="926"/>
      <c r="J56" s="926"/>
      <c r="P56" s="927"/>
      <c r="Q56" s="927"/>
      <c r="R56" s="927"/>
    </row>
    <row r="57" spans="2:18" ht="213" customHeight="1">
      <c r="B57" s="922"/>
      <c r="C57" s="2643"/>
      <c r="D57" s="2644"/>
      <c r="E57" s="2644"/>
      <c r="F57" s="2644"/>
      <c r="G57" s="2644"/>
      <c r="H57" s="2644"/>
      <c r="I57" s="2644"/>
      <c r="J57" s="2644"/>
      <c r="P57" s="927"/>
      <c r="Q57" s="927"/>
      <c r="R57" s="927"/>
    </row>
    <row r="58" spans="2:18" ht="10.5" customHeight="1">
      <c r="B58" s="922"/>
      <c r="C58" s="949"/>
      <c r="D58" s="928"/>
      <c r="E58" s="949"/>
      <c r="F58" s="949"/>
      <c r="G58" s="926"/>
      <c r="H58" s="926"/>
      <c r="I58" s="926"/>
      <c r="J58" s="926"/>
      <c r="P58" s="927"/>
      <c r="Q58" s="927"/>
      <c r="R58" s="927"/>
    </row>
    <row r="59" spans="2:18" ht="21.75" customHeight="1">
      <c r="B59" s="922"/>
      <c r="C59" s="950"/>
      <c r="D59" s="928"/>
      <c r="E59" s="949"/>
      <c r="F59" s="949"/>
      <c r="G59" s="926"/>
      <c r="H59" s="926"/>
      <c r="I59" s="926"/>
      <c r="J59" s="926"/>
      <c r="P59" s="927"/>
      <c r="Q59" s="927"/>
      <c r="R59" s="927"/>
    </row>
    <row r="60" spans="2:18" ht="92.25" customHeight="1">
      <c r="C60" s="2645"/>
      <c r="D60" s="2646"/>
      <c r="E60" s="2646"/>
      <c r="F60" s="2646"/>
      <c r="G60" s="2646"/>
      <c r="H60" s="2646"/>
      <c r="I60" s="2646"/>
      <c r="J60" s="2646"/>
    </row>
    <row r="61" spans="2:18" ht="16.5">
      <c r="C61" s="951"/>
      <c r="D61" s="951"/>
      <c r="E61" s="951"/>
      <c r="F61" s="951"/>
      <c r="G61" s="951"/>
      <c r="H61" s="951"/>
      <c r="I61" s="951"/>
      <c r="J61" s="951"/>
    </row>
    <row r="62" spans="2:18" ht="16.5">
      <c r="C62" s="951"/>
      <c r="D62" s="951"/>
      <c r="E62" s="951"/>
      <c r="F62" s="951"/>
      <c r="G62" s="951"/>
      <c r="H62" s="951"/>
      <c r="I62" s="951"/>
      <c r="J62" s="951"/>
    </row>
    <row r="63" spans="2:18" ht="16.5">
      <c r="C63" s="2640"/>
      <c r="D63" s="2640"/>
      <c r="E63" s="2640"/>
      <c r="F63" s="2640"/>
      <c r="G63" s="977"/>
      <c r="H63" s="951"/>
      <c r="I63" s="951"/>
      <c r="J63" s="951"/>
    </row>
    <row r="64" spans="2:18" ht="16.5">
      <c r="C64" s="2640"/>
      <c r="D64" s="2640"/>
      <c r="E64" s="2640"/>
      <c r="F64" s="2640"/>
      <c r="G64" s="977"/>
      <c r="H64" s="951"/>
      <c r="I64" s="951"/>
      <c r="J64" s="951"/>
    </row>
    <row r="65" spans="3:10" ht="16.5">
      <c r="C65" s="951"/>
      <c r="D65" s="951"/>
      <c r="E65" s="951"/>
      <c r="F65" s="951"/>
      <c r="G65" s="951"/>
      <c r="H65" s="951"/>
      <c r="I65" s="951"/>
      <c r="J65" s="951"/>
    </row>
  </sheetData>
  <mergeCells count="24">
    <mergeCell ref="C64:F64"/>
    <mergeCell ref="C39:J39"/>
    <mergeCell ref="C40:J40"/>
    <mergeCell ref="C45:J47"/>
    <mergeCell ref="C48:J48"/>
    <mergeCell ref="C49:J49"/>
    <mergeCell ref="C52:G52"/>
    <mergeCell ref="C53:G53"/>
    <mergeCell ref="C54:J54"/>
    <mergeCell ref="C57:J57"/>
    <mergeCell ref="C60:J60"/>
    <mergeCell ref="C63:F63"/>
    <mergeCell ref="C19:J19"/>
    <mergeCell ref="F23:H29"/>
    <mergeCell ref="D35:E35"/>
    <mergeCell ref="F35:J35"/>
    <mergeCell ref="D36:E36"/>
    <mergeCell ref="F36:J36"/>
    <mergeCell ref="E10:I13"/>
    <mergeCell ref="H2:J2"/>
    <mergeCell ref="C3:C4"/>
    <mergeCell ref="D3:D4"/>
    <mergeCell ref="E3:J4"/>
    <mergeCell ref="C5:J5"/>
  </mergeCells>
  <phoneticPr fontId="5"/>
  <printOptions horizontalCentered="1"/>
  <pageMargins left="0.23622047244094491" right="0.23622047244094491" top="0.15748031496062992" bottom="0.15748031496062992" header="0.31496062992125984" footer="0.31496062992125984"/>
  <pageSetup paperSize="9" scale="4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4B29-07FF-42F9-B689-AA02FCB6E59F}">
  <sheetPr>
    <tabColor rgb="FFFFFFCC"/>
  </sheetPr>
  <dimension ref="A1:EQ215"/>
  <sheetViews>
    <sheetView view="pageBreakPreview" zoomScaleNormal="100" zoomScaleSheetLayoutView="100" workbookViewId="0"/>
  </sheetViews>
  <sheetFormatPr defaultColWidth="1.75" defaultRowHeight="9.75" customHeight="1" outlineLevelCol="1"/>
  <cols>
    <col min="1" max="46" width="2.25" style="535" customWidth="1"/>
    <col min="47" max="48" width="1.75" style="535"/>
    <col min="49" max="50" width="1.75" style="536"/>
    <col min="51" max="51" width="2.25" style="536" customWidth="1"/>
    <col min="52" max="54" width="1.75" style="536"/>
    <col min="55" max="55" width="2.125" style="536" customWidth="1"/>
    <col min="56" max="56" width="3" style="536" customWidth="1"/>
    <col min="57" max="65" width="1.75" style="536"/>
    <col min="66" max="66" width="1.75" style="536" customWidth="1"/>
    <col min="67" max="70" width="1.75" style="536"/>
    <col min="71" max="71" width="1.75" style="536" customWidth="1"/>
    <col min="72" max="73" width="1.75" style="536"/>
    <col min="74" max="74" width="1.75" style="536" customWidth="1"/>
    <col min="75" max="79" width="1.75" style="536"/>
    <col min="80" max="80" width="1.875" style="536" customWidth="1"/>
    <col min="81" max="81" width="2.375" style="536" customWidth="1"/>
    <col min="82" max="82" width="2.75" style="536" customWidth="1"/>
    <col min="83" max="88" width="1.75" style="536"/>
    <col min="89" max="89" width="1.75" style="536" customWidth="1"/>
    <col min="90" max="99" width="1.75" style="536"/>
    <col min="100" max="100" width="2.75" style="536" customWidth="1"/>
    <col min="101" max="104" width="1.75" style="535"/>
    <col min="105" max="107" width="1.75" style="535" hidden="1" customWidth="1" outlineLevel="1"/>
    <col min="108" max="108" width="5.875" style="535" hidden="1" customWidth="1" outlineLevel="1"/>
    <col min="109" max="117" width="1.75" style="535" hidden="1" customWidth="1" outlineLevel="1"/>
    <col min="118" max="118" width="2.125" style="535" hidden="1" customWidth="1" outlineLevel="1"/>
    <col min="119" max="119" width="4.25" style="535" hidden="1" customWidth="1" outlineLevel="1"/>
    <col min="120" max="120" width="2.5" style="535" hidden="1" customWidth="1" outlineLevel="1"/>
    <col min="121" max="121" width="11.25" style="535" hidden="1" customWidth="1" outlineLevel="1"/>
    <col min="122" max="122" width="3.125" style="535" hidden="1" customWidth="1" outlineLevel="1"/>
    <col min="123" max="124" width="1.75" style="535" hidden="1" customWidth="1" outlineLevel="1"/>
    <col min="125" max="125" width="5.5" style="535" hidden="1" customWidth="1" outlineLevel="1"/>
    <col min="126" max="135" width="1.75" style="535" hidden="1" customWidth="1" outlineLevel="1"/>
    <col min="136" max="139" width="5.5" style="535" hidden="1" customWidth="1" outlineLevel="1"/>
    <col min="140" max="142" width="8.75" style="535" hidden="1" customWidth="1" outlineLevel="1"/>
    <col min="143" max="146" width="1.75" style="535" hidden="1" customWidth="1" outlineLevel="1"/>
    <col min="147" max="147" width="1.75" style="535" customWidth="1" collapsed="1"/>
    <col min="148" max="155" width="1.75" style="535" customWidth="1"/>
    <col min="156" max="16384" width="1.75" style="535"/>
  </cols>
  <sheetData>
    <row r="1" spans="1:140" ht="9.75" customHeight="1">
      <c r="CG1" s="537"/>
      <c r="CH1" s="537"/>
      <c r="CI1" s="537"/>
      <c r="CJ1" s="537"/>
      <c r="CK1" s="538"/>
      <c r="CL1" s="538"/>
      <c r="CM1" s="538"/>
      <c r="CN1" s="538"/>
      <c r="CO1" s="538"/>
      <c r="CP1" s="538"/>
      <c r="CQ1" s="538"/>
      <c r="CR1" s="538"/>
      <c r="CS1" s="538"/>
      <c r="CT1" s="538"/>
      <c r="CU1" s="538"/>
      <c r="CV1" s="538"/>
    </row>
    <row r="2" spans="1:140" ht="9.75" customHeight="1">
      <c r="CG2" s="537"/>
      <c r="CH2" s="537"/>
      <c r="CI2" s="537"/>
      <c r="CJ2" s="537"/>
      <c r="CK2" s="538"/>
      <c r="CL2" s="538"/>
      <c r="CM2" s="538"/>
      <c r="CN2" s="538"/>
      <c r="CO2" s="538"/>
      <c r="CP2" s="538"/>
      <c r="CQ2" s="538"/>
      <c r="CR2" s="538"/>
      <c r="CS2" s="538"/>
      <c r="CT2" s="538"/>
      <c r="CU2" s="538"/>
      <c r="CV2" s="538"/>
    </row>
    <row r="3" spans="1:140" ht="9.75" customHeight="1">
      <c r="A3" s="1042" t="s">
        <v>399</v>
      </c>
      <c r="B3" s="1042"/>
      <c r="C3" s="1042"/>
      <c r="D3" s="1042"/>
      <c r="E3" s="1042"/>
      <c r="F3" s="1042"/>
      <c r="G3" s="1042"/>
      <c r="H3" s="1042"/>
      <c r="I3" s="1042"/>
      <c r="J3" s="1042"/>
      <c r="K3" s="1042"/>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1042"/>
      <c r="AT3" s="1042"/>
      <c r="AU3" s="539"/>
      <c r="AV3" s="539"/>
      <c r="AW3" s="539"/>
      <c r="AX3" s="539"/>
      <c r="AY3" s="539"/>
      <c r="AZ3" s="539"/>
      <c r="BA3" s="539"/>
      <c r="BB3" s="539"/>
      <c r="BC3" s="539"/>
      <c r="BD3" s="539"/>
      <c r="BE3" s="539"/>
      <c r="BF3" s="539"/>
      <c r="BG3" s="539"/>
      <c r="BH3" s="539"/>
      <c r="BI3" s="540"/>
      <c r="CA3" s="541"/>
      <c r="CB3" s="541"/>
      <c r="CC3" s="541"/>
      <c r="CD3" s="541"/>
      <c r="CE3" s="541"/>
      <c r="CF3" s="541"/>
      <c r="CG3" s="541"/>
      <c r="CH3" s="541"/>
      <c r="CI3" s="541"/>
      <c r="CJ3" s="541"/>
      <c r="CK3" s="541"/>
      <c r="CL3" s="541"/>
      <c r="CM3" s="541"/>
      <c r="CN3" s="541"/>
      <c r="CO3" s="541"/>
      <c r="CP3" s="541"/>
      <c r="CQ3" s="541"/>
      <c r="CR3" s="541"/>
      <c r="CS3" s="541"/>
      <c r="CT3" s="541"/>
      <c r="CU3" s="541"/>
      <c r="CV3" s="541"/>
      <c r="EF3" s="535" t="s">
        <v>668</v>
      </c>
    </row>
    <row r="4" spans="1:140" ht="9.75" customHeight="1">
      <c r="A4" s="1042"/>
      <c r="B4" s="1042"/>
      <c r="C4" s="1042"/>
      <c r="D4" s="1042"/>
      <c r="E4" s="1042"/>
      <c r="F4" s="1042"/>
      <c r="G4" s="1042"/>
      <c r="H4" s="1042"/>
      <c r="I4" s="1042"/>
      <c r="J4" s="1042"/>
      <c r="K4" s="1042"/>
      <c r="L4" s="1042"/>
      <c r="M4" s="1042"/>
      <c r="N4" s="1042"/>
      <c r="O4" s="1042"/>
      <c r="P4" s="1042"/>
      <c r="Q4" s="1042"/>
      <c r="R4" s="1042"/>
      <c r="S4" s="1042"/>
      <c r="T4" s="1042"/>
      <c r="U4" s="1042"/>
      <c r="V4" s="1042"/>
      <c r="W4" s="1042"/>
      <c r="X4" s="1042"/>
      <c r="Y4" s="1042"/>
      <c r="Z4" s="1042"/>
      <c r="AA4" s="1042"/>
      <c r="AB4" s="1042"/>
      <c r="AC4" s="1042"/>
      <c r="AD4" s="1042"/>
      <c r="AE4" s="1042"/>
      <c r="AF4" s="1042"/>
      <c r="AG4" s="1042"/>
      <c r="AH4" s="1042"/>
      <c r="AI4" s="1042"/>
      <c r="AJ4" s="1042"/>
      <c r="AK4" s="1042"/>
      <c r="AL4" s="1042"/>
      <c r="AM4" s="1042"/>
      <c r="AN4" s="1042"/>
      <c r="AO4" s="1042"/>
      <c r="AP4" s="1042"/>
      <c r="AQ4" s="1042"/>
      <c r="AR4" s="1042"/>
      <c r="AS4" s="1042"/>
      <c r="AT4" s="1042"/>
      <c r="AU4" s="539"/>
      <c r="AV4" s="539"/>
      <c r="AW4" s="539"/>
      <c r="AX4" s="539"/>
      <c r="AY4" s="539"/>
      <c r="AZ4" s="539"/>
      <c r="BA4" s="539"/>
      <c r="BB4" s="539"/>
      <c r="BC4" s="539"/>
      <c r="BD4" s="539"/>
      <c r="BE4" s="539"/>
      <c r="BF4" s="539"/>
      <c r="BG4" s="539"/>
      <c r="BH4" s="539"/>
      <c r="BI4" s="540"/>
      <c r="CA4" s="541"/>
      <c r="CB4" s="541"/>
      <c r="CC4" s="541"/>
      <c r="CD4" s="541"/>
      <c r="CE4" s="541"/>
      <c r="CF4" s="541"/>
      <c r="CG4" s="541"/>
      <c r="CH4" s="541"/>
      <c r="CI4" s="541"/>
      <c r="CJ4" s="541"/>
      <c r="CK4" s="541"/>
      <c r="CL4" s="541"/>
      <c r="CM4" s="541"/>
      <c r="CN4" s="541"/>
      <c r="CO4" s="541"/>
      <c r="CP4" s="541"/>
      <c r="CQ4" s="541"/>
      <c r="CR4" s="541"/>
      <c r="CS4" s="541"/>
      <c r="CT4" s="541"/>
      <c r="CU4" s="541"/>
      <c r="CV4" s="541"/>
      <c r="DO4" s="542"/>
      <c r="DQ4" s="543"/>
      <c r="EE4" s="591"/>
      <c r="EF4" s="592"/>
      <c r="EG4" s="593"/>
      <c r="EH4" s="594"/>
      <c r="EI4" s="594" t="s">
        <v>669</v>
      </c>
      <c r="EJ4" s="595"/>
    </row>
    <row r="5" spans="1:140" ht="9.75" customHeight="1">
      <c r="A5" s="1042"/>
      <c r="B5" s="1042"/>
      <c r="C5" s="1042"/>
      <c r="D5" s="1042"/>
      <c r="E5" s="1042"/>
      <c r="F5" s="1042"/>
      <c r="G5" s="1042"/>
      <c r="H5" s="1042"/>
      <c r="I5" s="1042"/>
      <c r="J5" s="1042"/>
      <c r="K5" s="1042"/>
      <c r="L5" s="1042"/>
      <c r="M5" s="1042"/>
      <c r="N5" s="1042"/>
      <c r="O5" s="1042"/>
      <c r="P5" s="1042"/>
      <c r="Q5" s="1042"/>
      <c r="R5" s="1042"/>
      <c r="S5" s="1042"/>
      <c r="T5" s="1042"/>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c r="AT5" s="1042"/>
      <c r="AU5" s="539"/>
      <c r="AV5" s="539"/>
      <c r="AW5" s="539"/>
      <c r="AX5" s="539"/>
      <c r="AY5" s="539"/>
      <c r="AZ5" s="539"/>
      <c r="BA5" s="539"/>
      <c r="BB5" s="539"/>
      <c r="BC5" s="539"/>
      <c r="BD5" s="539"/>
      <c r="BE5" s="539"/>
      <c r="BF5" s="539"/>
      <c r="BG5" s="539"/>
      <c r="BH5" s="539"/>
      <c r="BI5" s="540"/>
      <c r="CA5" s="541"/>
      <c r="CB5" s="541"/>
      <c r="CC5" s="541"/>
      <c r="CD5" s="541"/>
      <c r="CE5" s="541"/>
      <c r="CF5" s="541"/>
      <c r="CG5" s="541"/>
      <c r="CH5" s="541"/>
      <c r="CI5" s="541"/>
      <c r="CJ5" s="541"/>
      <c r="CK5" s="541"/>
      <c r="CL5" s="541"/>
      <c r="CM5" s="541"/>
      <c r="CN5" s="541"/>
      <c r="CO5" s="541"/>
      <c r="CP5" s="541"/>
      <c r="CQ5" s="541"/>
      <c r="CR5" s="541"/>
      <c r="CS5" s="541"/>
      <c r="CT5" s="541"/>
      <c r="CU5" s="541"/>
      <c r="CV5" s="541"/>
      <c r="DQ5" s="543"/>
      <c r="DU5" s="542" t="s">
        <v>400</v>
      </c>
      <c r="DW5" s="535" t="s">
        <v>401</v>
      </c>
      <c r="EE5" s="596"/>
      <c r="EF5" s="597"/>
      <c r="EG5" s="598"/>
      <c r="EH5" s="599"/>
      <c r="EI5" s="599" t="s">
        <v>428</v>
      </c>
      <c r="EJ5" s="600" t="s">
        <v>429</v>
      </c>
    </row>
    <row r="6" spans="1:140" ht="9.75" customHeight="1">
      <c r="A6" s="544"/>
      <c r="B6" s="545"/>
      <c r="C6" s="545"/>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6"/>
      <c r="AX6" s="546"/>
      <c r="AY6" s="546"/>
      <c r="AZ6" s="546"/>
      <c r="BA6" s="546"/>
      <c r="BB6" s="546"/>
      <c r="BC6" s="546"/>
      <c r="BD6" s="546"/>
      <c r="BE6" s="546"/>
      <c r="BF6" s="546"/>
      <c r="BG6" s="546"/>
      <c r="BH6" s="546"/>
      <c r="BI6" s="540"/>
      <c r="BJ6" s="546"/>
      <c r="BK6" s="546"/>
      <c r="BL6" s="546"/>
      <c r="BM6" s="546"/>
      <c r="BN6" s="546"/>
      <c r="BO6" s="546"/>
      <c r="BP6" s="546"/>
      <c r="BQ6" s="546"/>
      <c r="BR6" s="546"/>
      <c r="BS6" s="546"/>
      <c r="BT6" s="546"/>
      <c r="BU6" s="546"/>
      <c r="BV6" s="546"/>
      <c r="BW6" s="546"/>
      <c r="BX6" s="546"/>
      <c r="BY6" s="546"/>
      <c r="BZ6" s="546"/>
      <c r="CA6" s="546"/>
      <c r="CB6" s="546"/>
      <c r="CC6" s="546"/>
      <c r="CD6" s="546"/>
      <c r="CE6" s="546"/>
      <c r="DQ6" s="543"/>
      <c r="DU6" s="542" t="s">
        <v>402</v>
      </c>
      <c r="DW6" s="535" t="s">
        <v>403</v>
      </c>
      <c r="EE6" s="596" t="s">
        <v>657</v>
      </c>
      <c r="EF6" s="601" t="s">
        <v>658</v>
      </c>
      <c r="EG6" s="602"/>
      <c r="EH6" s="603">
        <f>IF(DM32&gt;6,6,DM32)</f>
        <v>0</v>
      </c>
      <c r="EI6" s="603">
        <v>1</v>
      </c>
      <c r="EJ6" s="604">
        <f>ROUND(EH6*EI6,3)</f>
        <v>0</v>
      </c>
    </row>
    <row r="7" spans="1:140" ht="9.75" customHeight="1">
      <c r="A7" s="1043" t="s">
        <v>404</v>
      </c>
      <c r="B7" s="1044"/>
      <c r="C7" s="1044"/>
      <c r="D7" s="1044"/>
      <c r="E7" s="1044"/>
      <c r="F7" s="1044"/>
      <c r="G7" s="1045"/>
      <c r="H7" s="1045"/>
      <c r="I7" s="1045"/>
      <c r="J7" s="1045"/>
      <c r="K7" s="1045"/>
      <c r="L7" s="1045"/>
      <c r="M7" s="1045"/>
      <c r="N7" s="1045"/>
      <c r="O7" s="1045"/>
      <c r="P7" s="1045"/>
      <c r="Q7" s="1045"/>
      <c r="R7" s="1045"/>
      <c r="S7" s="1045"/>
      <c r="T7" s="1045"/>
      <c r="U7" s="1045"/>
      <c r="V7" s="1045"/>
      <c r="W7" s="1045"/>
      <c r="X7" s="1043" t="s">
        <v>406</v>
      </c>
      <c r="Y7" s="1043"/>
      <c r="Z7" s="1043"/>
      <c r="AA7" s="1043"/>
      <c r="AB7" s="1043"/>
      <c r="AC7" s="1043"/>
      <c r="AD7" s="1046"/>
      <c r="AE7" s="1047"/>
      <c r="AF7" s="1047"/>
      <c r="AG7" s="1047"/>
      <c r="AH7" s="1047"/>
      <c r="AI7" s="1047"/>
      <c r="AJ7" s="1047"/>
      <c r="AK7" s="1047"/>
      <c r="AL7" s="1047"/>
      <c r="AM7" s="1047"/>
      <c r="AN7" s="1047"/>
      <c r="AO7" s="1047"/>
      <c r="AP7" s="1047"/>
      <c r="AQ7" s="1047"/>
      <c r="AR7" s="1047"/>
      <c r="AS7" s="1047"/>
      <c r="AT7" s="1048"/>
      <c r="AU7" s="547"/>
      <c r="AV7" s="547"/>
      <c r="AW7" s="1044" t="s">
        <v>408</v>
      </c>
      <c r="AX7" s="1044"/>
      <c r="AY7" s="1044"/>
      <c r="AZ7" s="1044"/>
      <c r="BA7" s="1044"/>
      <c r="BB7" s="1044"/>
      <c r="BC7" s="1044"/>
      <c r="BD7" s="1044"/>
      <c r="BE7" s="1044"/>
      <c r="BF7" s="1044"/>
      <c r="BG7" s="1044"/>
      <c r="BH7" s="1044"/>
      <c r="BI7" s="1044"/>
      <c r="BJ7" s="1044"/>
      <c r="BK7" s="1044"/>
      <c r="BL7" s="1044"/>
      <c r="BM7" s="1044"/>
      <c r="BN7" s="1044"/>
      <c r="BO7" s="1044"/>
      <c r="BP7" s="1044"/>
      <c r="BQ7" s="1044"/>
      <c r="BR7" s="1044"/>
      <c r="BS7" s="1044"/>
      <c r="BT7" s="1044"/>
      <c r="BU7" s="1044"/>
      <c r="BV7" s="1044"/>
      <c r="BW7" s="1044"/>
      <c r="BX7" s="1044"/>
      <c r="BY7" s="1044"/>
      <c r="BZ7" s="1044"/>
      <c r="CA7" s="1044"/>
      <c r="CB7" s="1044"/>
      <c r="CC7" s="1044"/>
      <c r="CD7" s="1044"/>
      <c r="CE7" s="1044"/>
      <c r="CF7" s="1044"/>
      <c r="CG7" s="1044"/>
      <c r="CH7" s="1044"/>
      <c r="CI7" s="1044"/>
      <c r="CJ7" s="1044"/>
      <c r="CK7" s="1044"/>
      <c r="CL7" s="1044"/>
      <c r="CM7" s="1044"/>
      <c r="CN7" s="1044"/>
      <c r="CO7" s="1044"/>
      <c r="CP7" s="1044"/>
      <c r="CQ7" s="1044"/>
      <c r="CR7" s="1044"/>
      <c r="CS7" s="1044"/>
      <c r="CT7" s="1044"/>
      <c r="CU7" s="1044"/>
      <c r="CV7" s="1044"/>
      <c r="DQ7" s="543"/>
      <c r="DU7" s="542" t="s">
        <v>409</v>
      </c>
      <c r="EE7" s="596"/>
      <c r="EF7" s="601" t="s">
        <v>659</v>
      </c>
      <c r="EG7" s="602"/>
      <c r="EH7" s="603">
        <f>IF(DM32&gt;20,14,DM32-EH6)</f>
        <v>0</v>
      </c>
      <c r="EI7" s="603">
        <v>0.9</v>
      </c>
      <c r="EJ7" s="604">
        <f>ROUND(EH7*EI7,3)</f>
        <v>0</v>
      </c>
    </row>
    <row r="8" spans="1:140" ht="9.75" customHeight="1">
      <c r="A8" s="1044"/>
      <c r="B8" s="1044"/>
      <c r="C8" s="1044"/>
      <c r="D8" s="1044"/>
      <c r="E8" s="1044"/>
      <c r="F8" s="1044"/>
      <c r="G8" s="1045"/>
      <c r="H8" s="1045"/>
      <c r="I8" s="1045"/>
      <c r="J8" s="1045"/>
      <c r="K8" s="1045"/>
      <c r="L8" s="1045"/>
      <c r="M8" s="1045"/>
      <c r="N8" s="1045"/>
      <c r="O8" s="1045"/>
      <c r="P8" s="1045"/>
      <c r="Q8" s="1045"/>
      <c r="R8" s="1045"/>
      <c r="S8" s="1045"/>
      <c r="T8" s="1045"/>
      <c r="U8" s="1045"/>
      <c r="V8" s="1045"/>
      <c r="W8" s="1045"/>
      <c r="X8" s="1043"/>
      <c r="Y8" s="1043"/>
      <c r="Z8" s="1043"/>
      <c r="AA8" s="1043"/>
      <c r="AB8" s="1043"/>
      <c r="AC8" s="1043"/>
      <c r="AD8" s="1049"/>
      <c r="AE8" s="1050"/>
      <c r="AF8" s="1050"/>
      <c r="AG8" s="1050"/>
      <c r="AH8" s="1050"/>
      <c r="AI8" s="1050"/>
      <c r="AJ8" s="1050"/>
      <c r="AK8" s="1050"/>
      <c r="AL8" s="1050"/>
      <c r="AM8" s="1050"/>
      <c r="AN8" s="1050"/>
      <c r="AO8" s="1050"/>
      <c r="AP8" s="1050"/>
      <c r="AQ8" s="1050"/>
      <c r="AR8" s="1050"/>
      <c r="AS8" s="1050"/>
      <c r="AT8" s="1051"/>
      <c r="AU8" s="541"/>
      <c r="AV8" s="541"/>
      <c r="AW8" s="1044"/>
      <c r="AX8" s="1044"/>
      <c r="AY8" s="1044"/>
      <c r="AZ8" s="1044"/>
      <c r="BA8" s="1044"/>
      <c r="BB8" s="1044"/>
      <c r="BC8" s="1044"/>
      <c r="BD8" s="1044"/>
      <c r="BE8" s="1044"/>
      <c r="BF8" s="1044"/>
      <c r="BG8" s="1044"/>
      <c r="BH8" s="1044"/>
      <c r="BI8" s="1044"/>
      <c r="BJ8" s="1044"/>
      <c r="BK8" s="1044"/>
      <c r="BL8" s="1044"/>
      <c r="BM8" s="1044"/>
      <c r="BN8" s="1044"/>
      <c r="BO8" s="1044"/>
      <c r="BP8" s="1044"/>
      <c r="BQ8" s="1044"/>
      <c r="BR8" s="1044"/>
      <c r="BS8" s="1044"/>
      <c r="BT8" s="1044"/>
      <c r="BU8" s="1044"/>
      <c r="BV8" s="1044"/>
      <c r="BW8" s="1044"/>
      <c r="BX8" s="1044"/>
      <c r="BY8" s="1044"/>
      <c r="BZ8" s="1044"/>
      <c r="CA8" s="1044"/>
      <c r="CB8" s="1044"/>
      <c r="CC8" s="1044"/>
      <c r="CD8" s="1044"/>
      <c r="CE8" s="1044"/>
      <c r="CF8" s="1044"/>
      <c r="CG8" s="1044"/>
      <c r="CH8" s="1044"/>
      <c r="CI8" s="1044"/>
      <c r="CJ8" s="1044"/>
      <c r="CK8" s="1044"/>
      <c r="CL8" s="1044"/>
      <c r="CM8" s="1044"/>
      <c r="CN8" s="1044"/>
      <c r="CO8" s="1044"/>
      <c r="CP8" s="1044"/>
      <c r="CQ8" s="1044"/>
      <c r="CR8" s="1044"/>
      <c r="CS8" s="1044"/>
      <c r="CT8" s="1044"/>
      <c r="CU8" s="1044"/>
      <c r="CV8" s="1044"/>
      <c r="DQ8" s="543"/>
      <c r="DU8" s="542"/>
      <c r="EE8" s="596" t="s">
        <v>660</v>
      </c>
      <c r="EF8" s="605" t="s">
        <v>661</v>
      </c>
      <c r="EG8" s="606"/>
      <c r="EH8" s="603">
        <f>IF(DM32&gt;50,30,DM32-EH7-EH6)</f>
        <v>0</v>
      </c>
      <c r="EI8" s="603">
        <v>0.8</v>
      </c>
      <c r="EJ8" s="604">
        <f t="shared" ref="EJ8:EJ11" si="0">ROUND(EH8*EI8,3)</f>
        <v>0</v>
      </c>
    </row>
    <row r="9" spans="1:140" ht="9.75" customHeight="1">
      <c r="A9" s="1044"/>
      <c r="B9" s="1044"/>
      <c r="C9" s="1044"/>
      <c r="D9" s="1044"/>
      <c r="E9" s="1044"/>
      <c r="F9" s="1044"/>
      <c r="G9" s="1045"/>
      <c r="H9" s="1045"/>
      <c r="I9" s="1045"/>
      <c r="J9" s="1045"/>
      <c r="K9" s="1045"/>
      <c r="L9" s="1045"/>
      <c r="M9" s="1045"/>
      <c r="N9" s="1045"/>
      <c r="O9" s="1045"/>
      <c r="P9" s="1045"/>
      <c r="Q9" s="1045"/>
      <c r="R9" s="1045"/>
      <c r="S9" s="1045"/>
      <c r="T9" s="1045"/>
      <c r="U9" s="1045"/>
      <c r="V9" s="1045"/>
      <c r="W9" s="1045"/>
      <c r="X9" s="1043"/>
      <c r="Y9" s="1043"/>
      <c r="Z9" s="1043"/>
      <c r="AA9" s="1043"/>
      <c r="AB9" s="1043"/>
      <c r="AC9" s="1043"/>
      <c r="AD9" s="1049"/>
      <c r="AE9" s="1050"/>
      <c r="AF9" s="1050"/>
      <c r="AG9" s="1050"/>
      <c r="AH9" s="1050"/>
      <c r="AI9" s="1050"/>
      <c r="AJ9" s="1050"/>
      <c r="AK9" s="1050"/>
      <c r="AL9" s="1050"/>
      <c r="AM9" s="1050"/>
      <c r="AN9" s="1050"/>
      <c r="AO9" s="1050"/>
      <c r="AP9" s="1050"/>
      <c r="AQ9" s="1050"/>
      <c r="AR9" s="1050"/>
      <c r="AS9" s="1050"/>
      <c r="AT9" s="1051"/>
      <c r="AU9" s="541"/>
      <c r="AV9" s="541"/>
      <c r="AW9" s="1055" t="s">
        <v>410</v>
      </c>
      <c r="AX9" s="1055"/>
      <c r="AY9" s="1055" t="s">
        <v>411</v>
      </c>
      <c r="AZ9" s="1055"/>
      <c r="BA9" s="1055" t="s">
        <v>296</v>
      </c>
      <c r="BB9" s="1055"/>
      <c r="BC9" s="1055" t="s">
        <v>412</v>
      </c>
      <c r="BD9" s="1055"/>
      <c r="BE9" s="1055" t="s">
        <v>413</v>
      </c>
      <c r="BF9" s="1055"/>
      <c r="BG9" s="1055"/>
      <c r="BH9" s="1055"/>
      <c r="BI9" s="1055" t="s">
        <v>299</v>
      </c>
      <c r="BJ9" s="1055"/>
      <c r="BK9" s="1055" t="s">
        <v>414</v>
      </c>
      <c r="BL9" s="1055"/>
      <c r="BM9" s="1055"/>
      <c r="BN9" s="1055"/>
      <c r="BO9" s="1056" t="s">
        <v>415</v>
      </c>
      <c r="BP9" s="1057"/>
      <c r="BQ9" s="1057"/>
      <c r="BR9" s="1057"/>
      <c r="BS9" s="1057"/>
      <c r="BT9" s="1057"/>
      <c r="BU9" s="1057"/>
      <c r="BV9" s="1058"/>
      <c r="BW9" s="1055" t="s">
        <v>410</v>
      </c>
      <c r="BX9" s="1055"/>
      <c r="BY9" s="1055" t="s">
        <v>411</v>
      </c>
      <c r="BZ9" s="1055"/>
      <c r="CA9" s="1055" t="s">
        <v>296</v>
      </c>
      <c r="CB9" s="1055"/>
      <c r="CC9" s="1055" t="s">
        <v>412</v>
      </c>
      <c r="CD9" s="1055"/>
      <c r="CE9" s="1055" t="s">
        <v>416</v>
      </c>
      <c r="CF9" s="1055"/>
      <c r="CG9" s="1055"/>
      <c r="CH9" s="1055"/>
      <c r="CI9" s="1055" t="s">
        <v>299</v>
      </c>
      <c r="CJ9" s="1055"/>
      <c r="CK9" s="1055" t="s">
        <v>414</v>
      </c>
      <c r="CL9" s="1055"/>
      <c r="CM9" s="1055"/>
      <c r="CN9" s="1055"/>
      <c r="CO9" s="1056" t="s">
        <v>415</v>
      </c>
      <c r="CP9" s="1057"/>
      <c r="CQ9" s="1057"/>
      <c r="CR9" s="1057"/>
      <c r="CS9" s="1057"/>
      <c r="CT9" s="1057"/>
      <c r="CU9" s="1057"/>
      <c r="CV9" s="1058"/>
      <c r="DQ9" s="543"/>
      <c r="EE9" s="596"/>
      <c r="EF9" s="605" t="s">
        <v>662</v>
      </c>
      <c r="EG9" s="606"/>
      <c r="EH9" s="603">
        <f>IF(DM32&gt;150,100,DM32-EH8-EH7-EH6)</f>
        <v>0</v>
      </c>
      <c r="EI9" s="603">
        <v>0.7</v>
      </c>
      <c r="EJ9" s="604">
        <f t="shared" si="0"/>
        <v>0</v>
      </c>
    </row>
    <row r="10" spans="1:140" ht="9.75" customHeight="1">
      <c r="A10" s="1044"/>
      <c r="B10" s="1044"/>
      <c r="C10" s="1044"/>
      <c r="D10" s="1044"/>
      <c r="E10" s="1044"/>
      <c r="F10" s="1044"/>
      <c r="G10" s="1045"/>
      <c r="H10" s="1045"/>
      <c r="I10" s="1045"/>
      <c r="J10" s="1045"/>
      <c r="K10" s="1045"/>
      <c r="L10" s="1045"/>
      <c r="M10" s="1045"/>
      <c r="N10" s="1045"/>
      <c r="O10" s="1045"/>
      <c r="P10" s="1045"/>
      <c r="Q10" s="1045"/>
      <c r="R10" s="1045"/>
      <c r="S10" s="1045"/>
      <c r="T10" s="1045"/>
      <c r="U10" s="1045"/>
      <c r="V10" s="1045"/>
      <c r="W10" s="1045"/>
      <c r="X10" s="1043"/>
      <c r="Y10" s="1043"/>
      <c r="Z10" s="1043"/>
      <c r="AA10" s="1043"/>
      <c r="AB10" s="1043"/>
      <c r="AC10" s="1043"/>
      <c r="AD10" s="1052"/>
      <c r="AE10" s="1053"/>
      <c r="AF10" s="1053"/>
      <c r="AG10" s="1053"/>
      <c r="AH10" s="1053"/>
      <c r="AI10" s="1053"/>
      <c r="AJ10" s="1053"/>
      <c r="AK10" s="1053"/>
      <c r="AL10" s="1053"/>
      <c r="AM10" s="1053"/>
      <c r="AN10" s="1053"/>
      <c r="AO10" s="1053"/>
      <c r="AP10" s="1053"/>
      <c r="AQ10" s="1053"/>
      <c r="AR10" s="1053"/>
      <c r="AS10" s="1053"/>
      <c r="AT10" s="1054"/>
      <c r="AU10" s="541"/>
      <c r="AV10" s="541"/>
      <c r="AW10" s="1055"/>
      <c r="AX10" s="1055"/>
      <c r="AY10" s="1055"/>
      <c r="AZ10" s="1055"/>
      <c r="BA10" s="1055"/>
      <c r="BB10" s="1055"/>
      <c r="BC10" s="1055"/>
      <c r="BD10" s="1055"/>
      <c r="BE10" s="1055"/>
      <c r="BF10" s="1055"/>
      <c r="BG10" s="1055"/>
      <c r="BH10" s="1055"/>
      <c r="BI10" s="1055"/>
      <c r="BJ10" s="1055"/>
      <c r="BK10" s="1055"/>
      <c r="BL10" s="1055"/>
      <c r="BM10" s="1055"/>
      <c r="BN10" s="1055"/>
      <c r="BO10" s="1059"/>
      <c r="BP10" s="1060"/>
      <c r="BQ10" s="1060"/>
      <c r="BR10" s="1060"/>
      <c r="BS10" s="1060"/>
      <c r="BT10" s="1060"/>
      <c r="BU10" s="1060"/>
      <c r="BV10" s="1061"/>
      <c r="BW10" s="1055"/>
      <c r="BX10" s="1055"/>
      <c r="BY10" s="1055"/>
      <c r="BZ10" s="1055"/>
      <c r="CA10" s="1055"/>
      <c r="CB10" s="1055"/>
      <c r="CC10" s="1055"/>
      <c r="CD10" s="1055"/>
      <c r="CE10" s="1055"/>
      <c r="CF10" s="1055"/>
      <c r="CG10" s="1055"/>
      <c r="CH10" s="1055"/>
      <c r="CI10" s="1055"/>
      <c r="CJ10" s="1055"/>
      <c r="CK10" s="1055"/>
      <c r="CL10" s="1055"/>
      <c r="CM10" s="1055"/>
      <c r="CN10" s="1055"/>
      <c r="CO10" s="1059"/>
      <c r="CP10" s="1060"/>
      <c r="CQ10" s="1060"/>
      <c r="CR10" s="1060"/>
      <c r="CS10" s="1060"/>
      <c r="CT10" s="1060"/>
      <c r="CU10" s="1060"/>
      <c r="CV10" s="1061"/>
      <c r="DQ10" s="543"/>
      <c r="DW10" s="548" t="s">
        <v>586</v>
      </c>
      <c r="EE10" s="596" t="s">
        <v>430</v>
      </c>
      <c r="EF10" s="605" t="s">
        <v>663</v>
      </c>
      <c r="EG10" s="606"/>
      <c r="EH10" s="603">
        <f>IF(DM32&gt;300,150,DM32-EH9-EH8-EH7-EH6)</f>
        <v>0</v>
      </c>
      <c r="EI10" s="603">
        <v>0.6</v>
      </c>
      <c r="EJ10" s="604">
        <f t="shared" si="0"/>
        <v>0</v>
      </c>
    </row>
    <row r="11" spans="1:140" ht="9.75" customHeight="1">
      <c r="A11" s="1062" t="s">
        <v>417</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4"/>
      <c r="AU11" s="541"/>
      <c r="AV11" s="541"/>
      <c r="AW11" s="1068" t="s">
        <v>357</v>
      </c>
      <c r="AX11" s="1068"/>
      <c r="AY11" s="1069"/>
      <c r="AZ11" s="1069"/>
      <c r="BA11" s="1069"/>
      <c r="BB11" s="1069"/>
      <c r="BC11" s="1069"/>
      <c r="BD11" s="1069"/>
      <c r="BE11" s="1070"/>
      <c r="BF11" s="1070"/>
      <c r="BG11" s="1070"/>
      <c r="BH11" s="1070"/>
      <c r="BI11" s="1069"/>
      <c r="BJ11" s="1069"/>
      <c r="BK11" s="1071"/>
      <c r="BL11" s="1071"/>
      <c r="BM11" s="1071"/>
      <c r="BN11" s="1071"/>
      <c r="BO11" s="1072"/>
      <c r="BP11" s="1073"/>
      <c r="BQ11" s="1073"/>
      <c r="BR11" s="1073"/>
      <c r="BS11" s="1073"/>
      <c r="BT11" s="1073"/>
      <c r="BU11" s="1073"/>
      <c r="BV11" s="1074"/>
      <c r="BW11" s="1078" t="s">
        <v>418</v>
      </c>
      <c r="BX11" s="1079"/>
      <c r="BY11" s="1069"/>
      <c r="BZ11" s="1069"/>
      <c r="CA11" s="1069"/>
      <c r="CB11" s="1069"/>
      <c r="CC11" s="1069"/>
      <c r="CD11" s="1069"/>
      <c r="CE11" s="1070"/>
      <c r="CF11" s="1070"/>
      <c r="CG11" s="1070"/>
      <c r="CH11" s="1070"/>
      <c r="CI11" s="1069"/>
      <c r="CJ11" s="1069"/>
      <c r="CK11" s="1070"/>
      <c r="CL11" s="1070"/>
      <c r="CM11" s="1070"/>
      <c r="CN11" s="1070"/>
      <c r="CO11" s="1072"/>
      <c r="CP11" s="1073"/>
      <c r="CQ11" s="1073"/>
      <c r="CR11" s="1073"/>
      <c r="CS11" s="1073"/>
      <c r="CT11" s="1073"/>
      <c r="CU11" s="1073"/>
      <c r="CV11" s="1074"/>
      <c r="DQ11" s="543"/>
      <c r="DW11" s="548" t="s">
        <v>587</v>
      </c>
      <c r="EE11" s="596"/>
      <c r="EF11" s="605" t="s">
        <v>434</v>
      </c>
      <c r="EG11" s="606"/>
      <c r="EH11" s="603">
        <f>IF(DM32&gt;500,200,DM32-EH10-EH9-EH8-EH7-EH6)</f>
        <v>0</v>
      </c>
      <c r="EI11" s="603">
        <v>0.5</v>
      </c>
      <c r="EJ11" s="604">
        <f t="shared" si="0"/>
        <v>0</v>
      </c>
    </row>
    <row r="12" spans="1:140" ht="9.75" customHeight="1">
      <c r="A12" s="1065"/>
      <c r="B12" s="1066"/>
      <c r="C12" s="1066"/>
      <c r="D12" s="1066"/>
      <c r="E12" s="1066"/>
      <c r="F12" s="1066"/>
      <c r="G12" s="1066"/>
      <c r="H12" s="1066"/>
      <c r="I12" s="1066"/>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066"/>
      <c r="AO12" s="1066"/>
      <c r="AP12" s="1066"/>
      <c r="AQ12" s="1066"/>
      <c r="AR12" s="1066"/>
      <c r="AS12" s="1066"/>
      <c r="AT12" s="1067"/>
      <c r="AU12" s="541"/>
      <c r="AV12" s="541"/>
      <c r="AW12" s="1068"/>
      <c r="AX12" s="1068"/>
      <c r="AY12" s="1069"/>
      <c r="AZ12" s="1069"/>
      <c r="BA12" s="1069"/>
      <c r="BB12" s="1069"/>
      <c r="BC12" s="1069"/>
      <c r="BD12" s="1069"/>
      <c r="BE12" s="1070"/>
      <c r="BF12" s="1070"/>
      <c r="BG12" s="1070"/>
      <c r="BH12" s="1070"/>
      <c r="BI12" s="1069"/>
      <c r="BJ12" s="1069"/>
      <c r="BK12" s="1071"/>
      <c r="BL12" s="1071"/>
      <c r="BM12" s="1071"/>
      <c r="BN12" s="1071"/>
      <c r="BO12" s="1075"/>
      <c r="BP12" s="1076"/>
      <c r="BQ12" s="1076"/>
      <c r="BR12" s="1076"/>
      <c r="BS12" s="1076"/>
      <c r="BT12" s="1076"/>
      <c r="BU12" s="1076"/>
      <c r="BV12" s="1077"/>
      <c r="BW12" s="1080"/>
      <c r="BX12" s="1081"/>
      <c r="BY12" s="1069"/>
      <c r="BZ12" s="1069"/>
      <c r="CA12" s="1069"/>
      <c r="CB12" s="1069"/>
      <c r="CC12" s="1069"/>
      <c r="CD12" s="1069"/>
      <c r="CE12" s="1070"/>
      <c r="CF12" s="1070"/>
      <c r="CG12" s="1070"/>
      <c r="CH12" s="1070"/>
      <c r="CI12" s="1069"/>
      <c r="CJ12" s="1069"/>
      <c r="CK12" s="1070"/>
      <c r="CL12" s="1070"/>
      <c r="CM12" s="1070"/>
      <c r="CN12" s="1070"/>
      <c r="CO12" s="1075"/>
      <c r="CP12" s="1076"/>
      <c r="CQ12" s="1076"/>
      <c r="CR12" s="1076"/>
      <c r="CS12" s="1076"/>
      <c r="CT12" s="1076"/>
      <c r="CU12" s="1076"/>
      <c r="CV12" s="1077"/>
      <c r="DQ12" s="543"/>
      <c r="DW12" s="535" t="s">
        <v>642</v>
      </c>
      <c r="EE12" s="596" t="s">
        <v>433</v>
      </c>
      <c r="EF12" s="607" t="s">
        <v>664</v>
      </c>
      <c r="EG12" s="608"/>
      <c r="EH12" s="609"/>
      <c r="EI12" s="609"/>
      <c r="EJ12" s="610"/>
    </row>
    <row r="13" spans="1:140" ht="9.75" customHeight="1">
      <c r="A13" s="1192"/>
      <c r="B13" s="1193"/>
      <c r="C13" s="1193"/>
      <c r="D13" s="1193"/>
      <c r="E13" s="1193"/>
      <c r="F13" s="1193"/>
      <c r="G13" s="1193"/>
      <c r="H13" s="1193"/>
      <c r="I13" s="1193"/>
      <c r="J13" s="1193"/>
      <c r="K13" s="1193"/>
      <c r="L13" s="1193"/>
      <c r="M13" s="1193"/>
      <c r="N13" s="1193"/>
      <c r="O13" s="1193"/>
      <c r="P13" s="1193"/>
      <c r="Q13" s="1193"/>
      <c r="R13" s="1193"/>
      <c r="S13" s="1193"/>
      <c r="T13" s="1193"/>
      <c r="U13" s="1193"/>
      <c r="V13" s="1193"/>
      <c r="W13" s="1193"/>
      <c r="X13" s="1193"/>
      <c r="Y13" s="1193"/>
      <c r="Z13" s="1193"/>
      <c r="AA13" s="1193"/>
      <c r="AB13" s="1193"/>
      <c r="AC13" s="1193"/>
      <c r="AD13" s="1193"/>
      <c r="AE13" s="1193"/>
      <c r="AF13" s="1193"/>
      <c r="AG13" s="1193"/>
      <c r="AH13" s="1193"/>
      <c r="AI13" s="1193"/>
      <c r="AJ13" s="1193"/>
      <c r="AK13" s="1193"/>
      <c r="AL13" s="1193"/>
      <c r="AM13" s="1193"/>
      <c r="AN13" s="1193"/>
      <c r="AO13" s="1193"/>
      <c r="AP13" s="1193"/>
      <c r="AQ13" s="1193"/>
      <c r="AR13" s="1193"/>
      <c r="AS13" s="1193"/>
      <c r="AT13" s="1194"/>
      <c r="AU13" s="541"/>
      <c r="AV13" s="541"/>
      <c r="AW13" s="1068"/>
      <c r="AX13" s="1068"/>
      <c r="AY13" s="1069"/>
      <c r="AZ13" s="1069"/>
      <c r="BA13" s="1069"/>
      <c r="BB13" s="1069"/>
      <c r="BC13" s="1069"/>
      <c r="BD13" s="1069"/>
      <c r="BE13" s="1070"/>
      <c r="BF13" s="1070"/>
      <c r="BG13" s="1070"/>
      <c r="BH13" s="1070"/>
      <c r="BI13" s="1069"/>
      <c r="BJ13" s="1069"/>
      <c r="BK13" s="1084"/>
      <c r="BL13" s="1085"/>
      <c r="BM13" s="1085"/>
      <c r="BN13" s="1086"/>
      <c r="BO13" s="1072"/>
      <c r="BP13" s="1073"/>
      <c r="BQ13" s="1073"/>
      <c r="BR13" s="1073"/>
      <c r="BS13" s="1073"/>
      <c r="BT13" s="1073"/>
      <c r="BU13" s="1073"/>
      <c r="BV13" s="1074"/>
      <c r="BW13" s="1080"/>
      <c r="BX13" s="1081"/>
      <c r="BY13" s="1069"/>
      <c r="BZ13" s="1069"/>
      <c r="CA13" s="1069"/>
      <c r="CB13" s="1069"/>
      <c r="CC13" s="1069"/>
      <c r="CD13" s="1069"/>
      <c r="CE13" s="1070"/>
      <c r="CF13" s="1070"/>
      <c r="CG13" s="1070"/>
      <c r="CH13" s="1070"/>
      <c r="CI13" s="1069"/>
      <c r="CJ13" s="1069"/>
      <c r="CK13" s="1070"/>
      <c r="CL13" s="1070"/>
      <c r="CM13" s="1070"/>
      <c r="CN13" s="1070"/>
      <c r="CO13" s="1072"/>
      <c r="CP13" s="1073"/>
      <c r="CQ13" s="1073"/>
      <c r="CR13" s="1073"/>
      <c r="CS13" s="1073"/>
      <c r="CT13" s="1073"/>
      <c r="CU13" s="1073"/>
      <c r="CV13" s="1074"/>
      <c r="DQ13" s="543"/>
      <c r="EE13" s="611"/>
      <c r="EF13" s="612" t="s">
        <v>665</v>
      </c>
      <c r="EG13" s="613"/>
      <c r="EH13" s="614">
        <f>EH14-EH11-EH10-EH9-EH8-EH7-EH6</f>
        <v>0</v>
      </c>
      <c r="EI13" s="614">
        <v>0.3</v>
      </c>
      <c r="EJ13" s="615">
        <f>ROUND(EH13*EI13,3)</f>
        <v>0</v>
      </c>
    </row>
    <row r="14" spans="1:140" ht="9.75" customHeight="1">
      <c r="A14" s="1195"/>
      <c r="B14" s="1196"/>
      <c r="C14" s="1196"/>
      <c r="D14" s="1196"/>
      <c r="E14" s="1196"/>
      <c r="F14" s="1196"/>
      <c r="G14" s="1196"/>
      <c r="H14" s="1196"/>
      <c r="I14" s="1196"/>
      <c r="J14" s="1196"/>
      <c r="K14" s="1196"/>
      <c r="L14" s="1196"/>
      <c r="M14" s="1196"/>
      <c r="N14" s="1196"/>
      <c r="O14" s="1196"/>
      <c r="P14" s="1196"/>
      <c r="Q14" s="1196"/>
      <c r="R14" s="1196"/>
      <c r="S14" s="1196"/>
      <c r="T14" s="1196"/>
      <c r="U14" s="1196"/>
      <c r="V14" s="1196"/>
      <c r="W14" s="1196"/>
      <c r="X14" s="1196"/>
      <c r="Y14" s="1196"/>
      <c r="Z14" s="1196"/>
      <c r="AA14" s="1196"/>
      <c r="AB14" s="1196"/>
      <c r="AC14" s="1196"/>
      <c r="AD14" s="1196"/>
      <c r="AE14" s="1196"/>
      <c r="AF14" s="1196"/>
      <c r="AG14" s="1196"/>
      <c r="AH14" s="1196"/>
      <c r="AI14" s="1196"/>
      <c r="AJ14" s="1196"/>
      <c r="AK14" s="1196"/>
      <c r="AL14" s="1196"/>
      <c r="AM14" s="1196"/>
      <c r="AN14" s="1196"/>
      <c r="AO14" s="1196"/>
      <c r="AP14" s="1196"/>
      <c r="AQ14" s="1196"/>
      <c r="AR14" s="1196"/>
      <c r="AS14" s="1196"/>
      <c r="AT14" s="1197"/>
      <c r="AU14" s="541"/>
      <c r="AV14" s="541"/>
      <c r="AW14" s="1068"/>
      <c r="AX14" s="1068"/>
      <c r="AY14" s="1069"/>
      <c r="AZ14" s="1069"/>
      <c r="BA14" s="1069"/>
      <c r="BB14" s="1069"/>
      <c r="BC14" s="1069"/>
      <c r="BD14" s="1069"/>
      <c r="BE14" s="1070"/>
      <c r="BF14" s="1070"/>
      <c r="BG14" s="1070"/>
      <c r="BH14" s="1070"/>
      <c r="BI14" s="1069"/>
      <c r="BJ14" s="1069"/>
      <c r="BK14" s="1087"/>
      <c r="BL14" s="1088"/>
      <c r="BM14" s="1088"/>
      <c r="BN14" s="1089"/>
      <c r="BO14" s="1075"/>
      <c r="BP14" s="1076"/>
      <c r="BQ14" s="1076"/>
      <c r="BR14" s="1076"/>
      <c r="BS14" s="1076"/>
      <c r="BT14" s="1076"/>
      <c r="BU14" s="1076"/>
      <c r="BV14" s="1077"/>
      <c r="BW14" s="1080"/>
      <c r="BX14" s="1081"/>
      <c r="BY14" s="1069"/>
      <c r="BZ14" s="1069"/>
      <c r="CA14" s="1069"/>
      <c r="CB14" s="1069"/>
      <c r="CC14" s="1069"/>
      <c r="CD14" s="1069"/>
      <c r="CE14" s="1070"/>
      <c r="CF14" s="1070"/>
      <c r="CG14" s="1070"/>
      <c r="CH14" s="1070"/>
      <c r="CI14" s="1069"/>
      <c r="CJ14" s="1069"/>
      <c r="CK14" s="1070"/>
      <c r="CL14" s="1070"/>
      <c r="CM14" s="1070"/>
      <c r="CN14" s="1070"/>
      <c r="CO14" s="1075"/>
      <c r="CP14" s="1076"/>
      <c r="CQ14" s="1076"/>
      <c r="CR14" s="1076"/>
      <c r="CS14" s="1076"/>
      <c r="CT14" s="1076"/>
      <c r="CU14" s="1076"/>
      <c r="CV14" s="1077"/>
      <c r="DQ14" s="543"/>
      <c r="EE14" s="611"/>
      <c r="EF14" s="616" t="s">
        <v>666</v>
      </c>
      <c r="EG14" s="617"/>
      <c r="EH14" s="603">
        <f>DM32</f>
        <v>0</v>
      </c>
      <c r="EI14" s="603"/>
      <c r="EJ14" s="604">
        <f>SUM(EJ6:EJ13)</f>
        <v>0</v>
      </c>
    </row>
    <row r="15" spans="1:140" ht="9.75" customHeight="1">
      <c r="A15" s="1195"/>
      <c r="B15" s="1196"/>
      <c r="C15" s="1196"/>
      <c r="D15" s="1196"/>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196"/>
      <c r="AH15" s="1196"/>
      <c r="AI15" s="1196"/>
      <c r="AJ15" s="1196"/>
      <c r="AK15" s="1196"/>
      <c r="AL15" s="1196"/>
      <c r="AM15" s="1196"/>
      <c r="AN15" s="1196"/>
      <c r="AO15" s="1196"/>
      <c r="AP15" s="1196"/>
      <c r="AQ15" s="1196"/>
      <c r="AR15" s="1196"/>
      <c r="AS15" s="1196"/>
      <c r="AT15" s="1197"/>
      <c r="AU15" s="541"/>
      <c r="AV15" s="541"/>
      <c r="AW15" s="1068"/>
      <c r="AX15" s="1068"/>
      <c r="AY15" s="1069"/>
      <c r="AZ15" s="1069"/>
      <c r="BA15" s="1069"/>
      <c r="BB15" s="1069"/>
      <c r="BC15" s="1069"/>
      <c r="BD15" s="1069"/>
      <c r="BE15" s="1070"/>
      <c r="BF15" s="1070"/>
      <c r="BG15" s="1070"/>
      <c r="BH15" s="1070"/>
      <c r="BI15" s="1069"/>
      <c r="BJ15" s="1069"/>
      <c r="BK15" s="1084"/>
      <c r="BL15" s="1085"/>
      <c r="BM15" s="1085"/>
      <c r="BN15" s="1086"/>
      <c r="BO15" s="1072"/>
      <c r="BP15" s="1073"/>
      <c r="BQ15" s="1073"/>
      <c r="BR15" s="1073"/>
      <c r="BS15" s="1073"/>
      <c r="BT15" s="1073"/>
      <c r="BU15" s="1073"/>
      <c r="BV15" s="1074"/>
      <c r="BW15" s="1080"/>
      <c r="BX15" s="1081"/>
      <c r="BY15" s="1069"/>
      <c r="BZ15" s="1069"/>
      <c r="CA15" s="1069"/>
      <c r="CB15" s="1069"/>
      <c r="CC15" s="1069"/>
      <c r="CD15" s="1069"/>
      <c r="CE15" s="1070"/>
      <c r="CF15" s="1070"/>
      <c r="CG15" s="1070"/>
      <c r="CH15" s="1070"/>
      <c r="CI15" s="1069"/>
      <c r="CJ15" s="1069"/>
      <c r="CK15" s="1070"/>
      <c r="CL15" s="1070"/>
      <c r="CM15" s="1070"/>
      <c r="CN15" s="1070"/>
      <c r="CO15" s="1072"/>
      <c r="CP15" s="1073"/>
      <c r="CQ15" s="1073"/>
      <c r="CR15" s="1073"/>
      <c r="CS15" s="1073"/>
      <c r="CT15" s="1073"/>
      <c r="CU15" s="1073"/>
      <c r="CV15" s="1074"/>
      <c r="DQ15" s="543"/>
      <c r="EE15" s="611"/>
      <c r="EF15" s="618"/>
      <c r="EG15" s="619"/>
      <c r="EH15" s="620"/>
      <c r="EI15" s="620"/>
      <c r="EJ15" s="621"/>
    </row>
    <row r="16" spans="1:140" ht="9.75" customHeight="1" thickBot="1">
      <c r="A16" s="1195"/>
      <c r="B16" s="1196"/>
      <c r="C16" s="1196"/>
      <c r="D16" s="1196"/>
      <c r="E16" s="1196"/>
      <c r="F16" s="1196"/>
      <c r="G16" s="1196"/>
      <c r="H16" s="1196"/>
      <c r="I16" s="1196"/>
      <c r="J16" s="1196"/>
      <c r="K16" s="1196"/>
      <c r="L16" s="1196"/>
      <c r="M16" s="1196"/>
      <c r="N16" s="1196"/>
      <c r="O16" s="1196"/>
      <c r="P16" s="1196"/>
      <c r="Q16" s="1196"/>
      <c r="R16" s="1196"/>
      <c r="S16" s="1196"/>
      <c r="T16" s="1196"/>
      <c r="U16" s="1196"/>
      <c r="V16" s="1196"/>
      <c r="W16" s="1196"/>
      <c r="X16" s="1196"/>
      <c r="Y16" s="1196"/>
      <c r="Z16" s="1196"/>
      <c r="AA16" s="1196"/>
      <c r="AB16" s="1196"/>
      <c r="AC16" s="1196"/>
      <c r="AD16" s="1196"/>
      <c r="AE16" s="1196"/>
      <c r="AF16" s="1196"/>
      <c r="AG16" s="1196"/>
      <c r="AH16" s="1196"/>
      <c r="AI16" s="1196"/>
      <c r="AJ16" s="1196"/>
      <c r="AK16" s="1196"/>
      <c r="AL16" s="1196"/>
      <c r="AM16" s="1196"/>
      <c r="AN16" s="1196"/>
      <c r="AO16" s="1196"/>
      <c r="AP16" s="1196"/>
      <c r="AQ16" s="1196"/>
      <c r="AR16" s="1196"/>
      <c r="AS16" s="1196"/>
      <c r="AT16" s="1197"/>
      <c r="AU16" s="541"/>
      <c r="AV16" s="541"/>
      <c r="AW16" s="1068"/>
      <c r="AX16" s="1068"/>
      <c r="AY16" s="1069"/>
      <c r="AZ16" s="1069"/>
      <c r="BA16" s="1069"/>
      <c r="BB16" s="1069"/>
      <c r="BC16" s="1069"/>
      <c r="BD16" s="1069"/>
      <c r="BE16" s="1070"/>
      <c r="BF16" s="1070"/>
      <c r="BG16" s="1070"/>
      <c r="BH16" s="1070"/>
      <c r="BI16" s="1069"/>
      <c r="BJ16" s="1069"/>
      <c r="BK16" s="1087"/>
      <c r="BL16" s="1088"/>
      <c r="BM16" s="1088"/>
      <c r="BN16" s="1089"/>
      <c r="BO16" s="1075"/>
      <c r="BP16" s="1076"/>
      <c r="BQ16" s="1076"/>
      <c r="BR16" s="1076"/>
      <c r="BS16" s="1076"/>
      <c r="BT16" s="1076"/>
      <c r="BU16" s="1076"/>
      <c r="BV16" s="1077"/>
      <c r="BW16" s="1080"/>
      <c r="BX16" s="1081"/>
      <c r="BY16" s="1069"/>
      <c r="BZ16" s="1069"/>
      <c r="CA16" s="1069"/>
      <c r="CB16" s="1069"/>
      <c r="CC16" s="1069"/>
      <c r="CD16" s="1069"/>
      <c r="CE16" s="1070"/>
      <c r="CF16" s="1070"/>
      <c r="CG16" s="1070"/>
      <c r="CH16" s="1070"/>
      <c r="CI16" s="1069"/>
      <c r="CJ16" s="1069"/>
      <c r="CK16" s="1070"/>
      <c r="CL16" s="1070"/>
      <c r="CM16" s="1070"/>
      <c r="CN16" s="1070"/>
      <c r="CO16" s="1075"/>
      <c r="CP16" s="1076"/>
      <c r="CQ16" s="1076"/>
      <c r="CR16" s="1076"/>
      <c r="CS16" s="1076"/>
      <c r="CT16" s="1076"/>
      <c r="CU16" s="1076"/>
      <c r="CV16" s="1077"/>
      <c r="DQ16" s="543"/>
      <c r="EE16" s="622"/>
      <c r="EF16" s="623"/>
      <c r="EG16" s="624"/>
      <c r="EH16" s="625" t="s">
        <v>667</v>
      </c>
      <c r="EI16" s="626"/>
      <c r="EJ16" s="627">
        <f>ROUND(EJ14,0)</f>
        <v>0</v>
      </c>
    </row>
    <row r="17" spans="1:142" ht="9.75" customHeight="1">
      <c r="A17" s="1195"/>
      <c r="B17" s="1196"/>
      <c r="C17" s="1196"/>
      <c r="D17" s="1196"/>
      <c r="E17" s="1196"/>
      <c r="F17" s="1196"/>
      <c r="G17" s="1196"/>
      <c r="H17" s="1196"/>
      <c r="I17" s="1196"/>
      <c r="J17" s="1196"/>
      <c r="K17" s="1196"/>
      <c r="L17" s="1196"/>
      <c r="M17" s="1196"/>
      <c r="N17" s="1196"/>
      <c r="O17" s="1196"/>
      <c r="P17" s="1196"/>
      <c r="Q17" s="1196"/>
      <c r="R17" s="1196"/>
      <c r="S17" s="1196"/>
      <c r="T17" s="1196"/>
      <c r="U17" s="1196"/>
      <c r="V17" s="1196"/>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R17" s="1196"/>
      <c r="AS17" s="1196"/>
      <c r="AT17" s="1197"/>
      <c r="AU17" s="541"/>
      <c r="AV17" s="541"/>
      <c r="AW17" s="1068"/>
      <c r="AX17" s="1068"/>
      <c r="AY17" s="1069"/>
      <c r="AZ17" s="1069"/>
      <c r="BA17" s="1069"/>
      <c r="BB17" s="1069"/>
      <c r="BC17" s="1069"/>
      <c r="BD17" s="1069"/>
      <c r="BE17" s="1070"/>
      <c r="BF17" s="1070"/>
      <c r="BG17" s="1070"/>
      <c r="BH17" s="1070"/>
      <c r="BI17" s="1069"/>
      <c r="BJ17" s="1069"/>
      <c r="BK17" s="1084"/>
      <c r="BL17" s="1085"/>
      <c r="BM17" s="1085"/>
      <c r="BN17" s="1086"/>
      <c r="BO17" s="1072"/>
      <c r="BP17" s="1073"/>
      <c r="BQ17" s="1073"/>
      <c r="BR17" s="1073"/>
      <c r="BS17" s="1073"/>
      <c r="BT17" s="1073"/>
      <c r="BU17" s="1073"/>
      <c r="BV17" s="1074"/>
      <c r="BW17" s="1080"/>
      <c r="BX17" s="1081"/>
      <c r="BY17" s="1056" t="s">
        <v>419</v>
      </c>
      <c r="BZ17" s="1057"/>
      <c r="CA17" s="1057"/>
      <c r="CB17" s="1058"/>
      <c r="CC17" s="1108"/>
      <c r="CD17" s="1109"/>
      <c r="CE17" s="1109"/>
      <c r="CF17" s="1109"/>
      <c r="CG17" s="1109"/>
      <c r="CH17" s="1109"/>
      <c r="CI17" s="1109"/>
      <c r="CJ17" s="1109"/>
      <c r="CK17" s="1109"/>
      <c r="CL17" s="1109"/>
      <c r="CM17" s="1109"/>
      <c r="CN17" s="1109"/>
      <c r="CO17" s="1109"/>
      <c r="CP17" s="1109"/>
      <c r="CQ17" s="1109"/>
      <c r="CR17" s="1109"/>
      <c r="CS17" s="1109"/>
      <c r="CT17" s="1112" t="s">
        <v>420</v>
      </c>
      <c r="CU17" s="1069"/>
      <c r="CV17" s="1069"/>
      <c r="DQ17" s="543"/>
    </row>
    <row r="18" spans="1:142" ht="9.75" customHeight="1">
      <c r="A18" s="1195"/>
      <c r="B18" s="1196"/>
      <c r="C18" s="1196"/>
      <c r="D18" s="1196"/>
      <c r="E18" s="1196"/>
      <c r="F18" s="1196"/>
      <c r="G18" s="1196"/>
      <c r="H18" s="1196"/>
      <c r="I18" s="1196"/>
      <c r="J18" s="1196"/>
      <c r="K18" s="1196"/>
      <c r="L18" s="1196"/>
      <c r="M18" s="1196"/>
      <c r="N18" s="1196"/>
      <c r="O18" s="1196"/>
      <c r="P18" s="1196"/>
      <c r="Q18" s="1196"/>
      <c r="R18" s="1196"/>
      <c r="S18" s="1196"/>
      <c r="T18" s="1196"/>
      <c r="U18" s="1196"/>
      <c r="V18" s="1196"/>
      <c r="W18" s="1196"/>
      <c r="X18" s="1196"/>
      <c r="Y18" s="1196"/>
      <c r="Z18" s="1196"/>
      <c r="AA18" s="1196"/>
      <c r="AB18" s="1196"/>
      <c r="AC18" s="1196"/>
      <c r="AD18" s="1196"/>
      <c r="AE18" s="1196"/>
      <c r="AF18" s="1196"/>
      <c r="AG18" s="1196"/>
      <c r="AH18" s="1196"/>
      <c r="AI18" s="1196"/>
      <c r="AJ18" s="1196"/>
      <c r="AK18" s="1196"/>
      <c r="AL18" s="1196"/>
      <c r="AM18" s="1196"/>
      <c r="AN18" s="1196"/>
      <c r="AO18" s="1196"/>
      <c r="AP18" s="1196"/>
      <c r="AQ18" s="1196"/>
      <c r="AR18" s="1196"/>
      <c r="AS18" s="1196"/>
      <c r="AT18" s="1197"/>
      <c r="AU18" s="541"/>
      <c r="AV18" s="541"/>
      <c r="AW18" s="1068"/>
      <c r="AX18" s="1068"/>
      <c r="AY18" s="1069"/>
      <c r="AZ18" s="1069"/>
      <c r="BA18" s="1069"/>
      <c r="BB18" s="1069"/>
      <c r="BC18" s="1069"/>
      <c r="BD18" s="1069"/>
      <c r="BE18" s="1070"/>
      <c r="BF18" s="1070"/>
      <c r="BG18" s="1070"/>
      <c r="BH18" s="1070"/>
      <c r="BI18" s="1069"/>
      <c r="BJ18" s="1069"/>
      <c r="BK18" s="1087"/>
      <c r="BL18" s="1088"/>
      <c r="BM18" s="1088"/>
      <c r="BN18" s="1089"/>
      <c r="BO18" s="1075"/>
      <c r="BP18" s="1076"/>
      <c r="BQ18" s="1076"/>
      <c r="BR18" s="1076"/>
      <c r="BS18" s="1076"/>
      <c r="BT18" s="1076"/>
      <c r="BU18" s="1076"/>
      <c r="BV18" s="1077"/>
      <c r="BW18" s="1080"/>
      <c r="BX18" s="1081"/>
      <c r="BY18" s="1059"/>
      <c r="BZ18" s="1060"/>
      <c r="CA18" s="1060"/>
      <c r="CB18" s="1061"/>
      <c r="CC18" s="1110"/>
      <c r="CD18" s="1111"/>
      <c r="CE18" s="1111"/>
      <c r="CF18" s="1111"/>
      <c r="CG18" s="1111"/>
      <c r="CH18" s="1111"/>
      <c r="CI18" s="1111"/>
      <c r="CJ18" s="1111"/>
      <c r="CK18" s="1111"/>
      <c r="CL18" s="1111"/>
      <c r="CM18" s="1111"/>
      <c r="CN18" s="1111"/>
      <c r="CO18" s="1111"/>
      <c r="CP18" s="1111"/>
      <c r="CQ18" s="1111"/>
      <c r="CR18" s="1111"/>
      <c r="CS18" s="1111"/>
      <c r="CT18" s="1112"/>
      <c r="CU18" s="1069"/>
      <c r="CV18" s="1069"/>
      <c r="DQ18" s="543"/>
    </row>
    <row r="19" spans="1:142" ht="9.75" customHeight="1">
      <c r="A19" s="1195"/>
      <c r="B19" s="1196"/>
      <c r="C19" s="1196"/>
      <c r="D19" s="1196"/>
      <c r="E19" s="1196"/>
      <c r="F19" s="1196"/>
      <c r="G19" s="1196"/>
      <c r="H19" s="1196"/>
      <c r="I19" s="1196"/>
      <c r="J19" s="1196"/>
      <c r="K19" s="1196"/>
      <c r="L19" s="1196"/>
      <c r="M19" s="1196"/>
      <c r="N19" s="1196"/>
      <c r="O19" s="1196"/>
      <c r="P19" s="1196"/>
      <c r="Q19" s="1196"/>
      <c r="R19" s="1196"/>
      <c r="S19" s="1196"/>
      <c r="T19" s="1196"/>
      <c r="U19" s="1196"/>
      <c r="V19" s="1196"/>
      <c r="W19" s="1196"/>
      <c r="X19" s="1196"/>
      <c r="Y19" s="1196"/>
      <c r="Z19" s="1196"/>
      <c r="AA19" s="1196"/>
      <c r="AB19" s="1196"/>
      <c r="AC19" s="1196"/>
      <c r="AD19" s="1196"/>
      <c r="AE19" s="1196"/>
      <c r="AF19" s="1196"/>
      <c r="AG19" s="1196"/>
      <c r="AH19" s="1196"/>
      <c r="AI19" s="1196"/>
      <c r="AJ19" s="1196"/>
      <c r="AK19" s="1196"/>
      <c r="AL19" s="1196"/>
      <c r="AM19" s="1196"/>
      <c r="AN19" s="1196"/>
      <c r="AO19" s="1196"/>
      <c r="AP19" s="1196"/>
      <c r="AQ19" s="1196"/>
      <c r="AR19" s="1196"/>
      <c r="AS19" s="1196"/>
      <c r="AT19" s="1197"/>
      <c r="AU19" s="541"/>
      <c r="AV19" s="541"/>
      <c r="AW19" s="1068"/>
      <c r="AX19" s="1068"/>
      <c r="AY19" s="1069"/>
      <c r="AZ19" s="1069"/>
      <c r="BA19" s="1069"/>
      <c r="BB19" s="1069"/>
      <c r="BC19" s="1069"/>
      <c r="BD19" s="1069"/>
      <c r="BE19" s="1070"/>
      <c r="BF19" s="1070"/>
      <c r="BG19" s="1070"/>
      <c r="BH19" s="1070"/>
      <c r="BI19" s="1069"/>
      <c r="BJ19" s="1069"/>
      <c r="BK19" s="1084"/>
      <c r="BL19" s="1085"/>
      <c r="BM19" s="1085"/>
      <c r="BN19" s="1086"/>
      <c r="BO19" s="1072"/>
      <c r="BP19" s="1073"/>
      <c r="BQ19" s="1073"/>
      <c r="BR19" s="1073"/>
      <c r="BS19" s="1073"/>
      <c r="BT19" s="1073"/>
      <c r="BU19" s="1073"/>
      <c r="BV19" s="1074"/>
      <c r="BW19" s="1080"/>
      <c r="BX19" s="1081"/>
      <c r="BY19" s="1044" t="s">
        <v>421</v>
      </c>
      <c r="BZ19" s="1044"/>
      <c r="CA19" s="1044"/>
      <c r="CB19" s="1044"/>
      <c r="CC19" s="1090"/>
      <c r="CD19" s="1091"/>
      <c r="CE19" s="1091"/>
      <c r="CF19" s="1091"/>
      <c r="CG19" s="1091"/>
      <c r="CH19" s="1091"/>
      <c r="CI19" s="1091"/>
      <c r="CJ19" s="1091"/>
      <c r="CK19" s="1092"/>
      <c r="CL19" s="1096" t="s">
        <v>419</v>
      </c>
      <c r="CM19" s="1097"/>
      <c r="CN19" s="1098"/>
      <c r="CO19" s="1102"/>
      <c r="CP19" s="1103"/>
      <c r="CQ19" s="1103"/>
      <c r="CR19" s="1103"/>
      <c r="CS19" s="1103"/>
      <c r="CT19" s="1106" t="s">
        <v>326</v>
      </c>
      <c r="CU19" s="1107"/>
      <c r="CV19" s="1107"/>
      <c r="DQ19" s="543"/>
    </row>
    <row r="20" spans="1:142" ht="9.75" customHeight="1">
      <c r="A20" s="1195"/>
      <c r="B20" s="1196"/>
      <c r="C20" s="1196"/>
      <c r="D20" s="1196"/>
      <c r="E20" s="1196"/>
      <c r="F20" s="1196"/>
      <c r="G20" s="1196"/>
      <c r="H20" s="1196"/>
      <c r="I20" s="1196"/>
      <c r="J20" s="1196"/>
      <c r="K20" s="1196"/>
      <c r="L20" s="1196"/>
      <c r="M20" s="1196"/>
      <c r="N20" s="1196"/>
      <c r="O20" s="1196"/>
      <c r="P20" s="1196"/>
      <c r="Q20" s="1196"/>
      <c r="R20" s="1196"/>
      <c r="S20" s="1196"/>
      <c r="T20" s="1196"/>
      <c r="U20" s="1196"/>
      <c r="V20" s="1196"/>
      <c r="W20" s="1196"/>
      <c r="X20" s="1196"/>
      <c r="Y20" s="1196"/>
      <c r="Z20" s="1196"/>
      <c r="AA20" s="1196"/>
      <c r="AB20" s="1196"/>
      <c r="AC20" s="1196"/>
      <c r="AD20" s="1196"/>
      <c r="AE20" s="1196"/>
      <c r="AF20" s="1196"/>
      <c r="AG20" s="1196"/>
      <c r="AH20" s="1196"/>
      <c r="AI20" s="1196"/>
      <c r="AJ20" s="1196"/>
      <c r="AK20" s="1196"/>
      <c r="AL20" s="1196"/>
      <c r="AM20" s="1196"/>
      <c r="AN20" s="1196"/>
      <c r="AO20" s="1196"/>
      <c r="AP20" s="1196"/>
      <c r="AQ20" s="1196"/>
      <c r="AR20" s="1196"/>
      <c r="AS20" s="1196"/>
      <c r="AT20" s="1197"/>
      <c r="AU20" s="541"/>
      <c r="AV20" s="541"/>
      <c r="AW20" s="1068"/>
      <c r="AX20" s="1068"/>
      <c r="AY20" s="1069"/>
      <c r="AZ20" s="1069"/>
      <c r="BA20" s="1069"/>
      <c r="BB20" s="1069"/>
      <c r="BC20" s="1069"/>
      <c r="BD20" s="1069"/>
      <c r="BE20" s="1070"/>
      <c r="BF20" s="1070"/>
      <c r="BG20" s="1070"/>
      <c r="BH20" s="1070"/>
      <c r="BI20" s="1069"/>
      <c r="BJ20" s="1069"/>
      <c r="BK20" s="1087"/>
      <c r="BL20" s="1088"/>
      <c r="BM20" s="1088"/>
      <c r="BN20" s="1089"/>
      <c r="BO20" s="1075"/>
      <c r="BP20" s="1076"/>
      <c r="BQ20" s="1076"/>
      <c r="BR20" s="1076"/>
      <c r="BS20" s="1076"/>
      <c r="BT20" s="1076"/>
      <c r="BU20" s="1076"/>
      <c r="BV20" s="1077"/>
      <c r="BW20" s="1082"/>
      <c r="BX20" s="1083"/>
      <c r="BY20" s="1044"/>
      <c r="BZ20" s="1044"/>
      <c r="CA20" s="1044"/>
      <c r="CB20" s="1044"/>
      <c r="CC20" s="1093"/>
      <c r="CD20" s="1094"/>
      <c r="CE20" s="1094"/>
      <c r="CF20" s="1094"/>
      <c r="CG20" s="1094"/>
      <c r="CH20" s="1094"/>
      <c r="CI20" s="1094"/>
      <c r="CJ20" s="1094"/>
      <c r="CK20" s="1095"/>
      <c r="CL20" s="1099"/>
      <c r="CM20" s="1100"/>
      <c r="CN20" s="1101"/>
      <c r="CO20" s="1104"/>
      <c r="CP20" s="1105"/>
      <c r="CQ20" s="1105"/>
      <c r="CR20" s="1105"/>
      <c r="CS20" s="1105"/>
      <c r="CT20" s="1106"/>
      <c r="CU20" s="1107"/>
      <c r="CV20" s="1107"/>
    </row>
    <row r="21" spans="1:142" ht="9.75" customHeight="1">
      <c r="A21" s="1195"/>
      <c r="B21" s="1196"/>
      <c r="C21" s="1196"/>
      <c r="D21" s="1196"/>
      <c r="E21" s="1196"/>
      <c r="F21" s="1196"/>
      <c r="G21" s="1196"/>
      <c r="H21" s="1196"/>
      <c r="I21" s="1196"/>
      <c r="J21" s="1196"/>
      <c r="K21" s="1196"/>
      <c r="L21" s="1196"/>
      <c r="M21" s="1196"/>
      <c r="N21" s="1196"/>
      <c r="O21" s="1196"/>
      <c r="P21" s="1196"/>
      <c r="Q21" s="1196"/>
      <c r="R21" s="1196"/>
      <c r="S21" s="1196"/>
      <c r="T21" s="1196"/>
      <c r="U21" s="1196"/>
      <c r="V21" s="1196"/>
      <c r="W21" s="1196"/>
      <c r="X21" s="1196"/>
      <c r="Y21" s="1196"/>
      <c r="Z21" s="1196"/>
      <c r="AA21" s="1196"/>
      <c r="AB21" s="1196"/>
      <c r="AC21" s="1196"/>
      <c r="AD21" s="1196"/>
      <c r="AE21" s="1196"/>
      <c r="AF21" s="1196"/>
      <c r="AG21" s="1196"/>
      <c r="AH21" s="1196"/>
      <c r="AI21" s="1196"/>
      <c r="AJ21" s="1196"/>
      <c r="AK21" s="1196"/>
      <c r="AL21" s="1196"/>
      <c r="AM21" s="1196"/>
      <c r="AN21" s="1196"/>
      <c r="AO21" s="1196"/>
      <c r="AP21" s="1196"/>
      <c r="AQ21" s="1196"/>
      <c r="AR21" s="1196"/>
      <c r="AS21" s="1196"/>
      <c r="AT21" s="1197"/>
      <c r="AU21" s="541"/>
      <c r="AV21" s="541"/>
      <c r="AW21" s="1068"/>
      <c r="AX21" s="1068"/>
      <c r="AY21" s="1069"/>
      <c r="AZ21" s="1069"/>
      <c r="BA21" s="1069"/>
      <c r="BB21" s="1069"/>
      <c r="BC21" s="1069"/>
      <c r="BD21" s="1069"/>
      <c r="BE21" s="1070"/>
      <c r="BF21" s="1070"/>
      <c r="BG21" s="1070"/>
      <c r="BH21" s="1070"/>
      <c r="BI21" s="1069"/>
      <c r="BJ21" s="1069"/>
      <c r="BK21" s="1084"/>
      <c r="BL21" s="1085"/>
      <c r="BM21" s="1085"/>
      <c r="BN21" s="1086"/>
      <c r="BO21" s="1072"/>
      <c r="BP21" s="1073"/>
      <c r="BQ21" s="1073"/>
      <c r="BR21" s="1073"/>
      <c r="BS21" s="1073"/>
      <c r="BT21" s="1073"/>
      <c r="BU21" s="1073"/>
      <c r="BV21" s="1074"/>
      <c r="BW21" s="1119" t="s">
        <v>422</v>
      </c>
      <c r="BX21" s="1119"/>
      <c r="BY21" s="1120" t="s">
        <v>423</v>
      </c>
      <c r="BZ21" s="1120"/>
      <c r="CA21" s="1120" t="s">
        <v>424</v>
      </c>
      <c r="CB21" s="1120"/>
      <c r="CC21" s="1044"/>
      <c r="CD21" s="1044"/>
      <c r="CE21" s="1044" t="s">
        <v>414</v>
      </c>
      <c r="CF21" s="1044"/>
      <c r="CG21" s="1044"/>
      <c r="CH21" s="1044"/>
      <c r="CI21" s="1044"/>
      <c r="CJ21" s="1044"/>
      <c r="CK21" s="1044"/>
      <c r="CL21" s="1044"/>
      <c r="CM21" s="1044" t="s">
        <v>425</v>
      </c>
      <c r="CN21" s="1044"/>
      <c r="CO21" s="1044"/>
      <c r="CP21" s="1044"/>
      <c r="CQ21" s="1044"/>
      <c r="CR21" s="1044"/>
      <c r="CS21" s="1044"/>
      <c r="CT21" s="1044"/>
      <c r="CU21" s="1044"/>
      <c r="CV21" s="1044"/>
      <c r="DO21" s="542"/>
      <c r="DQ21" s="542"/>
      <c r="DU21" s="535" t="s">
        <v>426</v>
      </c>
      <c r="EF21" s="535" t="s">
        <v>656</v>
      </c>
    </row>
    <row r="22" spans="1:142" ht="9.75" customHeight="1">
      <c r="A22" s="1195"/>
      <c r="B22" s="1196"/>
      <c r="C22" s="1196"/>
      <c r="D22" s="1196"/>
      <c r="E22" s="1196"/>
      <c r="F22" s="1196"/>
      <c r="G22" s="1196"/>
      <c r="H22" s="1196"/>
      <c r="I22" s="1196"/>
      <c r="J22" s="1196"/>
      <c r="K22" s="1196"/>
      <c r="L22" s="1196"/>
      <c r="M22" s="1196"/>
      <c r="N22" s="1196"/>
      <c r="O22" s="1196"/>
      <c r="P22" s="1196"/>
      <c r="Q22" s="1196"/>
      <c r="R22" s="1196"/>
      <c r="S22" s="1196"/>
      <c r="T22" s="1196"/>
      <c r="U22" s="1196"/>
      <c r="V22" s="1196"/>
      <c r="W22" s="1196"/>
      <c r="X22" s="1196"/>
      <c r="Y22" s="1196"/>
      <c r="Z22" s="1196"/>
      <c r="AA22" s="1196"/>
      <c r="AB22" s="1196"/>
      <c r="AC22" s="1196"/>
      <c r="AD22" s="1196"/>
      <c r="AE22" s="1196"/>
      <c r="AF22" s="1196"/>
      <c r="AG22" s="1196"/>
      <c r="AH22" s="1196"/>
      <c r="AI22" s="1196"/>
      <c r="AJ22" s="1196"/>
      <c r="AK22" s="1196"/>
      <c r="AL22" s="1196"/>
      <c r="AM22" s="1196"/>
      <c r="AN22" s="1196"/>
      <c r="AO22" s="1196"/>
      <c r="AP22" s="1196"/>
      <c r="AQ22" s="1196"/>
      <c r="AR22" s="1196"/>
      <c r="AS22" s="1196"/>
      <c r="AT22" s="1197"/>
      <c r="AU22" s="541"/>
      <c r="AV22" s="541"/>
      <c r="AW22" s="1068"/>
      <c r="AX22" s="1068"/>
      <c r="AY22" s="1069"/>
      <c r="AZ22" s="1069"/>
      <c r="BA22" s="1069"/>
      <c r="BB22" s="1069"/>
      <c r="BC22" s="1069"/>
      <c r="BD22" s="1069"/>
      <c r="BE22" s="1070"/>
      <c r="BF22" s="1070"/>
      <c r="BG22" s="1070"/>
      <c r="BH22" s="1070"/>
      <c r="BI22" s="1069"/>
      <c r="BJ22" s="1069"/>
      <c r="BK22" s="1087"/>
      <c r="BL22" s="1088"/>
      <c r="BM22" s="1088"/>
      <c r="BN22" s="1089"/>
      <c r="BO22" s="1075"/>
      <c r="BP22" s="1076"/>
      <c r="BQ22" s="1076"/>
      <c r="BR22" s="1076"/>
      <c r="BS22" s="1076"/>
      <c r="BT22" s="1076"/>
      <c r="BU22" s="1076"/>
      <c r="BV22" s="1077"/>
      <c r="BW22" s="1119"/>
      <c r="BX22" s="1119"/>
      <c r="BY22" s="1044"/>
      <c r="BZ22" s="1044"/>
      <c r="CA22" s="1044"/>
      <c r="CB22" s="1044"/>
      <c r="CC22" s="1044"/>
      <c r="CD22" s="1044"/>
      <c r="CE22" s="1044"/>
      <c r="CF22" s="1044"/>
      <c r="CG22" s="1044"/>
      <c r="CH22" s="1044"/>
      <c r="CI22" s="1044"/>
      <c r="CJ22" s="1044"/>
      <c r="CK22" s="1044"/>
      <c r="CL22" s="1044"/>
      <c r="CM22" s="1044"/>
      <c r="CN22" s="1044"/>
      <c r="CO22" s="1044"/>
      <c r="CP22" s="1044"/>
      <c r="CQ22" s="1044"/>
      <c r="CR22" s="1044"/>
      <c r="CS22" s="1044"/>
      <c r="CT22" s="1044"/>
      <c r="CU22" s="1044"/>
      <c r="CV22" s="1044"/>
      <c r="DO22" s="542"/>
      <c r="DQ22" s="542"/>
      <c r="EE22" s="571"/>
      <c r="EF22" s="1113"/>
      <c r="EG22" s="1114"/>
      <c r="EH22" s="1114"/>
      <c r="EI22" s="1115"/>
      <c r="EJ22" s="572" t="s">
        <v>427</v>
      </c>
      <c r="EK22" s="573" t="s">
        <v>428</v>
      </c>
      <c r="EL22" s="573" t="s">
        <v>429</v>
      </c>
    </row>
    <row r="23" spans="1:142" ht="9.75" customHeight="1">
      <c r="A23" s="1195"/>
      <c r="B23" s="1196"/>
      <c r="C23" s="1196"/>
      <c r="D23" s="1196"/>
      <c r="E23" s="1196"/>
      <c r="F23" s="1196"/>
      <c r="G23" s="1196"/>
      <c r="H23" s="1196"/>
      <c r="I23" s="1196"/>
      <c r="J23" s="1196"/>
      <c r="K23" s="1196"/>
      <c r="L23" s="1196"/>
      <c r="M23" s="1196"/>
      <c r="N23" s="1196"/>
      <c r="O23" s="1196"/>
      <c r="P23" s="1196"/>
      <c r="Q23" s="1196"/>
      <c r="R23" s="1196"/>
      <c r="S23" s="1196"/>
      <c r="T23" s="1196"/>
      <c r="U23" s="1196"/>
      <c r="V23" s="1196"/>
      <c r="W23" s="1196"/>
      <c r="X23" s="1196"/>
      <c r="Y23" s="1196"/>
      <c r="Z23" s="1196"/>
      <c r="AA23" s="1196"/>
      <c r="AB23" s="1196"/>
      <c r="AC23" s="1196"/>
      <c r="AD23" s="1196"/>
      <c r="AE23" s="1196"/>
      <c r="AF23" s="1196"/>
      <c r="AG23" s="1196"/>
      <c r="AH23" s="1196"/>
      <c r="AI23" s="1196"/>
      <c r="AJ23" s="1196"/>
      <c r="AK23" s="1196"/>
      <c r="AL23" s="1196"/>
      <c r="AM23" s="1196"/>
      <c r="AN23" s="1196"/>
      <c r="AO23" s="1196"/>
      <c r="AP23" s="1196"/>
      <c r="AQ23" s="1196"/>
      <c r="AR23" s="1196"/>
      <c r="AS23" s="1196"/>
      <c r="AT23" s="1197"/>
      <c r="AU23" s="541"/>
      <c r="AV23" s="541"/>
      <c r="AW23" s="1068"/>
      <c r="AX23" s="1068"/>
      <c r="AY23" s="1069"/>
      <c r="AZ23" s="1069"/>
      <c r="BA23" s="1069"/>
      <c r="BB23" s="1069"/>
      <c r="BC23" s="1069"/>
      <c r="BD23" s="1069"/>
      <c r="BE23" s="1070"/>
      <c r="BF23" s="1070"/>
      <c r="BG23" s="1070"/>
      <c r="BH23" s="1070"/>
      <c r="BI23" s="1069"/>
      <c r="BJ23" s="1069"/>
      <c r="BK23" s="1084"/>
      <c r="BL23" s="1085"/>
      <c r="BM23" s="1085"/>
      <c r="BN23" s="1086"/>
      <c r="BO23" s="1072"/>
      <c r="BP23" s="1073"/>
      <c r="BQ23" s="1073"/>
      <c r="BR23" s="1073"/>
      <c r="BS23" s="1073"/>
      <c r="BT23" s="1073"/>
      <c r="BU23" s="1073"/>
      <c r="BV23" s="1074"/>
      <c r="BW23" s="1119"/>
      <c r="BX23" s="1119"/>
      <c r="BY23" s="1044"/>
      <c r="BZ23" s="1044"/>
      <c r="CA23" s="1044"/>
      <c r="CB23" s="1044"/>
      <c r="CC23" s="1044"/>
      <c r="CD23" s="1044"/>
      <c r="CE23" s="1044"/>
      <c r="CF23" s="1044"/>
      <c r="CG23" s="1044"/>
      <c r="CH23" s="1044"/>
      <c r="CI23" s="1044"/>
      <c r="CJ23" s="1044"/>
      <c r="CK23" s="1044"/>
      <c r="CL23" s="1044"/>
      <c r="CM23" s="1044"/>
      <c r="CN23" s="1044"/>
      <c r="CO23" s="1044"/>
      <c r="CP23" s="1044"/>
      <c r="CQ23" s="1044"/>
      <c r="CR23" s="1044"/>
      <c r="CS23" s="1044"/>
      <c r="CT23" s="1044"/>
      <c r="CU23" s="1044"/>
      <c r="CV23" s="1044"/>
      <c r="DQ23" s="542"/>
      <c r="EE23" s="574" t="s">
        <v>430</v>
      </c>
      <c r="EF23" s="1116" t="s">
        <v>431</v>
      </c>
      <c r="EG23" s="1117"/>
      <c r="EH23" s="1117"/>
      <c r="EI23" s="1118"/>
      <c r="EJ23" s="575">
        <f>IF($DM$103&gt;50,50,$DM$103)</f>
        <v>0</v>
      </c>
      <c r="EK23" s="576">
        <v>0.8</v>
      </c>
      <c r="EL23" s="575">
        <f>ROUND(EJ23*EK23,3)</f>
        <v>0</v>
      </c>
    </row>
    <row r="24" spans="1:142" ht="9.75" customHeight="1">
      <c r="A24" s="1195"/>
      <c r="B24" s="1196"/>
      <c r="C24" s="1196"/>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1196"/>
      <c r="Z24" s="1196"/>
      <c r="AA24" s="1196"/>
      <c r="AB24" s="1196"/>
      <c r="AC24" s="1196"/>
      <c r="AD24" s="1196"/>
      <c r="AE24" s="1196"/>
      <c r="AF24" s="1196"/>
      <c r="AG24" s="1196"/>
      <c r="AH24" s="1196"/>
      <c r="AI24" s="1196"/>
      <c r="AJ24" s="1196"/>
      <c r="AK24" s="1196"/>
      <c r="AL24" s="1196"/>
      <c r="AM24" s="1196"/>
      <c r="AN24" s="1196"/>
      <c r="AO24" s="1196"/>
      <c r="AP24" s="1196"/>
      <c r="AQ24" s="1196"/>
      <c r="AR24" s="1196"/>
      <c r="AS24" s="1196"/>
      <c r="AT24" s="1197"/>
      <c r="AU24" s="541"/>
      <c r="AV24" s="541"/>
      <c r="AW24" s="1068"/>
      <c r="AX24" s="1068"/>
      <c r="AY24" s="1069"/>
      <c r="AZ24" s="1069"/>
      <c r="BA24" s="1069"/>
      <c r="BB24" s="1069"/>
      <c r="BC24" s="1069"/>
      <c r="BD24" s="1069"/>
      <c r="BE24" s="1070"/>
      <c r="BF24" s="1070"/>
      <c r="BG24" s="1070"/>
      <c r="BH24" s="1070"/>
      <c r="BI24" s="1069"/>
      <c r="BJ24" s="1069"/>
      <c r="BK24" s="1087"/>
      <c r="BL24" s="1088"/>
      <c r="BM24" s="1088"/>
      <c r="BN24" s="1089"/>
      <c r="BO24" s="1075"/>
      <c r="BP24" s="1076"/>
      <c r="BQ24" s="1076"/>
      <c r="BR24" s="1076"/>
      <c r="BS24" s="1076"/>
      <c r="BT24" s="1076"/>
      <c r="BU24" s="1076"/>
      <c r="BV24" s="1077"/>
      <c r="BW24" s="1119"/>
      <c r="BX24" s="1119"/>
      <c r="BY24" s="1044">
        <v>1</v>
      </c>
      <c r="BZ24" s="1044"/>
      <c r="CA24" s="1121">
        <v>100</v>
      </c>
      <c r="CB24" s="1121"/>
      <c r="CC24" s="1121"/>
      <c r="CD24" s="1121"/>
      <c r="CE24" s="1122"/>
      <c r="CF24" s="1122"/>
      <c r="CG24" s="1122"/>
      <c r="CH24" s="1122"/>
      <c r="CI24" s="1122"/>
      <c r="CJ24" s="1122"/>
      <c r="CK24" s="1122"/>
      <c r="CL24" s="1122"/>
      <c r="CM24" s="1123">
        <f>CE24*CA24/100</f>
        <v>0</v>
      </c>
      <c r="CN24" s="1123"/>
      <c r="CO24" s="1123"/>
      <c r="CP24" s="1123"/>
      <c r="CQ24" s="1123"/>
      <c r="CR24" s="1123"/>
      <c r="CS24" s="1123"/>
      <c r="CT24" s="1123"/>
      <c r="CU24" s="1123"/>
      <c r="CV24" s="1123"/>
      <c r="DQ24" s="542"/>
      <c r="EE24" s="577"/>
      <c r="EF24" s="1124" t="s">
        <v>432</v>
      </c>
      <c r="EG24" s="1125"/>
      <c r="EH24" s="1125"/>
      <c r="EI24" s="1126"/>
      <c r="EJ24" s="575">
        <f>IF($DM$103&gt;100,50,$DM$103-$EJ23)</f>
        <v>0</v>
      </c>
      <c r="EK24" s="576">
        <v>0.7</v>
      </c>
      <c r="EL24" s="575">
        <f>ROUND(EJ24*EK24,3)</f>
        <v>0</v>
      </c>
    </row>
    <row r="25" spans="1:142" ht="9.75" customHeight="1">
      <c r="A25" s="1195"/>
      <c r="B25" s="1196"/>
      <c r="C25" s="1196"/>
      <c r="D25" s="1196"/>
      <c r="E25" s="1196"/>
      <c r="F25" s="1196"/>
      <c r="G25" s="1196"/>
      <c r="H25" s="1196"/>
      <c r="I25" s="1196"/>
      <c r="J25" s="1196"/>
      <c r="K25" s="1196"/>
      <c r="L25" s="1196"/>
      <c r="M25" s="1196"/>
      <c r="N25" s="1196"/>
      <c r="O25" s="1196"/>
      <c r="P25" s="1196"/>
      <c r="Q25" s="1196"/>
      <c r="R25" s="1196"/>
      <c r="S25" s="1196"/>
      <c r="T25" s="1196"/>
      <c r="U25" s="1196"/>
      <c r="V25" s="1196"/>
      <c r="W25" s="1196"/>
      <c r="X25" s="1196"/>
      <c r="Y25" s="1196"/>
      <c r="Z25" s="1196"/>
      <c r="AA25" s="1196"/>
      <c r="AB25" s="1196"/>
      <c r="AC25" s="1196"/>
      <c r="AD25" s="1196"/>
      <c r="AE25" s="1196"/>
      <c r="AF25" s="1196"/>
      <c r="AG25" s="1196"/>
      <c r="AH25" s="1196"/>
      <c r="AI25" s="1196"/>
      <c r="AJ25" s="1196"/>
      <c r="AK25" s="1196"/>
      <c r="AL25" s="1196"/>
      <c r="AM25" s="1196"/>
      <c r="AN25" s="1196"/>
      <c r="AO25" s="1196"/>
      <c r="AP25" s="1196"/>
      <c r="AQ25" s="1196"/>
      <c r="AR25" s="1196"/>
      <c r="AS25" s="1196"/>
      <c r="AT25" s="1197"/>
      <c r="AU25" s="541"/>
      <c r="AV25" s="541"/>
      <c r="AW25" s="1068"/>
      <c r="AX25" s="1068"/>
      <c r="AY25" s="1069"/>
      <c r="AZ25" s="1069"/>
      <c r="BA25" s="1069"/>
      <c r="BB25" s="1069"/>
      <c r="BC25" s="1069"/>
      <c r="BD25" s="1069"/>
      <c r="BE25" s="1070"/>
      <c r="BF25" s="1070"/>
      <c r="BG25" s="1070"/>
      <c r="BH25" s="1070"/>
      <c r="BI25" s="1069"/>
      <c r="BJ25" s="1069"/>
      <c r="BK25" s="1084"/>
      <c r="BL25" s="1085"/>
      <c r="BM25" s="1085"/>
      <c r="BN25" s="1086"/>
      <c r="BO25" s="1072"/>
      <c r="BP25" s="1073"/>
      <c r="BQ25" s="1073"/>
      <c r="BR25" s="1073"/>
      <c r="BS25" s="1073"/>
      <c r="BT25" s="1073"/>
      <c r="BU25" s="1073"/>
      <c r="BV25" s="1074"/>
      <c r="BW25" s="1119"/>
      <c r="BX25" s="1119"/>
      <c r="BY25" s="1044"/>
      <c r="BZ25" s="1044"/>
      <c r="CA25" s="1121"/>
      <c r="CB25" s="1121"/>
      <c r="CC25" s="1121"/>
      <c r="CD25" s="1121"/>
      <c r="CE25" s="1122"/>
      <c r="CF25" s="1122"/>
      <c r="CG25" s="1122"/>
      <c r="CH25" s="1122"/>
      <c r="CI25" s="1122"/>
      <c r="CJ25" s="1122"/>
      <c r="CK25" s="1122"/>
      <c r="CL25" s="1122"/>
      <c r="CM25" s="1123"/>
      <c r="CN25" s="1123"/>
      <c r="CO25" s="1123"/>
      <c r="CP25" s="1123"/>
      <c r="CQ25" s="1123"/>
      <c r="CR25" s="1123"/>
      <c r="CS25" s="1123"/>
      <c r="CT25" s="1123"/>
      <c r="CU25" s="1123"/>
      <c r="CV25" s="1123"/>
      <c r="DQ25" s="542"/>
      <c r="EE25" s="574" t="s">
        <v>433</v>
      </c>
      <c r="EF25" s="1116" t="s">
        <v>434</v>
      </c>
      <c r="EG25" s="1117"/>
      <c r="EH25" s="1117"/>
      <c r="EI25" s="1118"/>
      <c r="EJ25" s="575">
        <f>IF($DM$103&gt;300,200,$DM$103-$EJ$24-$EJ$23)</f>
        <v>0</v>
      </c>
      <c r="EK25" s="576">
        <v>0.6</v>
      </c>
      <c r="EL25" s="575">
        <f>ROUND(EJ25*EK25,3)</f>
        <v>0</v>
      </c>
    </row>
    <row r="26" spans="1:142" ht="9.75" customHeight="1">
      <c r="A26" s="1195"/>
      <c r="B26" s="1196"/>
      <c r="C26" s="1196"/>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196"/>
      <c r="AE26" s="1196"/>
      <c r="AF26" s="1196"/>
      <c r="AG26" s="1196"/>
      <c r="AH26" s="1196"/>
      <c r="AI26" s="1196"/>
      <c r="AJ26" s="1196"/>
      <c r="AK26" s="1196"/>
      <c r="AL26" s="1196"/>
      <c r="AM26" s="1196"/>
      <c r="AN26" s="1196"/>
      <c r="AO26" s="1196"/>
      <c r="AP26" s="1196"/>
      <c r="AQ26" s="1196"/>
      <c r="AR26" s="1196"/>
      <c r="AS26" s="1196"/>
      <c r="AT26" s="1197"/>
      <c r="AU26" s="541"/>
      <c r="AV26" s="541"/>
      <c r="AW26" s="1068"/>
      <c r="AX26" s="1068"/>
      <c r="AY26" s="1069"/>
      <c r="AZ26" s="1069"/>
      <c r="BA26" s="1069"/>
      <c r="BB26" s="1069"/>
      <c r="BC26" s="1069"/>
      <c r="BD26" s="1069"/>
      <c r="BE26" s="1070"/>
      <c r="BF26" s="1070"/>
      <c r="BG26" s="1070"/>
      <c r="BH26" s="1070"/>
      <c r="BI26" s="1069"/>
      <c r="BJ26" s="1069"/>
      <c r="BK26" s="1087"/>
      <c r="BL26" s="1088"/>
      <c r="BM26" s="1088"/>
      <c r="BN26" s="1089"/>
      <c r="BO26" s="1075"/>
      <c r="BP26" s="1076"/>
      <c r="BQ26" s="1076"/>
      <c r="BR26" s="1076"/>
      <c r="BS26" s="1076"/>
      <c r="BT26" s="1076"/>
      <c r="BU26" s="1076"/>
      <c r="BV26" s="1077"/>
      <c r="BW26" s="1119"/>
      <c r="BX26" s="1119"/>
      <c r="BY26" s="1044">
        <v>2</v>
      </c>
      <c r="BZ26" s="1044"/>
      <c r="CA26" s="1121">
        <v>100</v>
      </c>
      <c r="CB26" s="1121"/>
      <c r="CC26" s="1121"/>
      <c r="CD26" s="1121"/>
      <c r="CE26" s="1122"/>
      <c r="CF26" s="1122"/>
      <c r="CG26" s="1122"/>
      <c r="CH26" s="1122"/>
      <c r="CI26" s="1122"/>
      <c r="CJ26" s="1122"/>
      <c r="CK26" s="1122"/>
      <c r="CL26" s="1122"/>
      <c r="CM26" s="1123">
        <f>CE26*CA26/100</f>
        <v>0</v>
      </c>
      <c r="CN26" s="1123"/>
      <c r="CO26" s="1123"/>
      <c r="CP26" s="1123"/>
      <c r="CQ26" s="1123"/>
      <c r="CR26" s="1123"/>
      <c r="CS26" s="1123"/>
      <c r="CT26" s="1123"/>
      <c r="CU26" s="1123"/>
      <c r="CV26" s="1123"/>
      <c r="DQ26" s="542"/>
      <c r="EE26" s="577"/>
      <c r="EF26" s="1124" t="s">
        <v>435</v>
      </c>
      <c r="EG26" s="1125"/>
      <c r="EH26" s="1125"/>
      <c r="EI26" s="1126"/>
      <c r="EJ26" s="575">
        <f>IF($DM$103&gt;600,300,$DM$103-$EJ$25-$EJ$24-$EJ$23)</f>
        <v>0</v>
      </c>
      <c r="EK26" s="576">
        <v>0.5</v>
      </c>
      <c r="EL26" s="575">
        <f>ROUND(EJ26*EK26,3)</f>
        <v>0</v>
      </c>
    </row>
    <row r="27" spans="1:142" ht="9.75" customHeight="1">
      <c r="A27" s="1195"/>
      <c r="B27" s="1196"/>
      <c r="C27" s="1196"/>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1196"/>
      <c r="AD27" s="1196"/>
      <c r="AE27" s="1196"/>
      <c r="AF27" s="1196"/>
      <c r="AG27" s="1196"/>
      <c r="AH27" s="1196"/>
      <c r="AI27" s="1196"/>
      <c r="AJ27" s="1196"/>
      <c r="AK27" s="1196"/>
      <c r="AL27" s="1196"/>
      <c r="AM27" s="1196"/>
      <c r="AN27" s="1196"/>
      <c r="AO27" s="1196"/>
      <c r="AP27" s="1196"/>
      <c r="AQ27" s="1196"/>
      <c r="AR27" s="1196"/>
      <c r="AS27" s="1196"/>
      <c r="AT27" s="1197"/>
      <c r="AU27" s="541"/>
      <c r="AV27" s="541"/>
      <c r="AW27" s="1068"/>
      <c r="AX27" s="1068"/>
      <c r="AY27" s="1069"/>
      <c r="AZ27" s="1069"/>
      <c r="BA27" s="1069"/>
      <c r="BB27" s="1069"/>
      <c r="BC27" s="1069"/>
      <c r="BD27" s="1069"/>
      <c r="BE27" s="1070"/>
      <c r="BF27" s="1070"/>
      <c r="BG27" s="1070"/>
      <c r="BH27" s="1070"/>
      <c r="BI27" s="1069"/>
      <c r="BJ27" s="1069"/>
      <c r="BK27" s="1084"/>
      <c r="BL27" s="1085"/>
      <c r="BM27" s="1085"/>
      <c r="BN27" s="1086"/>
      <c r="BO27" s="1072"/>
      <c r="BP27" s="1073"/>
      <c r="BQ27" s="1073"/>
      <c r="BR27" s="1073"/>
      <c r="BS27" s="1073"/>
      <c r="BT27" s="1073"/>
      <c r="BU27" s="1073"/>
      <c r="BV27" s="1074"/>
      <c r="BW27" s="1119"/>
      <c r="BX27" s="1119"/>
      <c r="BY27" s="1044"/>
      <c r="BZ27" s="1044"/>
      <c r="CA27" s="1121"/>
      <c r="CB27" s="1121"/>
      <c r="CC27" s="1121"/>
      <c r="CD27" s="1121"/>
      <c r="CE27" s="1122"/>
      <c r="CF27" s="1122"/>
      <c r="CG27" s="1122"/>
      <c r="CH27" s="1122"/>
      <c r="CI27" s="1122"/>
      <c r="CJ27" s="1122"/>
      <c r="CK27" s="1122"/>
      <c r="CL27" s="1122"/>
      <c r="CM27" s="1123"/>
      <c r="CN27" s="1123"/>
      <c r="CO27" s="1123"/>
      <c r="CP27" s="1123"/>
      <c r="CQ27" s="1123"/>
      <c r="CR27" s="1123"/>
      <c r="CS27" s="1123"/>
      <c r="CT27" s="1123"/>
      <c r="CU27" s="1123"/>
      <c r="CV27" s="1123"/>
      <c r="DQ27" s="542"/>
      <c r="EE27" s="574" t="s">
        <v>436</v>
      </c>
      <c r="EF27" s="1116" t="s">
        <v>437</v>
      </c>
      <c r="EG27" s="1117"/>
      <c r="EH27" s="1117"/>
      <c r="EI27" s="1118"/>
      <c r="EJ27" s="575">
        <f>IF($DM$103&gt;600,$DM$103-$EJ$26-$EJ$25-$EJ$24-$EJ$23,0)</f>
        <v>0</v>
      </c>
      <c r="EK27" s="576">
        <v>0.4</v>
      </c>
      <c r="EL27" s="575">
        <f>ROUND(EJ27*EK27,3)</f>
        <v>0</v>
      </c>
    </row>
    <row r="28" spans="1:142" ht="9.75" customHeight="1">
      <c r="A28" s="1195"/>
      <c r="B28" s="1196"/>
      <c r="C28" s="1196"/>
      <c r="D28" s="1196"/>
      <c r="E28" s="1196"/>
      <c r="F28" s="1196"/>
      <c r="G28" s="1196"/>
      <c r="H28" s="1196"/>
      <c r="I28" s="1196"/>
      <c r="J28" s="1196"/>
      <c r="K28" s="1196"/>
      <c r="L28" s="1196"/>
      <c r="M28" s="1196"/>
      <c r="N28" s="1196"/>
      <c r="O28" s="1196"/>
      <c r="P28" s="1196"/>
      <c r="Q28" s="1196"/>
      <c r="R28" s="1196"/>
      <c r="S28" s="1196"/>
      <c r="T28" s="1196"/>
      <c r="U28" s="1196"/>
      <c r="V28" s="1196"/>
      <c r="W28" s="1196"/>
      <c r="X28" s="1196"/>
      <c r="Y28" s="1196"/>
      <c r="Z28" s="1196"/>
      <c r="AA28" s="1196"/>
      <c r="AB28" s="1196"/>
      <c r="AC28" s="1196"/>
      <c r="AD28" s="1196"/>
      <c r="AE28" s="1196"/>
      <c r="AF28" s="1196"/>
      <c r="AG28" s="1196"/>
      <c r="AH28" s="1196"/>
      <c r="AI28" s="1196"/>
      <c r="AJ28" s="1196"/>
      <c r="AK28" s="1196"/>
      <c r="AL28" s="1196"/>
      <c r="AM28" s="1196"/>
      <c r="AN28" s="1196"/>
      <c r="AO28" s="1196"/>
      <c r="AP28" s="1196"/>
      <c r="AQ28" s="1196"/>
      <c r="AR28" s="1196"/>
      <c r="AS28" s="1196"/>
      <c r="AT28" s="1197"/>
      <c r="AU28" s="541"/>
      <c r="AV28" s="541"/>
      <c r="AW28" s="1068"/>
      <c r="AX28" s="1068"/>
      <c r="AY28" s="1069"/>
      <c r="AZ28" s="1069"/>
      <c r="BA28" s="1069"/>
      <c r="BB28" s="1069"/>
      <c r="BC28" s="1069"/>
      <c r="BD28" s="1069"/>
      <c r="BE28" s="1070"/>
      <c r="BF28" s="1070"/>
      <c r="BG28" s="1070"/>
      <c r="BH28" s="1070"/>
      <c r="BI28" s="1069"/>
      <c r="BJ28" s="1069"/>
      <c r="BK28" s="1087"/>
      <c r="BL28" s="1088"/>
      <c r="BM28" s="1088"/>
      <c r="BN28" s="1089"/>
      <c r="BO28" s="1075"/>
      <c r="BP28" s="1076"/>
      <c r="BQ28" s="1076"/>
      <c r="BR28" s="1076"/>
      <c r="BS28" s="1076"/>
      <c r="BT28" s="1076"/>
      <c r="BU28" s="1076"/>
      <c r="BV28" s="1077"/>
      <c r="BW28" s="1119"/>
      <c r="BX28" s="1119"/>
      <c r="BY28" s="1044">
        <v>3</v>
      </c>
      <c r="BZ28" s="1044"/>
      <c r="CA28" s="1121">
        <v>95</v>
      </c>
      <c r="CB28" s="1121"/>
      <c r="CC28" s="1121"/>
      <c r="CD28" s="1121"/>
      <c r="CE28" s="1122"/>
      <c r="CF28" s="1122"/>
      <c r="CG28" s="1122"/>
      <c r="CH28" s="1122"/>
      <c r="CI28" s="1122"/>
      <c r="CJ28" s="1122"/>
      <c r="CK28" s="1122"/>
      <c r="CL28" s="1122"/>
      <c r="CM28" s="1123">
        <f>CE28*CA28/100</f>
        <v>0</v>
      </c>
      <c r="CN28" s="1123"/>
      <c r="CO28" s="1123"/>
      <c r="CP28" s="1123"/>
      <c r="CQ28" s="1123"/>
      <c r="CR28" s="1123"/>
      <c r="CS28" s="1123"/>
      <c r="CT28" s="1123"/>
      <c r="CU28" s="1123"/>
      <c r="CV28" s="1123"/>
      <c r="DQ28" s="542"/>
      <c r="EE28" s="574"/>
      <c r="EF28" s="1116" t="s">
        <v>438</v>
      </c>
      <c r="EG28" s="1117"/>
      <c r="EH28" s="1117"/>
      <c r="EI28" s="1118"/>
      <c r="EJ28" s="575">
        <f>SUM(EJ23:EJ27)</f>
        <v>0</v>
      </c>
      <c r="EK28" s="576"/>
      <c r="EL28" s="575">
        <f>ROUND(SUM(EL23:EL27),3)</f>
        <v>0</v>
      </c>
    </row>
    <row r="29" spans="1:142" ht="9.75" customHeight="1">
      <c r="A29" s="1195"/>
      <c r="B29" s="1196"/>
      <c r="C29" s="1196"/>
      <c r="D29" s="1196"/>
      <c r="E29" s="1196"/>
      <c r="F29" s="1196"/>
      <c r="G29" s="1196"/>
      <c r="H29" s="1196"/>
      <c r="I29" s="1196"/>
      <c r="J29" s="1196"/>
      <c r="K29" s="1196"/>
      <c r="L29" s="1196"/>
      <c r="M29" s="1196"/>
      <c r="N29" s="1196"/>
      <c r="O29" s="1196"/>
      <c r="P29" s="1196"/>
      <c r="Q29" s="1196"/>
      <c r="R29" s="1196"/>
      <c r="S29" s="1196"/>
      <c r="T29" s="1196"/>
      <c r="U29" s="1196"/>
      <c r="V29" s="1196"/>
      <c r="W29" s="1196"/>
      <c r="X29" s="1196"/>
      <c r="Y29" s="1196"/>
      <c r="Z29" s="1196"/>
      <c r="AA29" s="1196"/>
      <c r="AB29" s="1196"/>
      <c r="AC29" s="1196"/>
      <c r="AD29" s="1196"/>
      <c r="AE29" s="1196"/>
      <c r="AF29" s="1196"/>
      <c r="AG29" s="1196"/>
      <c r="AH29" s="1196"/>
      <c r="AI29" s="1196"/>
      <c r="AJ29" s="1196"/>
      <c r="AK29" s="1196"/>
      <c r="AL29" s="1196"/>
      <c r="AM29" s="1196"/>
      <c r="AN29" s="1196"/>
      <c r="AO29" s="1196"/>
      <c r="AP29" s="1196"/>
      <c r="AQ29" s="1196"/>
      <c r="AR29" s="1196"/>
      <c r="AS29" s="1196"/>
      <c r="AT29" s="1197"/>
      <c r="AU29" s="541"/>
      <c r="AV29" s="541"/>
      <c r="AW29" s="1068"/>
      <c r="AX29" s="1068"/>
      <c r="AY29" s="1044" t="s">
        <v>419</v>
      </c>
      <c r="AZ29" s="1044"/>
      <c r="BA29" s="1044"/>
      <c r="BB29" s="1136"/>
      <c r="BC29" s="1137"/>
      <c r="BD29" s="1137"/>
      <c r="BE29" s="1137"/>
      <c r="BF29" s="1137"/>
      <c r="BG29" s="1137"/>
      <c r="BH29" s="1137"/>
      <c r="BI29" s="1137"/>
      <c r="BJ29" s="1137"/>
      <c r="BK29" s="1137"/>
      <c r="BL29" s="1137"/>
      <c r="BM29" s="1137"/>
      <c r="BN29" s="1137"/>
      <c r="BO29" s="1137"/>
      <c r="BP29" s="1137"/>
      <c r="BQ29" s="1137"/>
      <c r="BR29" s="1137"/>
      <c r="BS29" s="1138"/>
      <c r="BT29" s="1139" t="s">
        <v>326</v>
      </c>
      <c r="BU29" s="1140"/>
      <c r="BV29" s="1140"/>
      <c r="BW29" s="1119"/>
      <c r="BX29" s="1119"/>
      <c r="BY29" s="1044"/>
      <c r="BZ29" s="1044"/>
      <c r="CA29" s="1121"/>
      <c r="CB29" s="1121"/>
      <c r="CC29" s="1121"/>
      <c r="CD29" s="1121"/>
      <c r="CE29" s="1122"/>
      <c r="CF29" s="1122"/>
      <c r="CG29" s="1122"/>
      <c r="CH29" s="1122"/>
      <c r="CI29" s="1122"/>
      <c r="CJ29" s="1122"/>
      <c r="CK29" s="1122"/>
      <c r="CL29" s="1122"/>
      <c r="CM29" s="1123"/>
      <c r="CN29" s="1123"/>
      <c r="CO29" s="1123"/>
      <c r="CP29" s="1123"/>
      <c r="CQ29" s="1123"/>
      <c r="CR29" s="1123"/>
      <c r="CS29" s="1123"/>
      <c r="CT29" s="1123"/>
      <c r="CU29" s="1123"/>
      <c r="CV29" s="1123"/>
      <c r="DQ29" s="542"/>
      <c r="EE29" s="577" t="s">
        <v>439</v>
      </c>
      <c r="EF29" s="578"/>
      <c r="EG29" s="579"/>
      <c r="EH29" s="579"/>
      <c r="EI29" s="579"/>
      <c r="EJ29" s="579"/>
      <c r="EK29" s="579"/>
      <c r="EL29" s="580"/>
    </row>
    <row r="30" spans="1:142" ht="9.75" customHeight="1">
      <c r="A30" s="1195"/>
      <c r="B30" s="1196"/>
      <c r="C30" s="1196"/>
      <c r="D30" s="1196"/>
      <c r="E30" s="1196"/>
      <c r="F30" s="1196"/>
      <c r="G30" s="1196"/>
      <c r="H30" s="1196"/>
      <c r="I30" s="1196"/>
      <c r="J30" s="1196"/>
      <c r="K30" s="1196"/>
      <c r="L30" s="1196"/>
      <c r="M30" s="1196"/>
      <c r="N30" s="1196"/>
      <c r="O30" s="1196"/>
      <c r="P30" s="1196"/>
      <c r="Q30" s="1196"/>
      <c r="R30" s="1196"/>
      <c r="S30" s="1196"/>
      <c r="T30" s="1196"/>
      <c r="U30" s="1196"/>
      <c r="V30" s="1196"/>
      <c r="W30" s="1196"/>
      <c r="X30" s="1196"/>
      <c r="Y30" s="1196"/>
      <c r="Z30" s="1196"/>
      <c r="AA30" s="1196"/>
      <c r="AB30" s="1196"/>
      <c r="AC30" s="1196"/>
      <c r="AD30" s="1196"/>
      <c r="AE30" s="1196"/>
      <c r="AF30" s="1196"/>
      <c r="AG30" s="1196"/>
      <c r="AH30" s="1196"/>
      <c r="AI30" s="1196"/>
      <c r="AJ30" s="1196"/>
      <c r="AK30" s="1196"/>
      <c r="AL30" s="1196"/>
      <c r="AM30" s="1196"/>
      <c r="AN30" s="1196"/>
      <c r="AO30" s="1196"/>
      <c r="AP30" s="1196"/>
      <c r="AQ30" s="1196"/>
      <c r="AR30" s="1196"/>
      <c r="AS30" s="1196"/>
      <c r="AT30" s="1197"/>
      <c r="AU30" s="541"/>
      <c r="AV30" s="541"/>
      <c r="AW30" s="1068"/>
      <c r="AX30" s="1068"/>
      <c r="AY30" s="1044"/>
      <c r="AZ30" s="1044"/>
      <c r="BA30" s="1044"/>
      <c r="BB30" s="1136"/>
      <c r="BC30" s="1137"/>
      <c r="BD30" s="1137"/>
      <c r="BE30" s="1137"/>
      <c r="BF30" s="1137"/>
      <c r="BG30" s="1137"/>
      <c r="BH30" s="1137"/>
      <c r="BI30" s="1137"/>
      <c r="BJ30" s="1137"/>
      <c r="BK30" s="1137"/>
      <c r="BL30" s="1137"/>
      <c r="BM30" s="1137"/>
      <c r="BN30" s="1137"/>
      <c r="BO30" s="1137"/>
      <c r="BP30" s="1137"/>
      <c r="BQ30" s="1137"/>
      <c r="BR30" s="1137"/>
      <c r="BS30" s="1138"/>
      <c r="BT30" s="1139"/>
      <c r="BU30" s="1140"/>
      <c r="BV30" s="1140"/>
      <c r="BW30" s="1119"/>
      <c r="BX30" s="1119"/>
      <c r="BY30" s="1044">
        <v>4</v>
      </c>
      <c r="BZ30" s="1044"/>
      <c r="CA30" s="1121">
        <v>95</v>
      </c>
      <c r="CB30" s="1121"/>
      <c r="CC30" s="1121"/>
      <c r="CD30" s="1121"/>
      <c r="CE30" s="1122"/>
      <c r="CF30" s="1122"/>
      <c r="CG30" s="1122"/>
      <c r="CH30" s="1122"/>
      <c r="CI30" s="1122"/>
      <c r="CJ30" s="1122"/>
      <c r="CK30" s="1122"/>
      <c r="CL30" s="1122"/>
      <c r="CM30" s="1123">
        <f>CE30*CA30/100</f>
        <v>0</v>
      </c>
      <c r="CN30" s="1123"/>
      <c r="CO30" s="1123"/>
      <c r="CP30" s="1123"/>
      <c r="CQ30" s="1123"/>
      <c r="CR30" s="1123"/>
      <c r="CS30" s="1123"/>
      <c r="CT30" s="1123"/>
      <c r="CU30" s="1123"/>
      <c r="CV30" s="1123"/>
      <c r="DQ30" s="542"/>
      <c r="EE30" s="581"/>
      <c r="EF30" s="582"/>
      <c r="EG30" s="582"/>
      <c r="EH30" s="582"/>
      <c r="EI30" s="582"/>
      <c r="EJ30" s="583" t="s">
        <v>440</v>
      </c>
      <c r="EK30" s="584"/>
      <c r="EL30" s="575">
        <f>ROUND(EL28,0)</f>
        <v>0</v>
      </c>
    </row>
    <row r="31" spans="1:142" ht="9.75" customHeight="1">
      <c r="A31" s="1195"/>
      <c r="B31" s="1196"/>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c r="Z31" s="1196"/>
      <c r="AA31" s="1196"/>
      <c r="AB31" s="1196"/>
      <c r="AC31" s="1196"/>
      <c r="AD31" s="1196"/>
      <c r="AE31" s="1196"/>
      <c r="AF31" s="1196"/>
      <c r="AG31" s="1196"/>
      <c r="AH31" s="1196"/>
      <c r="AI31" s="1196"/>
      <c r="AJ31" s="1196"/>
      <c r="AK31" s="1196"/>
      <c r="AL31" s="1196"/>
      <c r="AM31" s="1196"/>
      <c r="AN31" s="1196"/>
      <c r="AO31" s="1196"/>
      <c r="AP31" s="1196"/>
      <c r="AQ31" s="1196"/>
      <c r="AR31" s="1196"/>
      <c r="AS31" s="1196"/>
      <c r="AT31" s="1197"/>
      <c r="AU31" s="541"/>
      <c r="AV31" s="541"/>
      <c r="AW31" s="1119" t="s">
        <v>441</v>
      </c>
      <c r="AX31" s="1119"/>
      <c r="AY31" s="1127"/>
      <c r="AZ31" s="1127"/>
      <c r="BA31" s="1127"/>
      <c r="BB31" s="1127"/>
      <c r="BC31" s="1127"/>
      <c r="BD31" s="1127"/>
      <c r="BE31" s="1128"/>
      <c r="BF31" s="1128"/>
      <c r="BG31" s="1128"/>
      <c r="BH31" s="1128"/>
      <c r="BI31" s="1127"/>
      <c r="BJ31" s="1127"/>
      <c r="BK31" s="1129"/>
      <c r="BL31" s="1129"/>
      <c r="BM31" s="1129"/>
      <c r="BN31" s="1129"/>
      <c r="BO31" s="1130"/>
      <c r="BP31" s="1131"/>
      <c r="BQ31" s="1131"/>
      <c r="BR31" s="1131"/>
      <c r="BS31" s="1131"/>
      <c r="BT31" s="1131"/>
      <c r="BU31" s="1131"/>
      <c r="BV31" s="1132"/>
      <c r="BW31" s="1119"/>
      <c r="BX31" s="1119"/>
      <c r="BY31" s="1044"/>
      <c r="BZ31" s="1044"/>
      <c r="CA31" s="1121"/>
      <c r="CB31" s="1121"/>
      <c r="CC31" s="1121"/>
      <c r="CD31" s="1121"/>
      <c r="CE31" s="1122"/>
      <c r="CF31" s="1122"/>
      <c r="CG31" s="1122"/>
      <c r="CH31" s="1122"/>
      <c r="CI31" s="1122"/>
      <c r="CJ31" s="1122"/>
      <c r="CK31" s="1122"/>
      <c r="CL31" s="1122"/>
      <c r="CM31" s="1123"/>
      <c r="CN31" s="1123"/>
      <c r="CO31" s="1123"/>
      <c r="CP31" s="1123"/>
      <c r="CQ31" s="1123"/>
      <c r="CR31" s="1123"/>
      <c r="CS31" s="1123"/>
      <c r="CT31" s="1123"/>
      <c r="CU31" s="1123"/>
      <c r="CV31" s="1123"/>
      <c r="DQ31" s="542"/>
    </row>
    <row r="32" spans="1:142" ht="9.75" customHeight="1">
      <c r="A32" s="1195"/>
      <c r="B32" s="1196"/>
      <c r="C32" s="1196"/>
      <c r="D32" s="1196"/>
      <c r="E32" s="1196"/>
      <c r="F32" s="1196"/>
      <c r="G32" s="1196"/>
      <c r="H32" s="1196"/>
      <c r="I32" s="1196"/>
      <c r="J32" s="1196"/>
      <c r="K32" s="1196"/>
      <c r="L32" s="1196"/>
      <c r="M32" s="1196"/>
      <c r="N32" s="1196"/>
      <c r="O32" s="1196"/>
      <c r="P32" s="1196"/>
      <c r="Q32" s="1196"/>
      <c r="R32" s="1196"/>
      <c r="S32" s="1196"/>
      <c r="T32" s="1196"/>
      <c r="U32" s="1196"/>
      <c r="V32" s="1196"/>
      <c r="W32" s="1196"/>
      <c r="X32" s="1196"/>
      <c r="Y32" s="1196"/>
      <c r="Z32" s="1196"/>
      <c r="AA32" s="1196"/>
      <c r="AB32" s="1196"/>
      <c r="AC32" s="1196"/>
      <c r="AD32" s="1196"/>
      <c r="AE32" s="1196"/>
      <c r="AF32" s="1196"/>
      <c r="AG32" s="1196"/>
      <c r="AH32" s="1196"/>
      <c r="AI32" s="1196"/>
      <c r="AJ32" s="1196"/>
      <c r="AK32" s="1196"/>
      <c r="AL32" s="1196"/>
      <c r="AM32" s="1196"/>
      <c r="AN32" s="1196"/>
      <c r="AO32" s="1196"/>
      <c r="AP32" s="1196"/>
      <c r="AQ32" s="1196"/>
      <c r="AR32" s="1196"/>
      <c r="AS32" s="1196"/>
      <c r="AT32" s="1197"/>
      <c r="AU32" s="541"/>
      <c r="AV32" s="541"/>
      <c r="AW32" s="1119"/>
      <c r="AX32" s="1119"/>
      <c r="AY32" s="1127"/>
      <c r="AZ32" s="1127"/>
      <c r="BA32" s="1127"/>
      <c r="BB32" s="1127"/>
      <c r="BC32" s="1127"/>
      <c r="BD32" s="1127"/>
      <c r="BE32" s="1128"/>
      <c r="BF32" s="1128"/>
      <c r="BG32" s="1128"/>
      <c r="BH32" s="1128"/>
      <c r="BI32" s="1127"/>
      <c r="BJ32" s="1127"/>
      <c r="BK32" s="1129"/>
      <c r="BL32" s="1129"/>
      <c r="BM32" s="1129"/>
      <c r="BN32" s="1129"/>
      <c r="BO32" s="1133"/>
      <c r="BP32" s="1134"/>
      <c r="BQ32" s="1134"/>
      <c r="BR32" s="1134"/>
      <c r="BS32" s="1134"/>
      <c r="BT32" s="1134"/>
      <c r="BU32" s="1134"/>
      <c r="BV32" s="1135"/>
      <c r="BW32" s="1119"/>
      <c r="BX32" s="1119"/>
      <c r="BY32" s="1044" t="s">
        <v>442</v>
      </c>
      <c r="BZ32" s="1044"/>
      <c r="CA32" s="1121">
        <v>90</v>
      </c>
      <c r="CB32" s="1121"/>
      <c r="CC32" s="1121"/>
      <c r="CD32" s="1121"/>
      <c r="CE32" s="1122"/>
      <c r="CF32" s="1122"/>
      <c r="CG32" s="1122"/>
      <c r="CH32" s="1122"/>
      <c r="CI32" s="1122"/>
      <c r="CJ32" s="1122"/>
      <c r="CK32" s="1122"/>
      <c r="CL32" s="1122"/>
      <c r="CM32" s="1123">
        <f>CE32*CA32/100</f>
        <v>0</v>
      </c>
      <c r="CN32" s="1123"/>
      <c r="CO32" s="1123"/>
      <c r="CP32" s="1123"/>
      <c r="CQ32" s="1123"/>
      <c r="CR32" s="1123"/>
      <c r="CS32" s="1123"/>
      <c r="CT32" s="1123"/>
      <c r="CU32" s="1123"/>
      <c r="CV32" s="1123"/>
      <c r="DE32" s="1385" t="s">
        <v>675</v>
      </c>
      <c r="DF32" s="1385"/>
      <c r="DG32" s="1385"/>
      <c r="DH32" s="1385"/>
      <c r="DI32" s="1385"/>
      <c r="DJ32" s="1385"/>
      <c r="DK32" s="1385"/>
      <c r="DL32" s="1385"/>
      <c r="DM32" s="1386">
        <f>$BC$29+$CC$17</f>
        <v>0</v>
      </c>
      <c r="DN32" s="1385"/>
      <c r="DO32" s="1385"/>
      <c r="DQ32" s="542"/>
    </row>
    <row r="33" spans="1:137" ht="9.75" customHeight="1">
      <c r="A33" s="1195"/>
      <c r="B33" s="1196"/>
      <c r="C33" s="1196"/>
      <c r="D33" s="1196"/>
      <c r="E33" s="1196"/>
      <c r="F33" s="1196"/>
      <c r="G33" s="1196"/>
      <c r="H33" s="1196"/>
      <c r="I33" s="1196"/>
      <c r="J33" s="1196"/>
      <c r="K33" s="1196"/>
      <c r="L33" s="1196"/>
      <c r="M33" s="1196"/>
      <c r="N33" s="1196"/>
      <c r="O33" s="1196"/>
      <c r="P33" s="1196"/>
      <c r="Q33" s="1196"/>
      <c r="R33" s="1196"/>
      <c r="S33" s="1196"/>
      <c r="T33" s="1196"/>
      <c r="U33" s="1196"/>
      <c r="V33" s="1196"/>
      <c r="W33" s="1196"/>
      <c r="X33" s="1196"/>
      <c r="Y33" s="1196"/>
      <c r="Z33" s="1196"/>
      <c r="AA33" s="1196"/>
      <c r="AB33" s="1196"/>
      <c r="AC33" s="1196"/>
      <c r="AD33" s="1196"/>
      <c r="AE33" s="1196"/>
      <c r="AF33" s="1196"/>
      <c r="AG33" s="1196"/>
      <c r="AH33" s="1196"/>
      <c r="AI33" s="1196"/>
      <c r="AJ33" s="1196"/>
      <c r="AK33" s="1196"/>
      <c r="AL33" s="1196"/>
      <c r="AM33" s="1196"/>
      <c r="AN33" s="1196"/>
      <c r="AO33" s="1196"/>
      <c r="AP33" s="1196"/>
      <c r="AQ33" s="1196"/>
      <c r="AR33" s="1196"/>
      <c r="AS33" s="1196"/>
      <c r="AT33" s="1197"/>
      <c r="AU33" s="541"/>
      <c r="AV33" s="541"/>
      <c r="AW33" s="1119"/>
      <c r="AX33" s="1119"/>
      <c r="AY33" s="1127"/>
      <c r="AZ33" s="1127"/>
      <c r="BA33" s="1127"/>
      <c r="BB33" s="1127"/>
      <c r="BC33" s="1127"/>
      <c r="BD33" s="1127"/>
      <c r="BE33" s="1128"/>
      <c r="BF33" s="1128"/>
      <c r="BG33" s="1128"/>
      <c r="BH33" s="1128"/>
      <c r="BI33" s="1127"/>
      <c r="BJ33" s="1127"/>
      <c r="BK33" s="1129"/>
      <c r="BL33" s="1129"/>
      <c r="BM33" s="1129"/>
      <c r="BN33" s="1129"/>
      <c r="BO33" s="1130"/>
      <c r="BP33" s="1131"/>
      <c r="BQ33" s="1131"/>
      <c r="BR33" s="1131"/>
      <c r="BS33" s="1131"/>
      <c r="BT33" s="1131"/>
      <c r="BU33" s="1131"/>
      <c r="BV33" s="1132"/>
      <c r="BW33" s="1119"/>
      <c r="BX33" s="1119"/>
      <c r="BY33" s="1044"/>
      <c r="BZ33" s="1044"/>
      <c r="CA33" s="1121"/>
      <c r="CB33" s="1121"/>
      <c r="CC33" s="1121"/>
      <c r="CD33" s="1121"/>
      <c r="CE33" s="1122"/>
      <c r="CF33" s="1122"/>
      <c r="CG33" s="1122"/>
      <c r="CH33" s="1122"/>
      <c r="CI33" s="1122"/>
      <c r="CJ33" s="1122"/>
      <c r="CK33" s="1122"/>
      <c r="CL33" s="1122"/>
      <c r="CM33" s="1123"/>
      <c r="CN33" s="1123"/>
      <c r="CO33" s="1123"/>
      <c r="CP33" s="1123"/>
      <c r="CQ33" s="1123"/>
      <c r="CR33" s="1123"/>
      <c r="CS33" s="1123"/>
      <c r="CT33" s="1123"/>
      <c r="CU33" s="1123"/>
      <c r="CV33" s="1123"/>
      <c r="DQ33" s="542"/>
    </row>
    <row r="34" spans="1:137" ht="9.75" customHeight="1">
      <c r="A34" s="1195"/>
      <c r="B34" s="1196"/>
      <c r="C34" s="1196"/>
      <c r="D34" s="1196"/>
      <c r="E34" s="1196"/>
      <c r="F34" s="1196"/>
      <c r="G34" s="1196"/>
      <c r="H34" s="1196"/>
      <c r="I34" s="1196"/>
      <c r="J34" s="1196"/>
      <c r="K34" s="1196"/>
      <c r="L34" s="1196"/>
      <c r="M34" s="1196"/>
      <c r="N34" s="1196"/>
      <c r="O34" s="1196"/>
      <c r="P34" s="1196"/>
      <c r="Q34" s="1196"/>
      <c r="R34" s="1196"/>
      <c r="S34" s="1196"/>
      <c r="T34" s="1196"/>
      <c r="U34" s="1196"/>
      <c r="V34" s="1196"/>
      <c r="W34" s="1196"/>
      <c r="X34" s="1196"/>
      <c r="Y34" s="1196"/>
      <c r="Z34" s="1196"/>
      <c r="AA34" s="1196"/>
      <c r="AB34" s="1196"/>
      <c r="AC34" s="1196"/>
      <c r="AD34" s="1196"/>
      <c r="AE34" s="1196"/>
      <c r="AF34" s="1196"/>
      <c r="AG34" s="1196"/>
      <c r="AH34" s="1196"/>
      <c r="AI34" s="1196"/>
      <c r="AJ34" s="1196"/>
      <c r="AK34" s="1196"/>
      <c r="AL34" s="1196"/>
      <c r="AM34" s="1196"/>
      <c r="AN34" s="1196"/>
      <c r="AO34" s="1196"/>
      <c r="AP34" s="1196"/>
      <c r="AQ34" s="1196"/>
      <c r="AR34" s="1196"/>
      <c r="AS34" s="1196"/>
      <c r="AT34" s="1197"/>
      <c r="AU34" s="541"/>
      <c r="AV34" s="541"/>
      <c r="AW34" s="1119"/>
      <c r="AX34" s="1119"/>
      <c r="AY34" s="1127"/>
      <c r="AZ34" s="1127"/>
      <c r="BA34" s="1127"/>
      <c r="BB34" s="1127"/>
      <c r="BC34" s="1127"/>
      <c r="BD34" s="1127"/>
      <c r="BE34" s="1128"/>
      <c r="BF34" s="1128"/>
      <c r="BG34" s="1128"/>
      <c r="BH34" s="1128"/>
      <c r="BI34" s="1127"/>
      <c r="BJ34" s="1127"/>
      <c r="BK34" s="1129"/>
      <c r="BL34" s="1129"/>
      <c r="BM34" s="1129"/>
      <c r="BN34" s="1129"/>
      <c r="BO34" s="1133"/>
      <c r="BP34" s="1134"/>
      <c r="BQ34" s="1134"/>
      <c r="BR34" s="1134"/>
      <c r="BS34" s="1134"/>
      <c r="BT34" s="1134"/>
      <c r="BU34" s="1134"/>
      <c r="BV34" s="1135"/>
      <c r="BW34" s="1158" t="s">
        <v>314</v>
      </c>
      <c r="BX34" s="1159"/>
      <c r="BY34" s="1159"/>
      <c r="BZ34" s="1159"/>
      <c r="CA34" s="1159"/>
      <c r="CB34" s="1159"/>
      <c r="CC34" s="1159"/>
      <c r="CD34" s="1160"/>
      <c r="CE34" s="1164">
        <f>SUM(CE24:CL33)</f>
        <v>0</v>
      </c>
      <c r="CF34" s="1165"/>
      <c r="CG34" s="1165"/>
      <c r="CH34" s="1165"/>
      <c r="CI34" s="1165"/>
      <c r="CJ34" s="1165"/>
      <c r="CK34" s="1165"/>
      <c r="CL34" s="1166"/>
      <c r="CM34" s="1170"/>
      <c r="CN34" s="1171"/>
      <c r="CO34" s="1171"/>
      <c r="CP34" s="1171"/>
      <c r="CQ34" s="1171"/>
      <c r="CR34" s="1171"/>
      <c r="CS34" s="1171"/>
      <c r="CT34" s="1171"/>
      <c r="CU34" s="1171"/>
      <c r="CV34" s="1172"/>
      <c r="DQ34" s="542"/>
    </row>
    <row r="35" spans="1:137" ht="9.75" customHeight="1">
      <c r="A35" s="1195"/>
      <c r="B35" s="1196"/>
      <c r="C35" s="1196"/>
      <c r="D35" s="1196"/>
      <c r="E35" s="1196"/>
      <c r="F35" s="1196"/>
      <c r="G35" s="1196"/>
      <c r="H35" s="1196"/>
      <c r="I35" s="1196"/>
      <c r="J35" s="1196"/>
      <c r="K35" s="1196"/>
      <c r="L35" s="1196"/>
      <c r="M35" s="1196"/>
      <c r="N35" s="1196"/>
      <c r="O35" s="1196"/>
      <c r="P35" s="1196"/>
      <c r="Q35" s="1196"/>
      <c r="R35" s="1196"/>
      <c r="S35" s="1196"/>
      <c r="T35" s="1196"/>
      <c r="U35" s="1196"/>
      <c r="V35" s="1196"/>
      <c r="W35" s="1196"/>
      <c r="X35" s="1196"/>
      <c r="Y35" s="1196"/>
      <c r="Z35" s="1196"/>
      <c r="AA35" s="1196"/>
      <c r="AB35" s="1196"/>
      <c r="AC35" s="1196"/>
      <c r="AD35" s="1196"/>
      <c r="AE35" s="1196"/>
      <c r="AF35" s="1196"/>
      <c r="AG35" s="1196"/>
      <c r="AH35" s="1196"/>
      <c r="AI35" s="1196"/>
      <c r="AJ35" s="1196"/>
      <c r="AK35" s="1196"/>
      <c r="AL35" s="1196"/>
      <c r="AM35" s="1196"/>
      <c r="AN35" s="1196"/>
      <c r="AO35" s="1196"/>
      <c r="AP35" s="1196"/>
      <c r="AQ35" s="1196"/>
      <c r="AR35" s="1196"/>
      <c r="AS35" s="1196"/>
      <c r="AT35" s="1197"/>
      <c r="AU35" s="541"/>
      <c r="AV35" s="541"/>
      <c r="AW35" s="1119"/>
      <c r="AX35" s="1119"/>
      <c r="AY35" s="1127"/>
      <c r="AZ35" s="1127"/>
      <c r="BA35" s="1127"/>
      <c r="BB35" s="1127"/>
      <c r="BC35" s="1127"/>
      <c r="BD35" s="1127"/>
      <c r="BE35" s="1128"/>
      <c r="BF35" s="1128"/>
      <c r="BG35" s="1128"/>
      <c r="BH35" s="1128"/>
      <c r="BI35" s="1127"/>
      <c r="BJ35" s="1127"/>
      <c r="BK35" s="1129"/>
      <c r="BL35" s="1129"/>
      <c r="BM35" s="1129"/>
      <c r="BN35" s="1129"/>
      <c r="BO35" s="1130"/>
      <c r="BP35" s="1131"/>
      <c r="BQ35" s="1131"/>
      <c r="BR35" s="1131"/>
      <c r="BS35" s="1131"/>
      <c r="BT35" s="1131"/>
      <c r="BU35" s="1131"/>
      <c r="BV35" s="1132"/>
      <c r="BW35" s="1158"/>
      <c r="BX35" s="1159"/>
      <c r="BY35" s="1159"/>
      <c r="BZ35" s="1159"/>
      <c r="CA35" s="1159"/>
      <c r="CB35" s="1159"/>
      <c r="CC35" s="1159"/>
      <c r="CD35" s="1160"/>
      <c r="CE35" s="1164"/>
      <c r="CF35" s="1165"/>
      <c r="CG35" s="1165"/>
      <c r="CH35" s="1165"/>
      <c r="CI35" s="1165"/>
      <c r="CJ35" s="1165"/>
      <c r="CK35" s="1165"/>
      <c r="CL35" s="1166"/>
      <c r="CM35" s="1170"/>
      <c r="CN35" s="1171"/>
      <c r="CO35" s="1171"/>
      <c r="CP35" s="1171"/>
      <c r="CQ35" s="1171"/>
      <c r="CR35" s="1171"/>
      <c r="CS35" s="1171"/>
      <c r="CT35" s="1171"/>
      <c r="CU35" s="1171"/>
      <c r="CV35" s="1172"/>
      <c r="DQ35" s="542"/>
    </row>
    <row r="36" spans="1:137" ht="9.75" customHeight="1" thickBot="1">
      <c r="A36" s="1195"/>
      <c r="B36" s="1196"/>
      <c r="C36" s="1196"/>
      <c r="D36" s="1196"/>
      <c r="E36" s="1196"/>
      <c r="F36" s="1196"/>
      <c r="G36" s="1196"/>
      <c r="H36" s="1196"/>
      <c r="I36" s="1196"/>
      <c r="J36" s="1196"/>
      <c r="K36" s="1196"/>
      <c r="L36" s="1196"/>
      <c r="M36" s="1196"/>
      <c r="N36" s="1196"/>
      <c r="O36" s="1196"/>
      <c r="P36" s="1196"/>
      <c r="Q36" s="1196"/>
      <c r="R36" s="1196"/>
      <c r="S36" s="1196"/>
      <c r="T36" s="1196"/>
      <c r="U36" s="1196"/>
      <c r="V36" s="1196"/>
      <c r="W36" s="1196"/>
      <c r="X36" s="1196"/>
      <c r="Y36" s="1196"/>
      <c r="Z36" s="1196"/>
      <c r="AA36" s="1196"/>
      <c r="AB36" s="1196"/>
      <c r="AC36" s="1196"/>
      <c r="AD36" s="1196"/>
      <c r="AE36" s="1196"/>
      <c r="AF36" s="1196"/>
      <c r="AG36" s="1196"/>
      <c r="AH36" s="1196"/>
      <c r="AI36" s="1196"/>
      <c r="AJ36" s="1196"/>
      <c r="AK36" s="1196"/>
      <c r="AL36" s="1196"/>
      <c r="AM36" s="1196"/>
      <c r="AN36" s="1196"/>
      <c r="AO36" s="1196"/>
      <c r="AP36" s="1196"/>
      <c r="AQ36" s="1196"/>
      <c r="AR36" s="1196"/>
      <c r="AS36" s="1196"/>
      <c r="AT36" s="1197"/>
      <c r="AU36" s="541"/>
      <c r="AV36" s="541"/>
      <c r="AW36" s="1119"/>
      <c r="AX36" s="1119"/>
      <c r="AY36" s="1127"/>
      <c r="AZ36" s="1127"/>
      <c r="BA36" s="1127"/>
      <c r="BB36" s="1127"/>
      <c r="BC36" s="1127"/>
      <c r="BD36" s="1127"/>
      <c r="BE36" s="1128"/>
      <c r="BF36" s="1128"/>
      <c r="BG36" s="1128"/>
      <c r="BH36" s="1128"/>
      <c r="BI36" s="1127"/>
      <c r="BJ36" s="1127"/>
      <c r="BK36" s="1129"/>
      <c r="BL36" s="1129"/>
      <c r="BM36" s="1129"/>
      <c r="BN36" s="1129"/>
      <c r="BO36" s="1133"/>
      <c r="BP36" s="1134"/>
      <c r="BQ36" s="1134"/>
      <c r="BR36" s="1134"/>
      <c r="BS36" s="1134"/>
      <c r="BT36" s="1134"/>
      <c r="BU36" s="1134"/>
      <c r="BV36" s="1135"/>
      <c r="BW36" s="1161"/>
      <c r="BX36" s="1162"/>
      <c r="BY36" s="1162"/>
      <c r="BZ36" s="1162"/>
      <c r="CA36" s="1162"/>
      <c r="CB36" s="1162"/>
      <c r="CC36" s="1162"/>
      <c r="CD36" s="1163"/>
      <c r="CE36" s="1167"/>
      <c r="CF36" s="1168"/>
      <c r="CG36" s="1168"/>
      <c r="CH36" s="1168"/>
      <c r="CI36" s="1168"/>
      <c r="CJ36" s="1168"/>
      <c r="CK36" s="1168"/>
      <c r="CL36" s="1169"/>
      <c r="CM36" s="1173"/>
      <c r="CN36" s="1174"/>
      <c r="CO36" s="1174"/>
      <c r="CP36" s="1174"/>
      <c r="CQ36" s="1174"/>
      <c r="CR36" s="1174"/>
      <c r="CS36" s="1174"/>
      <c r="CT36" s="1174"/>
      <c r="CU36" s="1174"/>
      <c r="CV36" s="1175"/>
      <c r="DQ36" s="542"/>
    </row>
    <row r="37" spans="1:137" ht="11.1" customHeight="1" thickTop="1">
      <c r="A37" s="1195"/>
      <c r="B37" s="1196"/>
      <c r="C37" s="1196"/>
      <c r="D37" s="1196"/>
      <c r="E37" s="1196"/>
      <c r="F37" s="1196"/>
      <c r="G37" s="1196"/>
      <c r="H37" s="1196"/>
      <c r="I37" s="1196"/>
      <c r="J37" s="1196"/>
      <c r="K37" s="1196"/>
      <c r="L37" s="1196"/>
      <c r="M37" s="1196"/>
      <c r="N37" s="1196"/>
      <c r="O37" s="1196"/>
      <c r="P37" s="1196"/>
      <c r="Q37" s="1196"/>
      <c r="R37" s="1196"/>
      <c r="S37" s="1196"/>
      <c r="T37" s="1196"/>
      <c r="U37" s="1196"/>
      <c r="V37" s="1196"/>
      <c r="W37" s="1196"/>
      <c r="X37" s="1196"/>
      <c r="Y37" s="1196"/>
      <c r="Z37" s="1196"/>
      <c r="AA37" s="1196"/>
      <c r="AB37" s="1196"/>
      <c r="AC37" s="1196"/>
      <c r="AD37" s="1196"/>
      <c r="AE37" s="1196"/>
      <c r="AF37" s="1196"/>
      <c r="AG37" s="1196"/>
      <c r="AH37" s="1196"/>
      <c r="AI37" s="1196"/>
      <c r="AJ37" s="1196"/>
      <c r="AK37" s="1196"/>
      <c r="AL37" s="1196"/>
      <c r="AM37" s="1196"/>
      <c r="AN37" s="1196"/>
      <c r="AO37" s="1196"/>
      <c r="AP37" s="1196"/>
      <c r="AQ37" s="1196"/>
      <c r="AR37" s="1196"/>
      <c r="AS37" s="1196"/>
      <c r="AT37" s="1197"/>
      <c r="AU37" s="541"/>
      <c r="AV37" s="541"/>
      <c r="AW37" s="1119"/>
      <c r="AX37" s="1119"/>
      <c r="AY37" s="1044" t="s">
        <v>419</v>
      </c>
      <c r="AZ37" s="1044"/>
      <c r="BA37" s="1044"/>
      <c r="BB37" s="1136"/>
      <c r="BC37" s="1141">
        <f>'【指定様式①-a】使用設備カード 様式（２）'!P59</f>
        <v>0</v>
      </c>
      <c r="BD37" s="1141"/>
      <c r="BE37" s="1141"/>
      <c r="BF37" s="1141"/>
      <c r="BG37" s="1141"/>
      <c r="BH37" s="1141"/>
      <c r="BI37" s="1141"/>
      <c r="BJ37" s="1141"/>
      <c r="BK37" s="1141"/>
      <c r="BL37" s="1141"/>
      <c r="BM37" s="1141"/>
      <c r="BN37" s="1141"/>
      <c r="BO37" s="1141"/>
      <c r="BP37" s="1141"/>
      <c r="BQ37" s="1141"/>
      <c r="BR37" s="1141"/>
      <c r="BS37" s="1142"/>
      <c r="BT37" s="1143" t="s">
        <v>326</v>
      </c>
      <c r="BU37" s="1144"/>
      <c r="BV37" s="1145"/>
      <c r="BW37" s="1146" t="s">
        <v>443</v>
      </c>
      <c r="BX37" s="1147"/>
      <c r="BY37" s="1147"/>
      <c r="BZ37" s="1147"/>
      <c r="CA37" s="1147"/>
      <c r="CB37" s="1147"/>
      <c r="CC37" s="1147"/>
      <c r="CD37" s="1148"/>
      <c r="CE37" s="1152">
        <f>$EJ$16</f>
        <v>0</v>
      </c>
      <c r="CF37" s="1152"/>
      <c r="CG37" s="1152"/>
      <c r="CH37" s="1152"/>
      <c r="CI37" s="1152"/>
      <c r="CJ37" s="1152"/>
      <c r="CK37" s="1152"/>
      <c r="CL37" s="1152"/>
      <c r="CM37" s="1152"/>
      <c r="CN37" s="1152"/>
      <c r="CO37" s="1152"/>
      <c r="CP37" s="1152"/>
      <c r="CQ37" s="1152"/>
      <c r="CR37" s="1152"/>
      <c r="CS37" s="1152"/>
      <c r="CT37" s="1152"/>
      <c r="CU37" s="1154" t="s">
        <v>326</v>
      </c>
      <c r="CV37" s="1155"/>
      <c r="EG37" s="549"/>
    </row>
    <row r="38" spans="1:137" ht="11.1" customHeight="1" thickBot="1">
      <c r="A38" s="1195"/>
      <c r="B38" s="1196"/>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196"/>
      <c r="Y38" s="1196"/>
      <c r="Z38" s="1196"/>
      <c r="AA38" s="1196"/>
      <c r="AB38" s="1196"/>
      <c r="AC38" s="1196"/>
      <c r="AD38" s="1196"/>
      <c r="AE38" s="1196"/>
      <c r="AF38" s="1196"/>
      <c r="AG38" s="1196"/>
      <c r="AH38" s="1196"/>
      <c r="AI38" s="1196"/>
      <c r="AJ38" s="1196"/>
      <c r="AK38" s="1196"/>
      <c r="AL38" s="1196"/>
      <c r="AM38" s="1196"/>
      <c r="AN38" s="1196"/>
      <c r="AO38" s="1196"/>
      <c r="AP38" s="1196"/>
      <c r="AQ38" s="1196"/>
      <c r="AR38" s="1196"/>
      <c r="AS38" s="1196"/>
      <c r="AT38" s="1197"/>
      <c r="AU38" s="541"/>
      <c r="AV38" s="541"/>
      <c r="AW38" s="1119"/>
      <c r="AX38" s="1119"/>
      <c r="AY38" s="1044"/>
      <c r="AZ38" s="1044"/>
      <c r="BA38" s="1044"/>
      <c r="BB38" s="1136"/>
      <c r="BC38" s="1141"/>
      <c r="BD38" s="1141"/>
      <c r="BE38" s="1141"/>
      <c r="BF38" s="1141"/>
      <c r="BG38" s="1141"/>
      <c r="BH38" s="1141"/>
      <c r="BI38" s="1141"/>
      <c r="BJ38" s="1141"/>
      <c r="BK38" s="1141"/>
      <c r="BL38" s="1141"/>
      <c r="BM38" s="1141"/>
      <c r="BN38" s="1141"/>
      <c r="BO38" s="1141"/>
      <c r="BP38" s="1141"/>
      <c r="BQ38" s="1141"/>
      <c r="BR38" s="1141"/>
      <c r="BS38" s="1142"/>
      <c r="BT38" s="1143"/>
      <c r="BU38" s="1144"/>
      <c r="BV38" s="1145"/>
      <c r="BW38" s="1149"/>
      <c r="BX38" s="1150"/>
      <c r="BY38" s="1150"/>
      <c r="BZ38" s="1150"/>
      <c r="CA38" s="1150"/>
      <c r="CB38" s="1150"/>
      <c r="CC38" s="1150"/>
      <c r="CD38" s="1151"/>
      <c r="CE38" s="1153"/>
      <c r="CF38" s="1153"/>
      <c r="CG38" s="1153"/>
      <c r="CH38" s="1153"/>
      <c r="CI38" s="1153"/>
      <c r="CJ38" s="1153"/>
      <c r="CK38" s="1153"/>
      <c r="CL38" s="1153"/>
      <c r="CM38" s="1153"/>
      <c r="CN38" s="1153"/>
      <c r="CO38" s="1153"/>
      <c r="CP38" s="1153"/>
      <c r="CQ38" s="1153"/>
      <c r="CR38" s="1153"/>
      <c r="CS38" s="1153"/>
      <c r="CT38" s="1153"/>
      <c r="CU38" s="1156"/>
      <c r="CV38" s="1157"/>
      <c r="DQ38" s="550"/>
    </row>
    <row r="39" spans="1:137" ht="9.75" customHeight="1" thickTop="1">
      <c r="A39" s="1195"/>
      <c r="B39" s="1196"/>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196"/>
      <c r="Y39" s="1196"/>
      <c r="Z39" s="1196"/>
      <c r="AA39" s="1196"/>
      <c r="AB39" s="1196"/>
      <c r="AC39" s="1196"/>
      <c r="AD39" s="1196"/>
      <c r="AE39" s="1196"/>
      <c r="AF39" s="1196"/>
      <c r="AG39" s="1196"/>
      <c r="AH39" s="1196"/>
      <c r="AI39" s="1196"/>
      <c r="AJ39" s="1196"/>
      <c r="AK39" s="1196"/>
      <c r="AL39" s="1196"/>
      <c r="AM39" s="1196"/>
      <c r="AN39" s="1196"/>
      <c r="AO39" s="1196"/>
      <c r="AP39" s="1196"/>
      <c r="AQ39" s="1196"/>
      <c r="AR39" s="1196"/>
      <c r="AS39" s="1196"/>
      <c r="AT39" s="1197"/>
      <c r="AU39" s="541"/>
      <c r="AV39" s="541"/>
      <c r="AW39" s="1044" t="s">
        <v>444</v>
      </c>
      <c r="AX39" s="1044"/>
      <c r="AY39" s="1044"/>
      <c r="AZ39" s="1044"/>
      <c r="BA39" s="1044"/>
      <c r="BB39" s="1044"/>
      <c r="BC39" s="1044"/>
      <c r="BD39" s="1044"/>
      <c r="BE39" s="1044"/>
      <c r="BF39" s="1044"/>
      <c r="BG39" s="1044"/>
      <c r="BH39" s="1044"/>
      <c r="BI39" s="1044"/>
      <c r="BJ39" s="1044"/>
      <c r="BK39" s="1044"/>
      <c r="BL39" s="1044"/>
      <c r="BM39" s="1044"/>
      <c r="BN39" s="1044"/>
      <c r="BO39" s="1044"/>
      <c r="BP39" s="1044"/>
      <c r="BQ39" s="1044"/>
      <c r="BR39" s="1044"/>
      <c r="BS39" s="1044"/>
      <c r="BT39" s="1044"/>
      <c r="BU39" s="1044"/>
      <c r="BV39" s="1044"/>
      <c r="BW39" s="1120"/>
      <c r="BX39" s="1120"/>
      <c r="BY39" s="1120"/>
      <c r="BZ39" s="1120"/>
      <c r="CA39" s="1120"/>
      <c r="CB39" s="1120"/>
      <c r="CC39" s="1120"/>
      <c r="CD39" s="1120"/>
      <c r="CE39" s="1120"/>
      <c r="CF39" s="1120"/>
      <c r="CG39" s="1120"/>
      <c r="CH39" s="1120"/>
      <c r="CI39" s="1120"/>
      <c r="CJ39" s="1120"/>
      <c r="CK39" s="1120"/>
      <c r="CL39" s="1120"/>
      <c r="CM39" s="1120"/>
      <c r="CN39" s="1120"/>
      <c r="CO39" s="1120"/>
      <c r="CP39" s="1120"/>
      <c r="CQ39" s="1120"/>
      <c r="CR39" s="1120"/>
      <c r="CS39" s="1120"/>
      <c r="CT39" s="1120"/>
      <c r="CU39" s="1120"/>
      <c r="CV39" s="1120"/>
      <c r="DN39" s="535" t="s">
        <v>445</v>
      </c>
      <c r="DQ39" s="543" t="s">
        <v>446</v>
      </c>
      <c r="DR39" s="551">
        <v>1</v>
      </c>
    </row>
    <row r="40" spans="1:137" ht="9.75" customHeight="1">
      <c r="A40" s="1195"/>
      <c r="B40" s="1196"/>
      <c r="C40" s="1196"/>
      <c r="D40" s="1196"/>
      <c r="E40" s="1196"/>
      <c r="F40" s="1196"/>
      <c r="G40" s="1196"/>
      <c r="H40" s="1196"/>
      <c r="I40" s="1196"/>
      <c r="J40" s="1196"/>
      <c r="K40" s="1196"/>
      <c r="L40" s="1196"/>
      <c r="M40" s="1196"/>
      <c r="N40" s="1196"/>
      <c r="O40" s="1196"/>
      <c r="P40" s="1196"/>
      <c r="Q40" s="1196"/>
      <c r="R40" s="1196"/>
      <c r="S40" s="1196"/>
      <c r="T40" s="1196"/>
      <c r="U40" s="1196"/>
      <c r="V40" s="1196"/>
      <c r="W40" s="1196"/>
      <c r="X40" s="1196"/>
      <c r="Y40" s="1196"/>
      <c r="Z40" s="1196"/>
      <c r="AA40" s="1196"/>
      <c r="AB40" s="1196"/>
      <c r="AC40" s="1196"/>
      <c r="AD40" s="1196"/>
      <c r="AE40" s="1196"/>
      <c r="AF40" s="1196"/>
      <c r="AG40" s="1196"/>
      <c r="AH40" s="1196"/>
      <c r="AI40" s="1196"/>
      <c r="AJ40" s="1196"/>
      <c r="AK40" s="1196"/>
      <c r="AL40" s="1196"/>
      <c r="AM40" s="1196"/>
      <c r="AN40" s="1196"/>
      <c r="AO40" s="1196"/>
      <c r="AP40" s="1196"/>
      <c r="AQ40" s="1196"/>
      <c r="AR40" s="1196"/>
      <c r="AS40" s="1196"/>
      <c r="AT40" s="1197"/>
      <c r="AU40" s="541"/>
      <c r="AV40" s="541"/>
      <c r="AW40" s="1044"/>
      <c r="AX40" s="1044"/>
      <c r="AY40" s="1044"/>
      <c r="AZ40" s="1044"/>
      <c r="BA40" s="1044"/>
      <c r="BB40" s="1044"/>
      <c r="BC40" s="1044"/>
      <c r="BD40" s="1044"/>
      <c r="BE40" s="1044"/>
      <c r="BF40" s="1044"/>
      <c r="BG40" s="1044"/>
      <c r="BH40" s="1044"/>
      <c r="BI40" s="1044"/>
      <c r="BJ40" s="1044"/>
      <c r="BK40" s="1044"/>
      <c r="BL40" s="1044"/>
      <c r="BM40" s="1044"/>
      <c r="BN40" s="1044"/>
      <c r="BO40" s="1044"/>
      <c r="BP40" s="1044"/>
      <c r="BQ40" s="1044"/>
      <c r="BR40" s="1044"/>
      <c r="BS40" s="1044"/>
      <c r="BT40" s="1044"/>
      <c r="BU40" s="1044"/>
      <c r="BV40" s="1044"/>
      <c r="BW40" s="1044"/>
      <c r="BX40" s="1044"/>
      <c r="BY40" s="1044"/>
      <c r="BZ40" s="1044"/>
      <c r="CA40" s="1044"/>
      <c r="CB40" s="1044"/>
      <c r="CC40" s="1044"/>
      <c r="CD40" s="1044"/>
      <c r="CE40" s="1044"/>
      <c r="CF40" s="1044"/>
      <c r="CG40" s="1044"/>
      <c r="CH40" s="1044"/>
      <c r="CI40" s="1044"/>
      <c r="CJ40" s="1044"/>
      <c r="CK40" s="1044"/>
      <c r="CL40" s="1044"/>
      <c r="CM40" s="1044"/>
      <c r="CN40" s="1044"/>
      <c r="CO40" s="1044"/>
      <c r="CP40" s="1044"/>
      <c r="CQ40" s="1044"/>
      <c r="CR40" s="1044"/>
      <c r="CS40" s="1044"/>
      <c r="CT40" s="1044"/>
      <c r="CU40" s="1044"/>
      <c r="CV40" s="1044"/>
      <c r="DQ40" s="543" t="s">
        <v>447</v>
      </c>
      <c r="DR40" s="551">
        <v>2</v>
      </c>
    </row>
    <row r="41" spans="1:137" ht="9.75" customHeight="1">
      <c r="A41" s="1176"/>
      <c r="B41" s="1176"/>
      <c r="C41" s="1176"/>
      <c r="D41" s="1176"/>
      <c r="E41" s="1176"/>
      <c r="F41" s="1176"/>
      <c r="G41" s="1055" t="s">
        <v>307</v>
      </c>
      <c r="H41" s="1055"/>
      <c r="I41" s="1055"/>
      <c r="J41" s="1055"/>
      <c r="K41" s="1055"/>
      <c r="L41" s="1055"/>
      <c r="M41" s="1055"/>
      <c r="N41" s="1055"/>
      <c r="O41" s="1055" t="s">
        <v>299</v>
      </c>
      <c r="P41" s="1055"/>
      <c r="Q41" s="1055"/>
      <c r="R41" s="1055" t="s">
        <v>448</v>
      </c>
      <c r="S41" s="1055"/>
      <c r="T41" s="1055"/>
      <c r="U41" s="1055"/>
      <c r="V41" s="1055"/>
      <c r="W41" s="1055"/>
      <c r="X41" s="1177"/>
      <c r="Y41" s="1178"/>
      <c r="Z41" s="1178"/>
      <c r="AA41" s="1178"/>
      <c r="AB41" s="1178"/>
      <c r="AC41" s="1179"/>
      <c r="AD41" s="1055" t="s">
        <v>307</v>
      </c>
      <c r="AE41" s="1055"/>
      <c r="AF41" s="1055"/>
      <c r="AG41" s="1055"/>
      <c r="AH41" s="1055"/>
      <c r="AI41" s="1055"/>
      <c r="AJ41" s="1055"/>
      <c r="AK41" s="1055"/>
      <c r="AL41" s="1055" t="s">
        <v>299</v>
      </c>
      <c r="AM41" s="1055"/>
      <c r="AN41" s="1055"/>
      <c r="AO41" s="1056" t="s">
        <v>448</v>
      </c>
      <c r="AP41" s="1057"/>
      <c r="AQ41" s="1057"/>
      <c r="AR41" s="1057"/>
      <c r="AS41" s="1057"/>
      <c r="AT41" s="1058"/>
      <c r="AU41" s="541"/>
      <c r="AV41" s="541"/>
      <c r="AW41" s="1186" t="s">
        <v>449</v>
      </c>
      <c r="AX41" s="1187"/>
      <c r="AY41" s="1187"/>
      <c r="AZ41" s="1187"/>
      <c r="BA41" s="1188"/>
      <c r="BB41" s="1062" t="s">
        <v>450</v>
      </c>
      <c r="BC41" s="1063"/>
      <c r="BD41" s="1063"/>
      <c r="BE41" s="1063"/>
      <c r="BF41" s="1063"/>
      <c r="BG41" s="1063"/>
      <c r="BH41" s="1063"/>
      <c r="BI41" s="1063"/>
      <c r="BJ41" s="1063"/>
      <c r="BK41" s="1063"/>
      <c r="BL41" s="1064"/>
      <c r="BM41" s="1062" t="s">
        <v>451</v>
      </c>
      <c r="BN41" s="1063"/>
      <c r="BO41" s="1064"/>
      <c r="BP41" s="1062" t="s">
        <v>411</v>
      </c>
      <c r="BQ41" s="1063"/>
      <c r="BR41" s="1063"/>
      <c r="BS41" s="1063"/>
      <c r="BT41" s="1063"/>
      <c r="BU41" s="1063"/>
      <c r="BV41" s="1063"/>
      <c r="BW41" s="1064"/>
      <c r="BX41" s="1062" t="s">
        <v>299</v>
      </c>
      <c r="BY41" s="1063"/>
      <c r="BZ41" s="1064"/>
      <c r="CA41" s="1062" t="s">
        <v>57</v>
      </c>
      <c r="CB41" s="1063"/>
      <c r="CC41" s="1063"/>
      <c r="CD41" s="1063"/>
      <c r="CE41" s="1063"/>
      <c r="CF41" s="1063"/>
      <c r="CG41" s="1063"/>
      <c r="CH41" s="1063"/>
      <c r="CI41" s="1063"/>
      <c r="CJ41" s="1063"/>
      <c r="CK41" s="1063"/>
      <c r="CL41" s="1063"/>
      <c r="CM41" s="1063"/>
      <c r="CN41" s="1064"/>
      <c r="CO41" s="1062" t="s">
        <v>644</v>
      </c>
      <c r="CP41" s="1063"/>
      <c r="CQ41" s="1063"/>
      <c r="CR41" s="1063"/>
      <c r="CS41" s="1063"/>
      <c r="CT41" s="1063"/>
      <c r="CU41" s="1063"/>
      <c r="CV41" s="1064"/>
      <c r="DQ41" s="543" t="s">
        <v>453</v>
      </c>
      <c r="DR41" s="551">
        <v>3</v>
      </c>
    </row>
    <row r="42" spans="1:137" ht="9.75" customHeight="1">
      <c r="A42" s="1176"/>
      <c r="B42" s="1176"/>
      <c r="C42" s="1176"/>
      <c r="D42" s="1176"/>
      <c r="E42" s="1176"/>
      <c r="F42" s="1176"/>
      <c r="G42" s="1055"/>
      <c r="H42" s="1055"/>
      <c r="I42" s="1055"/>
      <c r="J42" s="1055"/>
      <c r="K42" s="1055"/>
      <c r="L42" s="1055"/>
      <c r="M42" s="1055"/>
      <c r="N42" s="1055"/>
      <c r="O42" s="1055"/>
      <c r="P42" s="1055"/>
      <c r="Q42" s="1055"/>
      <c r="R42" s="1055"/>
      <c r="S42" s="1055"/>
      <c r="T42" s="1055"/>
      <c r="U42" s="1055"/>
      <c r="V42" s="1055"/>
      <c r="W42" s="1055"/>
      <c r="X42" s="1180"/>
      <c r="Y42" s="1181"/>
      <c r="Z42" s="1181"/>
      <c r="AA42" s="1181"/>
      <c r="AB42" s="1181"/>
      <c r="AC42" s="1182"/>
      <c r="AD42" s="1055"/>
      <c r="AE42" s="1055"/>
      <c r="AF42" s="1055"/>
      <c r="AG42" s="1055"/>
      <c r="AH42" s="1055"/>
      <c r="AI42" s="1055"/>
      <c r="AJ42" s="1055"/>
      <c r="AK42" s="1055"/>
      <c r="AL42" s="1055"/>
      <c r="AM42" s="1055"/>
      <c r="AN42" s="1055"/>
      <c r="AO42" s="1183"/>
      <c r="AP42" s="1184"/>
      <c r="AQ42" s="1184"/>
      <c r="AR42" s="1184"/>
      <c r="AS42" s="1184"/>
      <c r="AT42" s="1185"/>
      <c r="AU42" s="541"/>
      <c r="AV42" s="541"/>
      <c r="AW42" s="1189"/>
      <c r="AX42" s="1190"/>
      <c r="AY42" s="1190"/>
      <c r="AZ42" s="1190"/>
      <c r="BA42" s="1191"/>
      <c r="BB42" s="1158"/>
      <c r="BC42" s="1159"/>
      <c r="BD42" s="1159"/>
      <c r="BE42" s="1159"/>
      <c r="BF42" s="1159"/>
      <c r="BG42" s="1159"/>
      <c r="BH42" s="1159"/>
      <c r="BI42" s="1159"/>
      <c r="BJ42" s="1159"/>
      <c r="BK42" s="1159"/>
      <c r="BL42" s="1160"/>
      <c r="BM42" s="1158"/>
      <c r="BN42" s="1159"/>
      <c r="BO42" s="1160"/>
      <c r="BP42" s="1158"/>
      <c r="BQ42" s="1159"/>
      <c r="BR42" s="1159"/>
      <c r="BS42" s="1159"/>
      <c r="BT42" s="1159"/>
      <c r="BU42" s="1159"/>
      <c r="BV42" s="1159"/>
      <c r="BW42" s="1160"/>
      <c r="BX42" s="1158"/>
      <c r="BY42" s="1159"/>
      <c r="BZ42" s="1160"/>
      <c r="CA42" s="1158"/>
      <c r="CB42" s="1159"/>
      <c r="CC42" s="1159"/>
      <c r="CD42" s="1159"/>
      <c r="CE42" s="1159"/>
      <c r="CF42" s="1159"/>
      <c r="CG42" s="1159"/>
      <c r="CH42" s="1159"/>
      <c r="CI42" s="1159"/>
      <c r="CJ42" s="1159"/>
      <c r="CK42" s="1159"/>
      <c r="CL42" s="1159"/>
      <c r="CM42" s="1159"/>
      <c r="CN42" s="1160"/>
      <c r="CO42" s="1158"/>
      <c r="CP42" s="1159"/>
      <c r="CQ42" s="1159"/>
      <c r="CR42" s="1159"/>
      <c r="CS42" s="1159"/>
      <c r="CT42" s="1159"/>
      <c r="CU42" s="1159"/>
      <c r="CV42" s="1160"/>
      <c r="DQ42" s="543" t="s">
        <v>643</v>
      </c>
      <c r="DR42" s="566">
        <v>4</v>
      </c>
    </row>
    <row r="43" spans="1:137" ht="9.75" customHeight="1">
      <c r="A43" s="1056" t="s">
        <v>454</v>
      </c>
      <c r="B43" s="1057"/>
      <c r="C43" s="1057"/>
      <c r="D43" s="1057"/>
      <c r="E43" s="1057"/>
      <c r="F43" s="1058"/>
      <c r="G43" s="1198"/>
      <c r="H43" s="1199"/>
      <c r="I43" s="1200"/>
      <c r="J43" s="1130" t="s">
        <v>455</v>
      </c>
      <c r="K43" s="1131"/>
      <c r="L43" s="1131"/>
      <c r="M43" s="1131"/>
      <c r="N43" s="1132"/>
      <c r="O43" s="1198"/>
      <c r="P43" s="1199"/>
      <c r="Q43" s="1200"/>
      <c r="R43" s="1204"/>
      <c r="S43" s="1205"/>
      <c r="T43" s="1205"/>
      <c r="U43" s="1205"/>
      <c r="V43" s="1205"/>
      <c r="W43" s="1206"/>
      <c r="X43" s="1056" t="s">
        <v>457</v>
      </c>
      <c r="Y43" s="1057"/>
      <c r="Z43" s="1057"/>
      <c r="AA43" s="1057"/>
      <c r="AB43" s="1057"/>
      <c r="AC43" s="1058"/>
      <c r="AD43" s="1198"/>
      <c r="AE43" s="1199"/>
      <c r="AF43" s="1200"/>
      <c r="AG43" s="1130" t="s">
        <v>455</v>
      </c>
      <c r="AH43" s="1131"/>
      <c r="AI43" s="1131"/>
      <c r="AJ43" s="1131"/>
      <c r="AK43" s="1132"/>
      <c r="AL43" s="1198"/>
      <c r="AM43" s="1199"/>
      <c r="AN43" s="1200"/>
      <c r="AO43" s="1204"/>
      <c r="AP43" s="1205"/>
      <c r="AQ43" s="1205"/>
      <c r="AR43" s="1205"/>
      <c r="AS43" s="1205"/>
      <c r="AT43" s="1206"/>
      <c r="AU43" s="541"/>
      <c r="AV43" s="541"/>
      <c r="AW43" s="1189"/>
      <c r="AX43" s="1190"/>
      <c r="AY43" s="1190"/>
      <c r="AZ43" s="1190"/>
      <c r="BA43" s="1191"/>
      <c r="BB43" s="1158"/>
      <c r="BC43" s="1159"/>
      <c r="BD43" s="1159"/>
      <c r="BE43" s="1159"/>
      <c r="BF43" s="1159"/>
      <c r="BG43" s="1159"/>
      <c r="BH43" s="1159"/>
      <c r="BI43" s="1159"/>
      <c r="BJ43" s="1159"/>
      <c r="BK43" s="1159"/>
      <c r="BL43" s="1160"/>
      <c r="BM43" s="1158"/>
      <c r="BN43" s="1159"/>
      <c r="BO43" s="1160"/>
      <c r="BP43" s="1065"/>
      <c r="BQ43" s="1066"/>
      <c r="BR43" s="1066"/>
      <c r="BS43" s="1066"/>
      <c r="BT43" s="1066"/>
      <c r="BU43" s="1066"/>
      <c r="BV43" s="1066"/>
      <c r="BW43" s="1067"/>
      <c r="BX43" s="1158"/>
      <c r="BY43" s="1159"/>
      <c r="BZ43" s="1160"/>
      <c r="CA43" s="1158"/>
      <c r="CB43" s="1159"/>
      <c r="CC43" s="1159"/>
      <c r="CD43" s="1159"/>
      <c r="CE43" s="1159"/>
      <c r="CF43" s="1159"/>
      <c r="CG43" s="1159"/>
      <c r="CH43" s="1159"/>
      <c r="CI43" s="1159"/>
      <c r="CJ43" s="1159"/>
      <c r="CK43" s="1159"/>
      <c r="CL43" s="1159"/>
      <c r="CM43" s="1159"/>
      <c r="CN43" s="1160"/>
      <c r="CO43" s="1158"/>
      <c r="CP43" s="1159"/>
      <c r="CQ43" s="1159"/>
      <c r="CR43" s="1159"/>
      <c r="CS43" s="1159"/>
      <c r="CT43" s="1159"/>
      <c r="CU43" s="1159"/>
      <c r="CV43" s="1160"/>
      <c r="DQ43" s="543"/>
    </row>
    <row r="44" spans="1:137" ht="9.75" customHeight="1">
      <c r="A44" s="1183"/>
      <c r="B44" s="1184"/>
      <c r="C44" s="1184"/>
      <c r="D44" s="1184"/>
      <c r="E44" s="1184"/>
      <c r="F44" s="1185"/>
      <c r="G44" s="1201"/>
      <c r="H44" s="1202"/>
      <c r="I44" s="1203"/>
      <c r="J44" s="1133"/>
      <c r="K44" s="1134"/>
      <c r="L44" s="1134"/>
      <c r="M44" s="1134"/>
      <c r="N44" s="1135"/>
      <c r="O44" s="1201"/>
      <c r="P44" s="1202"/>
      <c r="Q44" s="1203"/>
      <c r="R44" s="1207"/>
      <c r="S44" s="1208"/>
      <c r="T44" s="1208"/>
      <c r="U44" s="1208"/>
      <c r="V44" s="1208"/>
      <c r="W44" s="1209"/>
      <c r="X44" s="1183"/>
      <c r="Y44" s="1184"/>
      <c r="Z44" s="1184"/>
      <c r="AA44" s="1184"/>
      <c r="AB44" s="1184"/>
      <c r="AC44" s="1185"/>
      <c r="AD44" s="1201"/>
      <c r="AE44" s="1202"/>
      <c r="AF44" s="1203"/>
      <c r="AG44" s="1133"/>
      <c r="AH44" s="1134"/>
      <c r="AI44" s="1134"/>
      <c r="AJ44" s="1134"/>
      <c r="AK44" s="1135"/>
      <c r="AL44" s="1201"/>
      <c r="AM44" s="1202"/>
      <c r="AN44" s="1203"/>
      <c r="AO44" s="1210"/>
      <c r="AP44" s="1211"/>
      <c r="AQ44" s="1211"/>
      <c r="AR44" s="1211"/>
      <c r="AS44" s="1211"/>
      <c r="AT44" s="1212"/>
      <c r="AU44" s="541"/>
      <c r="AV44" s="541"/>
      <c r="AW44" s="1189"/>
      <c r="AX44" s="1190"/>
      <c r="AY44" s="1190"/>
      <c r="AZ44" s="1190"/>
      <c r="BA44" s="1191"/>
      <c r="BB44" s="1158"/>
      <c r="BC44" s="1159"/>
      <c r="BD44" s="1159"/>
      <c r="BE44" s="1159"/>
      <c r="BF44" s="1159"/>
      <c r="BG44" s="1159"/>
      <c r="BH44" s="1159"/>
      <c r="BI44" s="1159"/>
      <c r="BJ44" s="1159"/>
      <c r="BK44" s="1159"/>
      <c r="BL44" s="1160"/>
      <c r="BM44" s="1158"/>
      <c r="BN44" s="1159"/>
      <c r="BO44" s="1160"/>
      <c r="BP44" s="1062" t="s">
        <v>458</v>
      </c>
      <c r="BQ44" s="1063"/>
      <c r="BR44" s="1063"/>
      <c r="BS44" s="1064"/>
      <c r="BT44" s="1062" t="s">
        <v>459</v>
      </c>
      <c r="BU44" s="1063"/>
      <c r="BV44" s="1063"/>
      <c r="BW44" s="1064"/>
      <c r="BX44" s="1158"/>
      <c r="BY44" s="1159"/>
      <c r="BZ44" s="1160"/>
      <c r="CA44" s="1158"/>
      <c r="CB44" s="1159"/>
      <c r="CC44" s="1159"/>
      <c r="CD44" s="1159"/>
      <c r="CE44" s="1159"/>
      <c r="CF44" s="1159"/>
      <c r="CG44" s="1159"/>
      <c r="CH44" s="1159"/>
      <c r="CI44" s="1159"/>
      <c r="CJ44" s="1159"/>
      <c r="CK44" s="1159"/>
      <c r="CL44" s="1159"/>
      <c r="CM44" s="1159"/>
      <c r="CN44" s="1160"/>
      <c r="CO44" s="1158"/>
      <c r="CP44" s="1159"/>
      <c r="CQ44" s="1159"/>
      <c r="CR44" s="1159"/>
      <c r="CS44" s="1159"/>
      <c r="CT44" s="1159"/>
      <c r="CU44" s="1159"/>
      <c r="CV44" s="1160"/>
      <c r="DQ44" s="543"/>
    </row>
    <row r="45" spans="1:137" ht="9.75" customHeight="1">
      <c r="A45" s="1183"/>
      <c r="B45" s="1184"/>
      <c r="C45" s="1184"/>
      <c r="D45" s="1184"/>
      <c r="E45" s="1184"/>
      <c r="F45" s="1185"/>
      <c r="G45" s="1198"/>
      <c r="H45" s="1199"/>
      <c r="I45" s="1200"/>
      <c r="J45" s="1130" t="s">
        <v>455</v>
      </c>
      <c r="K45" s="1131"/>
      <c r="L45" s="1131"/>
      <c r="M45" s="1131"/>
      <c r="N45" s="1132"/>
      <c r="O45" s="1198"/>
      <c r="P45" s="1199"/>
      <c r="Q45" s="1200"/>
      <c r="R45" s="1204"/>
      <c r="S45" s="1205"/>
      <c r="T45" s="1205"/>
      <c r="U45" s="1205"/>
      <c r="V45" s="1205"/>
      <c r="W45" s="1206"/>
      <c r="X45" s="1183"/>
      <c r="Y45" s="1184"/>
      <c r="Z45" s="1184"/>
      <c r="AA45" s="1184"/>
      <c r="AB45" s="1184"/>
      <c r="AC45" s="1185"/>
      <c r="AD45" s="1198"/>
      <c r="AE45" s="1199"/>
      <c r="AF45" s="1200"/>
      <c r="AG45" s="1130" t="s">
        <v>455</v>
      </c>
      <c r="AH45" s="1131"/>
      <c r="AI45" s="1131"/>
      <c r="AJ45" s="1131"/>
      <c r="AK45" s="1132"/>
      <c r="AL45" s="1198"/>
      <c r="AM45" s="1199"/>
      <c r="AN45" s="1200"/>
      <c r="AO45" s="1204"/>
      <c r="AP45" s="1205"/>
      <c r="AQ45" s="1205"/>
      <c r="AR45" s="1205"/>
      <c r="AS45" s="1205"/>
      <c r="AT45" s="1206"/>
      <c r="AU45" s="541"/>
      <c r="AV45" s="541"/>
      <c r="AW45" s="1189"/>
      <c r="AX45" s="1190"/>
      <c r="AY45" s="1190"/>
      <c r="AZ45" s="1190"/>
      <c r="BA45" s="1191"/>
      <c r="BB45" s="1158"/>
      <c r="BC45" s="1159"/>
      <c r="BD45" s="1159"/>
      <c r="BE45" s="1159"/>
      <c r="BF45" s="1159"/>
      <c r="BG45" s="1159"/>
      <c r="BH45" s="1159"/>
      <c r="BI45" s="1159"/>
      <c r="BJ45" s="1159"/>
      <c r="BK45" s="1159"/>
      <c r="BL45" s="1160"/>
      <c r="BM45" s="1158"/>
      <c r="BN45" s="1159"/>
      <c r="BO45" s="1160"/>
      <c r="BP45" s="1158"/>
      <c r="BQ45" s="1159"/>
      <c r="BR45" s="1159"/>
      <c r="BS45" s="1160"/>
      <c r="BT45" s="1158"/>
      <c r="BU45" s="1159"/>
      <c r="BV45" s="1159"/>
      <c r="BW45" s="1160"/>
      <c r="BX45" s="1158"/>
      <c r="BY45" s="1159"/>
      <c r="BZ45" s="1160"/>
      <c r="CA45" s="1158"/>
      <c r="CB45" s="1159"/>
      <c r="CC45" s="1159"/>
      <c r="CD45" s="1159"/>
      <c r="CE45" s="1159"/>
      <c r="CF45" s="1159"/>
      <c r="CG45" s="1159"/>
      <c r="CH45" s="1159"/>
      <c r="CI45" s="1159"/>
      <c r="CJ45" s="1159"/>
      <c r="CK45" s="1159"/>
      <c r="CL45" s="1159"/>
      <c r="CM45" s="1159"/>
      <c r="CN45" s="1160"/>
      <c r="CO45" s="1158"/>
      <c r="CP45" s="1159"/>
      <c r="CQ45" s="1159"/>
      <c r="CR45" s="1159"/>
      <c r="CS45" s="1159"/>
      <c r="CT45" s="1159"/>
      <c r="CU45" s="1159"/>
      <c r="CV45" s="1160"/>
      <c r="DG45" s="536"/>
      <c r="DH45" s="552" t="s">
        <v>460</v>
      </c>
      <c r="DQ45" s="543"/>
    </row>
    <row r="46" spans="1:137" ht="9.75" customHeight="1">
      <c r="A46" s="1059"/>
      <c r="B46" s="1060"/>
      <c r="C46" s="1060"/>
      <c r="D46" s="1060"/>
      <c r="E46" s="1060"/>
      <c r="F46" s="1061"/>
      <c r="G46" s="1201"/>
      <c r="H46" s="1202"/>
      <c r="I46" s="1203"/>
      <c r="J46" s="1133"/>
      <c r="K46" s="1134"/>
      <c r="L46" s="1134"/>
      <c r="M46" s="1134"/>
      <c r="N46" s="1135"/>
      <c r="O46" s="1201"/>
      <c r="P46" s="1202"/>
      <c r="Q46" s="1203"/>
      <c r="R46" s="1207"/>
      <c r="S46" s="1208"/>
      <c r="T46" s="1208"/>
      <c r="U46" s="1208"/>
      <c r="V46" s="1208"/>
      <c r="W46" s="1209"/>
      <c r="X46" s="1059"/>
      <c r="Y46" s="1060"/>
      <c r="Z46" s="1060"/>
      <c r="AA46" s="1060"/>
      <c r="AB46" s="1060"/>
      <c r="AC46" s="1061"/>
      <c r="AD46" s="1201"/>
      <c r="AE46" s="1202"/>
      <c r="AF46" s="1203"/>
      <c r="AG46" s="1133"/>
      <c r="AH46" s="1134"/>
      <c r="AI46" s="1134"/>
      <c r="AJ46" s="1134"/>
      <c r="AK46" s="1135"/>
      <c r="AL46" s="1201"/>
      <c r="AM46" s="1202"/>
      <c r="AN46" s="1203"/>
      <c r="AO46" s="1207"/>
      <c r="AP46" s="1208"/>
      <c r="AQ46" s="1208"/>
      <c r="AR46" s="1208"/>
      <c r="AS46" s="1208"/>
      <c r="AT46" s="1209"/>
      <c r="AU46" s="541"/>
      <c r="AV46" s="541"/>
      <c r="AW46" s="1189"/>
      <c r="AX46" s="1190"/>
      <c r="AY46" s="1190"/>
      <c r="AZ46" s="1190"/>
      <c r="BA46" s="1191"/>
      <c r="BB46" s="1158"/>
      <c r="BC46" s="1159"/>
      <c r="BD46" s="1159"/>
      <c r="BE46" s="1159"/>
      <c r="BF46" s="1159"/>
      <c r="BG46" s="1159"/>
      <c r="BH46" s="1159"/>
      <c r="BI46" s="1159"/>
      <c r="BJ46" s="1159"/>
      <c r="BK46" s="1159"/>
      <c r="BL46" s="1160"/>
      <c r="BM46" s="1158"/>
      <c r="BN46" s="1159"/>
      <c r="BO46" s="1160"/>
      <c r="BP46" s="1158"/>
      <c r="BQ46" s="1159"/>
      <c r="BR46" s="1159"/>
      <c r="BS46" s="1160"/>
      <c r="BT46" s="1158"/>
      <c r="BU46" s="1159"/>
      <c r="BV46" s="1159"/>
      <c r="BW46" s="1160"/>
      <c r="BX46" s="1158"/>
      <c r="BY46" s="1159"/>
      <c r="BZ46" s="1160"/>
      <c r="CA46" s="1158"/>
      <c r="CB46" s="1159"/>
      <c r="CC46" s="1159"/>
      <c r="CD46" s="1159"/>
      <c r="CE46" s="1159"/>
      <c r="CF46" s="1159"/>
      <c r="CG46" s="1159"/>
      <c r="CH46" s="1159"/>
      <c r="CI46" s="1159"/>
      <c r="CJ46" s="1159"/>
      <c r="CK46" s="1159"/>
      <c r="CL46" s="1159"/>
      <c r="CM46" s="1159"/>
      <c r="CN46" s="1160"/>
      <c r="CO46" s="1158"/>
      <c r="CP46" s="1159"/>
      <c r="CQ46" s="1159"/>
      <c r="CR46" s="1159"/>
      <c r="CS46" s="1159"/>
      <c r="CT46" s="1159"/>
      <c r="CU46" s="1159"/>
      <c r="CV46" s="1160"/>
      <c r="DI46" s="553"/>
      <c r="DQ46" s="543"/>
    </row>
    <row r="47" spans="1:137" ht="4.5" customHeight="1">
      <c r="A47" s="1281" t="s">
        <v>461</v>
      </c>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3"/>
      <c r="X47" s="1281" t="s">
        <v>462</v>
      </c>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3"/>
      <c r="AU47" s="541"/>
      <c r="AV47" s="541"/>
      <c r="AW47" s="1233"/>
      <c r="AX47" s="1234"/>
      <c r="AY47" s="1234"/>
      <c r="AZ47" s="1234"/>
      <c r="BA47" s="1235"/>
      <c r="BB47" s="1204"/>
      <c r="BC47" s="1205"/>
      <c r="BD47" s="1205"/>
      <c r="BE47" s="1205"/>
      <c r="BF47" s="1205"/>
      <c r="BG47" s="1205"/>
      <c r="BH47" s="1205"/>
      <c r="BI47" s="1205"/>
      <c r="BJ47" s="1205"/>
      <c r="BK47" s="1205"/>
      <c r="BL47" s="1206"/>
      <c r="BM47" s="1204"/>
      <c r="BN47" s="1205"/>
      <c r="BO47" s="1206"/>
      <c r="BP47" s="1242"/>
      <c r="BQ47" s="1243"/>
      <c r="BR47" s="1243"/>
      <c r="BS47" s="1244"/>
      <c r="BT47" s="1242"/>
      <c r="BU47" s="1243"/>
      <c r="BV47" s="1243"/>
      <c r="BW47" s="1244"/>
      <c r="BX47" s="1130"/>
      <c r="BY47" s="1131"/>
      <c r="BZ47" s="1132"/>
      <c r="CA47" s="1254"/>
      <c r="CB47" s="1255"/>
      <c r="CC47" s="1255"/>
      <c r="CD47" s="1260" t="str">
        <f t="shared" ref="CD47" si="1">IF($BB47="","",IF($BB47="Ｖ結線（異容量）","","-"))</f>
        <v/>
      </c>
      <c r="CE47" s="1260"/>
      <c r="CF47" s="1263" t="s">
        <v>468</v>
      </c>
      <c r="CG47" s="1205"/>
      <c r="CH47" s="1266" t="s">
        <v>469</v>
      </c>
      <c r="CI47" s="1267"/>
      <c r="CJ47" s="1213" t="str">
        <f>IF($AW47="撤去",0,IF($BX47="","",$BX47))</f>
        <v/>
      </c>
      <c r="CK47" s="1214"/>
      <c r="CL47" s="1214"/>
      <c r="CM47" s="1214"/>
      <c r="CN47" s="1215"/>
      <c r="CO47" s="1272" t="str">
        <f t="shared" ref="CO47" si="2">IF($BB47="","",IF($BB47="高圧負荷設備","","-"))</f>
        <v/>
      </c>
      <c r="CP47" s="1273"/>
      <c r="CQ47" s="1273"/>
      <c r="CR47" s="1273"/>
      <c r="CS47" s="1273"/>
      <c r="CT47" s="1273"/>
      <c r="CU47" s="1273"/>
      <c r="CV47" s="1274"/>
      <c r="DD47" s="1222" t="str">
        <f>IF($BB47="","",VLOOKUP($BB47,$DQ$39:$DR$42,2,0))</f>
        <v/>
      </c>
      <c r="DE47" s="1223">
        <f>IF($DD47=1,$CA47,IF($DD47=2,$CA47*2*0.866,IF($DD47=3,($CA47-$CD47)+($CD47*2*0.866),IF($DD47=4,$CO47*1.176,0))))</f>
        <v>0</v>
      </c>
      <c r="DF47" s="1224"/>
      <c r="DG47" s="1224"/>
      <c r="DH47" s="1224"/>
      <c r="DI47" s="1224"/>
      <c r="DJ47" s="1224"/>
      <c r="DK47" s="1224"/>
      <c r="DL47" s="1225"/>
      <c r="DM47" s="1232" t="str">
        <f>IF($BB47="","",$DE47*$CJ47)</f>
        <v/>
      </c>
      <c r="DN47" s="1232"/>
      <c r="DO47" s="1232"/>
      <c r="DQ47" s="543"/>
    </row>
    <row r="48" spans="1:137" ht="4.5" customHeight="1">
      <c r="A48" s="1284"/>
      <c r="B48" s="1285"/>
      <c r="C48" s="1285"/>
      <c r="D48" s="1285"/>
      <c r="E48" s="1285"/>
      <c r="F48" s="1285"/>
      <c r="G48" s="1285"/>
      <c r="H48" s="1285"/>
      <c r="I48" s="1285"/>
      <c r="J48" s="1285"/>
      <c r="K48" s="1285"/>
      <c r="L48" s="1285"/>
      <c r="M48" s="1285"/>
      <c r="N48" s="1285"/>
      <c r="O48" s="1285"/>
      <c r="P48" s="1285"/>
      <c r="Q48" s="1285"/>
      <c r="R48" s="1285"/>
      <c r="S48" s="1285"/>
      <c r="T48" s="1285"/>
      <c r="U48" s="1285"/>
      <c r="V48" s="1285"/>
      <c r="W48" s="1286"/>
      <c r="X48" s="1284"/>
      <c r="Y48" s="1285"/>
      <c r="Z48" s="1285"/>
      <c r="AA48" s="1285"/>
      <c r="AB48" s="1285"/>
      <c r="AC48" s="1285"/>
      <c r="AD48" s="1285"/>
      <c r="AE48" s="1285"/>
      <c r="AF48" s="1285"/>
      <c r="AG48" s="1285"/>
      <c r="AH48" s="1285"/>
      <c r="AI48" s="1285"/>
      <c r="AJ48" s="1285"/>
      <c r="AK48" s="1285"/>
      <c r="AL48" s="1285"/>
      <c r="AM48" s="1285"/>
      <c r="AN48" s="1285"/>
      <c r="AO48" s="1285"/>
      <c r="AP48" s="1285"/>
      <c r="AQ48" s="1285"/>
      <c r="AR48" s="1285"/>
      <c r="AS48" s="1285"/>
      <c r="AT48" s="1286"/>
      <c r="AU48" s="541"/>
      <c r="AV48" s="541"/>
      <c r="AW48" s="1236"/>
      <c r="AX48" s="1237"/>
      <c r="AY48" s="1237"/>
      <c r="AZ48" s="1237"/>
      <c r="BA48" s="1238"/>
      <c r="BB48" s="1210"/>
      <c r="BC48" s="1211"/>
      <c r="BD48" s="1211"/>
      <c r="BE48" s="1211"/>
      <c r="BF48" s="1211"/>
      <c r="BG48" s="1211"/>
      <c r="BH48" s="1211"/>
      <c r="BI48" s="1211"/>
      <c r="BJ48" s="1211"/>
      <c r="BK48" s="1211"/>
      <c r="BL48" s="1212"/>
      <c r="BM48" s="1210"/>
      <c r="BN48" s="1211"/>
      <c r="BO48" s="1212"/>
      <c r="BP48" s="1245"/>
      <c r="BQ48" s="1246"/>
      <c r="BR48" s="1246"/>
      <c r="BS48" s="1247"/>
      <c r="BT48" s="1245"/>
      <c r="BU48" s="1246"/>
      <c r="BV48" s="1246"/>
      <c r="BW48" s="1247"/>
      <c r="BX48" s="1251"/>
      <c r="BY48" s="1252"/>
      <c r="BZ48" s="1253"/>
      <c r="CA48" s="1256"/>
      <c r="CB48" s="1257"/>
      <c r="CC48" s="1257"/>
      <c r="CD48" s="1261"/>
      <c r="CE48" s="1261"/>
      <c r="CF48" s="1264"/>
      <c r="CG48" s="1211"/>
      <c r="CH48" s="1268"/>
      <c r="CI48" s="1269"/>
      <c r="CJ48" s="1216"/>
      <c r="CK48" s="1217"/>
      <c r="CL48" s="1217"/>
      <c r="CM48" s="1217"/>
      <c r="CN48" s="1218"/>
      <c r="CO48" s="1275"/>
      <c r="CP48" s="1276"/>
      <c r="CQ48" s="1276"/>
      <c r="CR48" s="1276"/>
      <c r="CS48" s="1276"/>
      <c r="CT48" s="1276"/>
      <c r="CU48" s="1276"/>
      <c r="CV48" s="1277"/>
      <c r="DD48" s="1222"/>
      <c r="DE48" s="1226"/>
      <c r="DF48" s="1227"/>
      <c r="DG48" s="1227"/>
      <c r="DH48" s="1227"/>
      <c r="DI48" s="1227"/>
      <c r="DJ48" s="1227"/>
      <c r="DK48" s="1227"/>
      <c r="DL48" s="1228"/>
      <c r="DM48" s="1232"/>
      <c r="DN48" s="1232"/>
      <c r="DO48" s="1232"/>
    </row>
    <row r="49" spans="1:119" ht="4.5" customHeight="1">
      <c r="A49" s="1284"/>
      <c r="B49" s="1285"/>
      <c r="C49" s="1285"/>
      <c r="D49" s="1285"/>
      <c r="E49" s="1285"/>
      <c r="F49" s="1285"/>
      <c r="G49" s="1285"/>
      <c r="H49" s="1285"/>
      <c r="I49" s="1285"/>
      <c r="J49" s="1285"/>
      <c r="K49" s="1285"/>
      <c r="L49" s="1285"/>
      <c r="M49" s="1285"/>
      <c r="N49" s="1285"/>
      <c r="O49" s="1285"/>
      <c r="P49" s="1285"/>
      <c r="Q49" s="1285"/>
      <c r="R49" s="1285"/>
      <c r="S49" s="1285"/>
      <c r="T49" s="1285"/>
      <c r="U49" s="1285"/>
      <c r="V49" s="1285"/>
      <c r="W49" s="1286"/>
      <c r="X49" s="1284"/>
      <c r="Y49" s="1285"/>
      <c r="Z49" s="1285"/>
      <c r="AA49" s="1285"/>
      <c r="AB49" s="1285"/>
      <c r="AC49" s="1285"/>
      <c r="AD49" s="1285"/>
      <c r="AE49" s="1285"/>
      <c r="AF49" s="1285"/>
      <c r="AG49" s="1285"/>
      <c r="AH49" s="1285"/>
      <c r="AI49" s="1285"/>
      <c r="AJ49" s="1285"/>
      <c r="AK49" s="1285"/>
      <c r="AL49" s="1285"/>
      <c r="AM49" s="1285"/>
      <c r="AN49" s="1285"/>
      <c r="AO49" s="1285"/>
      <c r="AP49" s="1285"/>
      <c r="AQ49" s="1285"/>
      <c r="AR49" s="1285"/>
      <c r="AS49" s="1285"/>
      <c r="AT49" s="1286"/>
      <c r="AU49" s="541"/>
      <c r="AV49" s="541"/>
      <c r="AW49" s="1236"/>
      <c r="AX49" s="1237"/>
      <c r="AY49" s="1237"/>
      <c r="AZ49" s="1237"/>
      <c r="BA49" s="1238"/>
      <c r="BB49" s="1210"/>
      <c r="BC49" s="1211"/>
      <c r="BD49" s="1211"/>
      <c r="BE49" s="1211"/>
      <c r="BF49" s="1211"/>
      <c r="BG49" s="1211"/>
      <c r="BH49" s="1211"/>
      <c r="BI49" s="1211"/>
      <c r="BJ49" s="1211"/>
      <c r="BK49" s="1211"/>
      <c r="BL49" s="1212"/>
      <c r="BM49" s="1210"/>
      <c r="BN49" s="1211"/>
      <c r="BO49" s="1212"/>
      <c r="BP49" s="1245"/>
      <c r="BQ49" s="1246"/>
      <c r="BR49" s="1246"/>
      <c r="BS49" s="1247"/>
      <c r="BT49" s="1245"/>
      <c r="BU49" s="1246"/>
      <c r="BV49" s="1246"/>
      <c r="BW49" s="1247"/>
      <c r="BX49" s="1251"/>
      <c r="BY49" s="1252"/>
      <c r="BZ49" s="1253"/>
      <c r="CA49" s="1256"/>
      <c r="CB49" s="1257"/>
      <c r="CC49" s="1257"/>
      <c r="CD49" s="1261"/>
      <c r="CE49" s="1261"/>
      <c r="CF49" s="1264"/>
      <c r="CG49" s="1211"/>
      <c r="CH49" s="1268"/>
      <c r="CI49" s="1269"/>
      <c r="CJ49" s="1216"/>
      <c r="CK49" s="1217"/>
      <c r="CL49" s="1217"/>
      <c r="CM49" s="1217"/>
      <c r="CN49" s="1218"/>
      <c r="CO49" s="1275"/>
      <c r="CP49" s="1276"/>
      <c r="CQ49" s="1276"/>
      <c r="CR49" s="1276"/>
      <c r="CS49" s="1276"/>
      <c r="CT49" s="1276"/>
      <c r="CU49" s="1276"/>
      <c r="CV49" s="1277"/>
      <c r="DD49" s="1222"/>
      <c r="DE49" s="1226"/>
      <c r="DF49" s="1227"/>
      <c r="DG49" s="1227"/>
      <c r="DH49" s="1227"/>
      <c r="DI49" s="1227"/>
      <c r="DJ49" s="1227"/>
      <c r="DK49" s="1227"/>
      <c r="DL49" s="1228"/>
      <c r="DM49" s="1232"/>
      <c r="DN49" s="1232"/>
      <c r="DO49" s="1232"/>
    </row>
    <row r="50" spans="1:119" ht="4.5" customHeight="1">
      <c r="A50" s="1284"/>
      <c r="B50" s="1285"/>
      <c r="C50" s="1285"/>
      <c r="D50" s="1285"/>
      <c r="E50" s="1285"/>
      <c r="F50" s="1285"/>
      <c r="G50" s="1285"/>
      <c r="H50" s="1285"/>
      <c r="I50" s="1285"/>
      <c r="J50" s="1285"/>
      <c r="K50" s="1285"/>
      <c r="L50" s="1285"/>
      <c r="M50" s="1285"/>
      <c r="N50" s="1285"/>
      <c r="O50" s="1285"/>
      <c r="P50" s="1285"/>
      <c r="Q50" s="1285"/>
      <c r="R50" s="1285"/>
      <c r="S50" s="1285"/>
      <c r="T50" s="1285"/>
      <c r="U50" s="1285"/>
      <c r="V50" s="1285"/>
      <c r="W50" s="1286"/>
      <c r="X50" s="1284"/>
      <c r="Y50" s="1285"/>
      <c r="Z50" s="1285"/>
      <c r="AA50" s="1285"/>
      <c r="AB50" s="1285"/>
      <c r="AC50" s="1285"/>
      <c r="AD50" s="1285"/>
      <c r="AE50" s="1285"/>
      <c r="AF50" s="1285"/>
      <c r="AG50" s="1285"/>
      <c r="AH50" s="1285"/>
      <c r="AI50" s="1285"/>
      <c r="AJ50" s="1285"/>
      <c r="AK50" s="1285"/>
      <c r="AL50" s="1285"/>
      <c r="AM50" s="1285"/>
      <c r="AN50" s="1285"/>
      <c r="AO50" s="1285"/>
      <c r="AP50" s="1285"/>
      <c r="AQ50" s="1285"/>
      <c r="AR50" s="1285"/>
      <c r="AS50" s="1285"/>
      <c r="AT50" s="1286"/>
      <c r="AU50" s="541"/>
      <c r="AV50" s="541"/>
      <c r="AW50" s="1239"/>
      <c r="AX50" s="1240"/>
      <c r="AY50" s="1240"/>
      <c r="AZ50" s="1240"/>
      <c r="BA50" s="1241"/>
      <c r="BB50" s="1207"/>
      <c r="BC50" s="1208"/>
      <c r="BD50" s="1208"/>
      <c r="BE50" s="1208"/>
      <c r="BF50" s="1208"/>
      <c r="BG50" s="1208"/>
      <c r="BH50" s="1208"/>
      <c r="BI50" s="1208"/>
      <c r="BJ50" s="1208"/>
      <c r="BK50" s="1208"/>
      <c r="BL50" s="1209"/>
      <c r="BM50" s="1207"/>
      <c r="BN50" s="1208"/>
      <c r="BO50" s="1209"/>
      <c r="BP50" s="1248"/>
      <c r="BQ50" s="1249"/>
      <c r="BR50" s="1249"/>
      <c r="BS50" s="1250"/>
      <c r="BT50" s="1248"/>
      <c r="BU50" s="1249"/>
      <c r="BV50" s="1249"/>
      <c r="BW50" s="1250"/>
      <c r="BX50" s="1133"/>
      <c r="BY50" s="1134"/>
      <c r="BZ50" s="1135"/>
      <c r="CA50" s="1258"/>
      <c r="CB50" s="1259"/>
      <c r="CC50" s="1259"/>
      <c r="CD50" s="1262"/>
      <c r="CE50" s="1262"/>
      <c r="CF50" s="1265"/>
      <c r="CG50" s="1208"/>
      <c r="CH50" s="1270"/>
      <c r="CI50" s="1271"/>
      <c r="CJ50" s="1219"/>
      <c r="CK50" s="1220"/>
      <c r="CL50" s="1220"/>
      <c r="CM50" s="1220"/>
      <c r="CN50" s="1221"/>
      <c r="CO50" s="1278"/>
      <c r="CP50" s="1279"/>
      <c r="CQ50" s="1279"/>
      <c r="CR50" s="1279"/>
      <c r="CS50" s="1279"/>
      <c r="CT50" s="1279"/>
      <c r="CU50" s="1279"/>
      <c r="CV50" s="1280"/>
      <c r="DD50" s="1222"/>
      <c r="DE50" s="1229"/>
      <c r="DF50" s="1230"/>
      <c r="DG50" s="1230"/>
      <c r="DH50" s="1230"/>
      <c r="DI50" s="1230"/>
      <c r="DJ50" s="1230"/>
      <c r="DK50" s="1230"/>
      <c r="DL50" s="1231"/>
      <c r="DM50" s="1232"/>
      <c r="DN50" s="1232"/>
      <c r="DO50" s="1232"/>
    </row>
    <row r="51" spans="1:119" ht="4.5" customHeight="1">
      <c r="A51" s="1287"/>
      <c r="B51" s="1288"/>
      <c r="C51" s="1288"/>
      <c r="D51" s="1288"/>
      <c r="E51" s="1288"/>
      <c r="F51" s="1288"/>
      <c r="G51" s="1288"/>
      <c r="H51" s="1288"/>
      <c r="I51" s="1288"/>
      <c r="J51" s="1288"/>
      <c r="K51" s="1288"/>
      <c r="L51" s="1288"/>
      <c r="M51" s="1288"/>
      <c r="N51" s="1288"/>
      <c r="O51" s="1288"/>
      <c r="P51" s="1288"/>
      <c r="Q51" s="1288"/>
      <c r="R51" s="1288"/>
      <c r="S51" s="1288"/>
      <c r="T51" s="1288"/>
      <c r="U51" s="1288"/>
      <c r="V51" s="1288"/>
      <c r="W51" s="1289"/>
      <c r="X51" s="1287"/>
      <c r="Y51" s="1288"/>
      <c r="Z51" s="1288"/>
      <c r="AA51" s="1288"/>
      <c r="AB51" s="1288"/>
      <c r="AC51" s="1288"/>
      <c r="AD51" s="1288"/>
      <c r="AE51" s="1288"/>
      <c r="AF51" s="1288"/>
      <c r="AG51" s="1288"/>
      <c r="AH51" s="1288"/>
      <c r="AI51" s="1288"/>
      <c r="AJ51" s="1288"/>
      <c r="AK51" s="1288"/>
      <c r="AL51" s="1288"/>
      <c r="AM51" s="1288"/>
      <c r="AN51" s="1288"/>
      <c r="AO51" s="1288"/>
      <c r="AP51" s="1288"/>
      <c r="AQ51" s="1288"/>
      <c r="AR51" s="1288"/>
      <c r="AS51" s="1288"/>
      <c r="AT51" s="1289"/>
      <c r="AU51" s="541"/>
      <c r="AV51" s="541"/>
      <c r="AW51" s="1233"/>
      <c r="AX51" s="1234"/>
      <c r="AY51" s="1234"/>
      <c r="AZ51" s="1234"/>
      <c r="BA51" s="1235"/>
      <c r="BB51" s="1204"/>
      <c r="BC51" s="1205"/>
      <c r="BD51" s="1205"/>
      <c r="BE51" s="1205"/>
      <c r="BF51" s="1205"/>
      <c r="BG51" s="1205"/>
      <c r="BH51" s="1205"/>
      <c r="BI51" s="1205"/>
      <c r="BJ51" s="1205"/>
      <c r="BK51" s="1205"/>
      <c r="BL51" s="1206"/>
      <c r="BM51" s="1204"/>
      <c r="BN51" s="1205"/>
      <c r="BO51" s="1206"/>
      <c r="BP51" s="1242"/>
      <c r="BQ51" s="1243"/>
      <c r="BR51" s="1243"/>
      <c r="BS51" s="1244"/>
      <c r="BT51" s="1242"/>
      <c r="BU51" s="1243"/>
      <c r="BV51" s="1243"/>
      <c r="BW51" s="1244"/>
      <c r="BX51" s="1130"/>
      <c r="BY51" s="1131"/>
      <c r="BZ51" s="1132"/>
      <c r="CA51" s="1254"/>
      <c r="CB51" s="1255"/>
      <c r="CC51" s="1255"/>
      <c r="CD51" s="1260" t="str">
        <f t="shared" ref="CD51:CD55" si="3">IF($BB51="","",IF($BB51="Ｖ結線（異容量）","","-"))</f>
        <v/>
      </c>
      <c r="CE51" s="1260"/>
      <c r="CF51" s="1263" t="s">
        <v>468</v>
      </c>
      <c r="CG51" s="1205"/>
      <c r="CH51" s="1266" t="s">
        <v>469</v>
      </c>
      <c r="CI51" s="1267"/>
      <c r="CJ51" s="1213" t="str">
        <f t="shared" ref="CJ51" si="4">IF($AW51="撤去",0,IF($BX51="","",$BX51))</f>
        <v/>
      </c>
      <c r="CK51" s="1214"/>
      <c r="CL51" s="1214"/>
      <c r="CM51" s="1214"/>
      <c r="CN51" s="1215"/>
      <c r="CO51" s="1272" t="str">
        <f t="shared" ref="CO51" si="5">IF($BB51="","",IF($BB51="高圧負荷設備","","-"))</f>
        <v/>
      </c>
      <c r="CP51" s="1273"/>
      <c r="CQ51" s="1273"/>
      <c r="CR51" s="1273"/>
      <c r="CS51" s="1273"/>
      <c r="CT51" s="1273"/>
      <c r="CU51" s="1273"/>
      <c r="CV51" s="1274"/>
      <c r="DD51" s="1222" t="str">
        <f>IF($BB51="","",VLOOKUP($BB51,$DQ$39:$DR$42,2,0))</f>
        <v/>
      </c>
      <c r="DE51" s="1223">
        <f t="shared" ref="DE51" si="6">IF($DD51=1,$CA51,IF($DD51=2,$CA51*2*0.866,IF($DD51=3,($CA51-$CD51)+($CD51*2*0.866),IF($DD51=4,$CO51*1.176,0))))</f>
        <v>0</v>
      </c>
      <c r="DF51" s="1224"/>
      <c r="DG51" s="1224"/>
      <c r="DH51" s="1224"/>
      <c r="DI51" s="1224"/>
      <c r="DJ51" s="1224"/>
      <c r="DK51" s="1224"/>
      <c r="DL51" s="1225"/>
      <c r="DM51" s="1232" t="str">
        <f t="shared" ref="DM51" si="7">IF($BB51="","",$DE51*$CJ51)</f>
        <v/>
      </c>
      <c r="DN51" s="1232"/>
      <c r="DO51" s="1232"/>
    </row>
    <row r="52" spans="1:119" ht="4.5" customHeight="1">
      <c r="A52" s="1411"/>
      <c r="B52" s="1411"/>
      <c r="C52" s="1411"/>
      <c r="D52" s="1411"/>
      <c r="E52" s="1411"/>
      <c r="F52" s="1411"/>
      <c r="G52" s="1411"/>
      <c r="H52" s="1411"/>
      <c r="I52" s="1411"/>
      <c r="J52" s="1411"/>
      <c r="K52" s="1411"/>
      <c r="L52" s="1411"/>
      <c r="M52" s="1411"/>
      <c r="N52" s="1411"/>
      <c r="O52" s="1411"/>
      <c r="P52" s="1411"/>
      <c r="Q52" s="1411"/>
      <c r="R52" s="1411"/>
      <c r="S52" s="1411"/>
      <c r="T52" s="1411"/>
      <c r="U52" s="1411"/>
      <c r="V52" s="1411"/>
      <c r="W52" s="1411"/>
      <c r="X52" s="1411"/>
      <c r="Y52" s="1411"/>
      <c r="Z52" s="1411"/>
      <c r="AA52" s="1411"/>
      <c r="AB52" s="1411"/>
      <c r="AC52" s="1411"/>
      <c r="AD52" s="1411"/>
      <c r="AE52" s="1411"/>
      <c r="AF52" s="1411"/>
      <c r="AG52" s="1411"/>
      <c r="AH52" s="1411"/>
      <c r="AI52" s="1411"/>
      <c r="AJ52" s="1411"/>
      <c r="AK52" s="1411"/>
      <c r="AL52" s="1411"/>
      <c r="AM52" s="1411"/>
      <c r="AN52" s="1411"/>
      <c r="AO52" s="1411"/>
      <c r="AP52" s="1411"/>
      <c r="AQ52" s="1411"/>
      <c r="AR52" s="1411"/>
      <c r="AS52" s="1411"/>
      <c r="AT52" s="1411"/>
      <c r="AU52" s="541"/>
      <c r="AV52" s="541"/>
      <c r="AW52" s="1236"/>
      <c r="AX52" s="1237"/>
      <c r="AY52" s="1237"/>
      <c r="AZ52" s="1237"/>
      <c r="BA52" s="1238"/>
      <c r="BB52" s="1210"/>
      <c r="BC52" s="1211"/>
      <c r="BD52" s="1211"/>
      <c r="BE52" s="1211"/>
      <c r="BF52" s="1211"/>
      <c r="BG52" s="1211"/>
      <c r="BH52" s="1211"/>
      <c r="BI52" s="1211"/>
      <c r="BJ52" s="1211"/>
      <c r="BK52" s="1211"/>
      <c r="BL52" s="1212"/>
      <c r="BM52" s="1210"/>
      <c r="BN52" s="1211"/>
      <c r="BO52" s="1212"/>
      <c r="BP52" s="1245"/>
      <c r="BQ52" s="1246"/>
      <c r="BR52" s="1246"/>
      <c r="BS52" s="1247"/>
      <c r="BT52" s="1245"/>
      <c r="BU52" s="1246"/>
      <c r="BV52" s="1246"/>
      <c r="BW52" s="1247"/>
      <c r="BX52" s="1251"/>
      <c r="BY52" s="1252"/>
      <c r="BZ52" s="1253"/>
      <c r="CA52" s="1256"/>
      <c r="CB52" s="1257"/>
      <c r="CC52" s="1257"/>
      <c r="CD52" s="1261"/>
      <c r="CE52" s="1261"/>
      <c r="CF52" s="1264"/>
      <c r="CG52" s="1211"/>
      <c r="CH52" s="1268"/>
      <c r="CI52" s="1269"/>
      <c r="CJ52" s="1216"/>
      <c r="CK52" s="1217"/>
      <c r="CL52" s="1217"/>
      <c r="CM52" s="1217"/>
      <c r="CN52" s="1218"/>
      <c r="CO52" s="1275"/>
      <c r="CP52" s="1276"/>
      <c r="CQ52" s="1276"/>
      <c r="CR52" s="1276"/>
      <c r="CS52" s="1276"/>
      <c r="CT52" s="1276"/>
      <c r="CU52" s="1276"/>
      <c r="CV52" s="1277"/>
      <c r="DD52" s="1222"/>
      <c r="DE52" s="1226"/>
      <c r="DF52" s="1227"/>
      <c r="DG52" s="1227"/>
      <c r="DH52" s="1227"/>
      <c r="DI52" s="1227"/>
      <c r="DJ52" s="1227"/>
      <c r="DK52" s="1227"/>
      <c r="DL52" s="1228"/>
      <c r="DM52" s="1232"/>
      <c r="DN52" s="1232"/>
      <c r="DO52" s="1232"/>
    </row>
    <row r="53" spans="1:119" ht="4.5" customHeight="1">
      <c r="A53" s="1411"/>
      <c r="B53" s="1411"/>
      <c r="C53" s="1411"/>
      <c r="D53" s="1411"/>
      <c r="E53" s="1411"/>
      <c r="F53" s="1411"/>
      <c r="G53" s="1411"/>
      <c r="H53" s="1411"/>
      <c r="I53" s="1411"/>
      <c r="J53" s="1411"/>
      <c r="K53" s="1411"/>
      <c r="L53" s="1411"/>
      <c r="M53" s="1411"/>
      <c r="N53" s="1411"/>
      <c r="O53" s="1411"/>
      <c r="P53" s="1411"/>
      <c r="Q53" s="1411"/>
      <c r="R53" s="1411"/>
      <c r="S53" s="1411"/>
      <c r="T53" s="1411"/>
      <c r="U53" s="1411"/>
      <c r="V53" s="1411"/>
      <c r="W53" s="1411"/>
      <c r="X53" s="1411"/>
      <c r="Y53" s="1411"/>
      <c r="Z53" s="1411"/>
      <c r="AA53" s="1411"/>
      <c r="AB53" s="1411"/>
      <c r="AC53" s="1411"/>
      <c r="AD53" s="1411"/>
      <c r="AE53" s="1411"/>
      <c r="AF53" s="1411"/>
      <c r="AG53" s="1411"/>
      <c r="AH53" s="1411"/>
      <c r="AI53" s="1411"/>
      <c r="AJ53" s="1411"/>
      <c r="AK53" s="1411"/>
      <c r="AL53" s="1411"/>
      <c r="AM53" s="1411"/>
      <c r="AN53" s="1411"/>
      <c r="AO53" s="1411"/>
      <c r="AP53" s="1411"/>
      <c r="AQ53" s="1411"/>
      <c r="AR53" s="1411"/>
      <c r="AS53" s="1411"/>
      <c r="AT53" s="1411"/>
      <c r="AU53" s="541"/>
      <c r="AV53" s="541"/>
      <c r="AW53" s="1236"/>
      <c r="AX53" s="1237"/>
      <c r="AY53" s="1237"/>
      <c r="AZ53" s="1237"/>
      <c r="BA53" s="1238"/>
      <c r="BB53" s="1210"/>
      <c r="BC53" s="1211"/>
      <c r="BD53" s="1211"/>
      <c r="BE53" s="1211"/>
      <c r="BF53" s="1211"/>
      <c r="BG53" s="1211"/>
      <c r="BH53" s="1211"/>
      <c r="BI53" s="1211"/>
      <c r="BJ53" s="1211"/>
      <c r="BK53" s="1211"/>
      <c r="BL53" s="1212"/>
      <c r="BM53" s="1210"/>
      <c r="BN53" s="1211"/>
      <c r="BO53" s="1212"/>
      <c r="BP53" s="1245"/>
      <c r="BQ53" s="1246"/>
      <c r="BR53" s="1246"/>
      <c r="BS53" s="1247"/>
      <c r="BT53" s="1245"/>
      <c r="BU53" s="1246"/>
      <c r="BV53" s="1246"/>
      <c r="BW53" s="1247"/>
      <c r="BX53" s="1251"/>
      <c r="BY53" s="1252"/>
      <c r="BZ53" s="1253"/>
      <c r="CA53" s="1256"/>
      <c r="CB53" s="1257"/>
      <c r="CC53" s="1257"/>
      <c r="CD53" s="1261"/>
      <c r="CE53" s="1261"/>
      <c r="CF53" s="1264"/>
      <c r="CG53" s="1211"/>
      <c r="CH53" s="1268"/>
      <c r="CI53" s="1269"/>
      <c r="CJ53" s="1216"/>
      <c r="CK53" s="1217"/>
      <c r="CL53" s="1217"/>
      <c r="CM53" s="1217"/>
      <c r="CN53" s="1218"/>
      <c r="CO53" s="1275"/>
      <c r="CP53" s="1276"/>
      <c r="CQ53" s="1276"/>
      <c r="CR53" s="1276"/>
      <c r="CS53" s="1276"/>
      <c r="CT53" s="1276"/>
      <c r="CU53" s="1276"/>
      <c r="CV53" s="1277"/>
      <c r="DD53" s="1222"/>
      <c r="DE53" s="1226"/>
      <c r="DF53" s="1227"/>
      <c r="DG53" s="1227"/>
      <c r="DH53" s="1227"/>
      <c r="DI53" s="1227"/>
      <c r="DJ53" s="1227"/>
      <c r="DK53" s="1227"/>
      <c r="DL53" s="1228"/>
      <c r="DM53" s="1232"/>
      <c r="DN53" s="1232"/>
      <c r="DO53" s="1232"/>
    </row>
    <row r="54" spans="1:119" ht="4.5" customHeight="1">
      <c r="A54" s="1411"/>
      <c r="B54" s="1411"/>
      <c r="C54" s="1411"/>
      <c r="D54" s="1411"/>
      <c r="E54" s="1411"/>
      <c r="F54" s="1411"/>
      <c r="G54" s="1411"/>
      <c r="H54" s="1411"/>
      <c r="I54" s="1411"/>
      <c r="J54" s="1411"/>
      <c r="K54" s="1411"/>
      <c r="L54" s="1411"/>
      <c r="M54" s="1411"/>
      <c r="N54" s="1411"/>
      <c r="O54" s="1411"/>
      <c r="P54" s="1411"/>
      <c r="Q54" s="1411"/>
      <c r="R54" s="1411"/>
      <c r="S54" s="1411"/>
      <c r="T54" s="1411"/>
      <c r="U54" s="1411"/>
      <c r="V54" s="1411"/>
      <c r="W54" s="1411"/>
      <c r="X54" s="1411"/>
      <c r="Y54" s="1411"/>
      <c r="Z54" s="1411"/>
      <c r="AA54" s="1411"/>
      <c r="AB54" s="1411"/>
      <c r="AC54" s="1411"/>
      <c r="AD54" s="1411"/>
      <c r="AE54" s="1411"/>
      <c r="AF54" s="1411"/>
      <c r="AG54" s="1411"/>
      <c r="AH54" s="1411"/>
      <c r="AI54" s="1411"/>
      <c r="AJ54" s="1411"/>
      <c r="AK54" s="1411"/>
      <c r="AL54" s="1411"/>
      <c r="AM54" s="1411"/>
      <c r="AN54" s="1411"/>
      <c r="AO54" s="1411"/>
      <c r="AP54" s="1411"/>
      <c r="AQ54" s="1411"/>
      <c r="AR54" s="1411"/>
      <c r="AS54" s="1411"/>
      <c r="AT54" s="1411"/>
      <c r="AU54" s="541"/>
      <c r="AV54" s="541"/>
      <c r="AW54" s="1239"/>
      <c r="AX54" s="1240"/>
      <c r="AY54" s="1240"/>
      <c r="AZ54" s="1240"/>
      <c r="BA54" s="1241"/>
      <c r="BB54" s="1207"/>
      <c r="BC54" s="1208"/>
      <c r="BD54" s="1208"/>
      <c r="BE54" s="1208"/>
      <c r="BF54" s="1208"/>
      <c r="BG54" s="1208"/>
      <c r="BH54" s="1208"/>
      <c r="BI54" s="1208"/>
      <c r="BJ54" s="1208"/>
      <c r="BK54" s="1208"/>
      <c r="BL54" s="1209"/>
      <c r="BM54" s="1207"/>
      <c r="BN54" s="1208"/>
      <c r="BO54" s="1209"/>
      <c r="BP54" s="1248"/>
      <c r="BQ54" s="1249"/>
      <c r="BR54" s="1249"/>
      <c r="BS54" s="1250"/>
      <c r="BT54" s="1248"/>
      <c r="BU54" s="1249"/>
      <c r="BV54" s="1249"/>
      <c r="BW54" s="1250"/>
      <c r="BX54" s="1133"/>
      <c r="BY54" s="1134"/>
      <c r="BZ54" s="1135"/>
      <c r="CA54" s="1258"/>
      <c r="CB54" s="1259"/>
      <c r="CC54" s="1259"/>
      <c r="CD54" s="1262"/>
      <c r="CE54" s="1262"/>
      <c r="CF54" s="1265"/>
      <c r="CG54" s="1208"/>
      <c r="CH54" s="1270"/>
      <c r="CI54" s="1271"/>
      <c r="CJ54" s="1219"/>
      <c r="CK54" s="1220"/>
      <c r="CL54" s="1220"/>
      <c r="CM54" s="1220"/>
      <c r="CN54" s="1221"/>
      <c r="CO54" s="1278"/>
      <c r="CP54" s="1279"/>
      <c r="CQ54" s="1279"/>
      <c r="CR54" s="1279"/>
      <c r="CS54" s="1279"/>
      <c r="CT54" s="1279"/>
      <c r="CU54" s="1279"/>
      <c r="CV54" s="1280"/>
      <c r="DD54" s="1222"/>
      <c r="DE54" s="1229"/>
      <c r="DF54" s="1230"/>
      <c r="DG54" s="1230"/>
      <c r="DH54" s="1230"/>
      <c r="DI54" s="1230"/>
      <c r="DJ54" s="1230"/>
      <c r="DK54" s="1230"/>
      <c r="DL54" s="1231"/>
      <c r="DM54" s="1232"/>
      <c r="DN54" s="1232"/>
      <c r="DO54" s="1232"/>
    </row>
    <row r="55" spans="1:119" ht="4.5" customHeight="1">
      <c r="A55" s="1411"/>
      <c r="B55" s="1411"/>
      <c r="C55" s="1411"/>
      <c r="D55" s="1411"/>
      <c r="E55" s="1411"/>
      <c r="F55" s="1411"/>
      <c r="G55" s="1411"/>
      <c r="H55" s="1411"/>
      <c r="I55" s="1411"/>
      <c r="J55" s="1411"/>
      <c r="K55" s="1411"/>
      <c r="L55" s="1411"/>
      <c r="M55" s="1411"/>
      <c r="N55" s="1411"/>
      <c r="O55" s="1411"/>
      <c r="P55" s="1411"/>
      <c r="Q55" s="1411"/>
      <c r="R55" s="1411"/>
      <c r="S55" s="1411"/>
      <c r="T55" s="1411"/>
      <c r="U55" s="1411"/>
      <c r="V55" s="1411"/>
      <c r="W55" s="1411"/>
      <c r="X55" s="1411"/>
      <c r="Y55" s="1411"/>
      <c r="Z55" s="1411"/>
      <c r="AA55" s="1411"/>
      <c r="AB55" s="1411"/>
      <c r="AC55" s="1411"/>
      <c r="AD55" s="1411"/>
      <c r="AE55" s="1411"/>
      <c r="AF55" s="1411"/>
      <c r="AG55" s="1411"/>
      <c r="AH55" s="1411"/>
      <c r="AI55" s="1411"/>
      <c r="AJ55" s="1411"/>
      <c r="AK55" s="1411"/>
      <c r="AL55" s="1411"/>
      <c r="AM55" s="1411"/>
      <c r="AN55" s="1411"/>
      <c r="AO55" s="1411"/>
      <c r="AP55" s="1411"/>
      <c r="AQ55" s="1411"/>
      <c r="AR55" s="1411"/>
      <c r="AS55" s="1411"/>
      <c r="AT55" s="1411"/>
      <c r="AU55" s="541"/>
      <c r="AV55" s="541"/>
      <c r="AW55" s="1233"/>
      <c r="AX55" s="1234"/>
      <c r="AY55" s="1234"/>
      <c r="AZ55" s="1234"/>
      <c r="BA55" s="1235"/>
      <c r="BB55" s="1204"/>
      <c r="BC55" s="1205"/>
      <c r="BD55" s="1205"/>
      <c r="BE55" s="1205"/>
      <c r="BF55" s="1205"/>
      <c r="BG55" s="1205"/>
      <c r="BH55" s="1205"/>
      <c r="BI55" s="1205"/>
      <c r="BJ55" s="1205"/>
      <c r="BK55" s="1205"/>
      <c r="BL55" s="1206"/>
      <c r="BM55" s="1204"/>
      <c r="BN55" s="1205"/>
      <c r="BO55" s="1206"/>
      <c r="BP55" s="1242"/>
      <c r="BQ55" s="1243"/>
      <c r="BR55" s="1243"/>
      <c r="BS55" s="1244"/>
      <c r="BT55" s="1242"/>
      <c r="BU55" s="1243"/>
      <c r="BV55" s="1243"/>
      <c r="BW55" s="1244"/>
      <c r="BX55" s="1130"/>
      <c r="BY55" s="1131"/>
      <c r="BZ55" s="1132"/>
      <c r="CA55" s="1254"/>
      <c r="CB55" s="1255"/>
      <c r="CC55" s="1255"/>
      <c r="CD55" s="1260" t="str">
        <f t="shared" si="3"/>
        <v/>
      </c>
      <c r="CE55" s="1260"/>
      <c r="CF55" s="1263" t="s">
        <v>468</v>
      </c>
      <c r="CG55" s="1205"/>
      <c r="CH55" s="1266" t="s">
        <v>469</v>
      </c>
      <c r="CI55" s="1267"/>
      <c r="CJ55" s="1213" t="str">
        <f t="shared" ref="CJ55" si="8">IF($AW55="撤去",0,IF($BX55="","",$BX55))</f>
        <v/>
      </c>
      <c r="CK55" s="1214"/>
      <c r="CL55" s="1214"/>
      <c r="CM55" s="1214"/>
      <c r="CN55" s="1215"/>
      <c r="CO55" s="1272" t="str">
        <f t="shared" ref="CO55" si="9">IF($BB55="","",IF($BB55="高圧負荷設備","","-"))</f>
        <v/>
      </c>
      <c r="CP55" s="1273"/>
      <c r="CQ55" s="1273"/>
      <c r="CR55" s="1273"/>
      <c r="CS55" s="1273"/>
      <c r="CT55" s="1273"/>
      <c r="CU55" s="1273"/>
      <c r="CV55" s="1274"/>
      <c r="DD55" s="1222" t="str">
        <f>IF($BB55="","",VLOOKUP($BB55,$DQ$39:$DR$42,2,0))</f>
        <v/>
      </c>
      <c r="DE55" s="1223">
        <f t="shared" ref="DE55" si="10">IF($DD55=1,$CA55,IF($DD55=2,$CA55*2*0.866,IF($DD55=3,($CA55-$CD55)+($CD55*2*0.866),IF($DD55=4,$CO55*1.176,0))))</f>
        <v>0</v>
      </c>
      <c r="DF55" s="1224"/>
      <c r="DG55" s="1224"/>
      <c r="DH55" s="1224"/>
      <c r="DI55" s="1224"/>
      <c r="DJ55" s="1224"/>
      <c r="DK55" s="1224"/>
      <c r="DL55" s="1225"/>
      <c r="DM55" s="1232" t="str">
        <f t="shared" ref="DM55" si="11">IF($BB55="","",$DE55*$CJ55)</f>
        <v/>
      </c>
      <c r="DN55" s="1232"/>
      <c r="DO55" s="1232"/>
    </row>
    <row r="56" spans="1:119" ht="4.5" customHeight="1">
      <c r="A56" s="1411"/>
      <c r="B56" s="1411"/>
      <c r="C56" s="1411"/>
      <c r="D56" s="1411"/>
      <c r="E56" s="1411"/>
      <c r="F56" s="1411"/>
      <c r="G56" s="1411"/>
      <c r="H56" s="1411"/>
      <c r="I56" s="1411"/>
      <c r="J56" s="1411"/>
      <c r="K56" s="1411"/>
      <c r="L56" s="1411"/>
      <c r="M56" s="1411"/>
      <c r="N56" s="1411"/>
      <c r="O56" s="1411"/>
      <c r="P56" s="1411"/>
      <c r="Q56" s="1411"/>
      <c r="R56" s="1411"/>
      <c r="S56" s="1411"/>
      <c r="T56" s="1411"/>
      <c r="U56" s="1411"/>
      <c r="V56" s="1411"/>
      <c r="W56" s="1411"/>
      <c r="X56" s="1411"/>
      <c r="Y56" s="1411"/>
      <c r="Z56" s="1411"/>
      <c r="AA56" s="1411"/>
      <c r="AB56" s="1411"/>
      <c r="AC56" s="1411"/>
      <c r="AD56" s="1411"/>
      <c r="AE56" s="1411"/>
      <c r="AF56" s="1411"/>
      <c r="AG56" s="1411"/>
      <c r="AH56" s="1411"/>
      <c r="AI56" s="1411"/>
      <c r="AJ56" s="1411"/>
      <c r="AK56" s="1411"/>
      <c r="AL56" s="1411"/>
      <c r="AM56" s="1411"/>
      <c r="AN56" s="1411"/>
      <c r="AO56" s="1411"/>
      <c r="AP56" s="1411"/>
      <c r="AQ56" s="1411"/>
      <c r="AR56" s="1411"/>
      <c r="AS56" s="1411"/>
      <c r="AT56" s="1411"/>
      <c r="AU56" s="541"/>
      <c r="AV56" s="541"/>
      <c r="AW56" s="1236"/>
      <c r="AX56" s="1237"/>
      <c r="AY56" s="1237"/>
      <c r="AZ56" s="1237"/>
      <c r="BA56" s="1238"/>
      <c r="BB56" s="1210"/>
      <c r="BC56" s="1211"/>
      <c r="BD56" s="1211"/>
      <c r="BE56" s="1211"/>
      <c r="BF56" s="1211"/>
      <c r="BG56" s="1211"/>
      <c r="BH56" s="1211"/>
      <c r="BI56" s="1211"/>
      <c r="BJ56" s="1211"/>
      <c r="BK56" s="1211"/>
      <c r="BL56" s="1212"/>
      <c r="BM56" s="1210"/>
      <c r="BN56" s="1211"/>
      <c r="BO56" s="1212"/>
      <c r="BP56" s="1245"/>
      <c r="BQ56" s="1246"/>
      <c r="BR56" s="1246"/>
      <c r="BS56" s="1247"/>
      <c r="BT56" s="1245"/>
      <c r="BU56" s="1246"/>
      <c r="BV56" s="1246"/>
      <c r="BW56" s="1247"/>
      <c r="BX56" s="1251"/>
      <c r="BY56" s="1252"/>
      <c r="BZ56" s="1253"/>
      <c r="CA56" s="1256"/>
      <c r="CB56" s="1257"/>
      <c r="CC56" s="1257"/>
      <c r="CD56" s="1261"/>
      <c r="CE56" s="1261"/>
      <c r="CF56" s="1264"/>
      <c r="CG56" s="1211"/>
      <c r="CH56" s="1268"/>
      <c r="CI56" s="1269"/>
      <c r="CJ56" s="1216"/>
      <c r="CK56" s="1217"/>
      <c r="CL56" s="1217"/>
      <c r="CM56" s="1217"/>
      <c r="CN56" s="1218"/>
      <c r="CO56" s="1275"/>
      <c r="CP56" s="1276"/>
      <c r="CQ56" s="1276"/>
      <c r="CR56" s="1276"/>
      <c r="CS56" s="1276"/>
      <c r="CT56" s="1276"/>
      <c r="CU56" s="1276"/>
      <c r="CV56" s="1277"/>
      <c r="DD56" s="1222"/>
      <c r="DE56" s="1226"/>
      <c r="DF56" s="1227"/>
      <c r="DG56" s="1227"/>
      <c r="DH56" s="1227"/>
      <c r="DI56" s="1227"/>
      <c r="DJ56" s="1227"/>
      <c r="DK56" s="1227"/>
      <c r="DL56" s="1228"/>
      <c r="DM56" s="1232"/>
      <c r="DN56" s="1232"/>
      <c r="DO56" s="1232"/>
    </row>
    <row r="57" spans="1:119" ht="4.5" customHeight="1">
      <c r="A57" s="1411"/>
      <c r="B57" s="1411"/>
      <c r="C57" s="1411"/>
      <c r="D57" s="1411"/>
      <c r="E57" s="1411"/>
      <c r="F57" s="1411"/>
      <c r="G57" s="1411"/>
      <c r="H57" s="1411"/>
      <c r="I57" s="1411"/>
      <c r="J57" s="1411"/>
      <c r="K57" s="1411"/>
      <c r="L57" s="1411"/>
      <c r="M57" s="1411"/>
      <c r="N57" s="1411"/>
      <c r="O57" s="1411"/>
      <c r="P57" s="1411"/>
      <c r="Q57" s="1411"/>
      <c r="R57" s="1411"/>
      <c r="S57" s="1411"/>
      <c r="T57" s="1411"/>
      <c r="U57" s="1411"/>
      <c r="V57" s="1411"/>
      <c r="W57" s="1411"/>
      <c r="X57" s="1411"/>
      <c r="Y57" s="1411"/>
      <c r="Z57" s="1411"/>
      <c r="AA57" s="1411"/>
      <c r="AB57" s="1411"/>
      <c r="AC57" s="1411"/>
      <c r="AD57" s="1411"/>
      <c r="AE57" s="1411"/>
      <c r="AF57" s="1411"/>
      <c r="AG57" s="1411"/>
      <c r="AH57" s="1411"/>
      <c r="AI57" s="1411"/>
      <c r="AJ57" s="1411"/>
      <c r="AK57" s="1411"/>
      <c r="AL57" s="1411"/>
      <c r="AM57" s="1411"/>
      <c r="AN57" s="1411"/>
      <c r="AO57" s="1411"/>
      <c r="AP57" s="1411"/>
      <c r="AQ57" s="1411"/>
      <c r="AR57" s="1411"/>
      <c r="AS57" s="1411"/>
      <c r="AT57" s="1411"/>
      <c r="AU57" s="541"/>
      <c r="AV57" s="541"/>
      <c r="AW57" s="1236"/>
      <c r="AX57" s="1237"/>
      <c r="AY57" s="1237"/>
      <c r="AZ57" s="1237"/>
      <c r="BA57" s="1238"/>
      <c r="BB57" s="1210"/>
      <c r="BC57" s="1211"/>
      <c r="BD57" s="1211"/>
      <c r="BE57" s="1211"/>
      <c r="BF57" s="1211"/>
      <c r="BG57" s="1211"/>
      <c r="BH57" s="1211"/>
      <c r="BI57" s="1211"/>
      <c r="BJ57" s="1211"/>
      <c r="BK57" s="1211"/>
      <c r="BL57" s="1212"/>
      <c r="BM57" s="1210"/>
      <c r="BN57" s="1211"/>
      <c r="BO57" s="1212"/>
      <c r="BP57" s="1245"/>
      <c r="BQ57" s="1246"/>
      <c r="BR57" s="1246"/>
      <c r="BS57" s="1247"/>
      <c r="BT57" s="1245"/>
      <c r="BU57" s="1246"/>
      <c r="BV57" s="1246"/>
      <c r="BW57" s="1247"/>
      <c r="BX57" s="1251"/>
      <c r="BY57" s="1252"/>
      <c r="BZ57" s="1253"/>
      <c r="CA57" s="1256"/>
      <c r="CB57" s="1257"/>
      <c r="CC57" s="1257"/>
      <c r="CD57" s="1261"/>
      <c r="CE57" s="1261"/>
      <c r="CF57" s="1264"/>
      <c r="CG57" s="1211"/>
      <c r="CH57" s="1268"/>
      <c r="CI57" s="1269"/>
      <c r="CJ57" s="1216"/>
      <c r="CK57" s="1217"/>
      <c r="CL57" s="1217"/>
      <c r="CM57" s="1217"/>
      <c r="CN57" s="1218"/>
      <c r="CO57" s="1275"/>
      <c r="CP57" s="1276"/>
      <c r="CQ57" s="1276"/>
      <c r="CR57" s="1276"/>
      <c r="CS57" s="1276"/>
      <c r="CT57" s="1276"/>
      <c r="CU57" s="1276"/>
      <c r="CV57" s="1277"/>
      <c r="DD57" s="1222"/>
      <c r="DE57" s="1226"/>
      <c r="DF57" s="1227"/>
      <c r="DG57" s="1227"/>
      <c r="DH57" s="1227"/>
      <c r="DI57" s="1227"/>
      <c r="DJ57" s="1227"/>
      <c r="DK57" s="1227"/>
      <c r="DL57" s="1228"/>
      <c r="DM57" s="1232"/>
      <c r="DN57" s="1232"/>
      <c r="DO57" s="1232"/>
    </row>
    <row r="58" spans="1:119" ht="4.5" customHeight="1">
      <c r="A58" s="1411"/>
      <c r="B58" s="1411"/>
      <c r="C58" s="1411"/>
      <c r="D58" s="1411"/>
      <c r="E58" s="1411"/>
      <c r="F58" s="1411"/>
      <c r="G58" s="1411"/>
      <c r="H58" s="1411"/>
      <c r="I58" s="1411"/>
      <c r="J58" s="1411"/>
      <c r="K58" s="1411"/>
      <c r="L58" s="1411"/>
      <c r="M58" s="1411"/>
      <c r="N58" s="1411"/>
      <c r="O58" s="1411"/>
      <c r="P58" s="1411"/>
      <c r="Q58" s="1411"/>
      <c r="R58" s="1411"/>
      <c r="S58" s="1411"/>
      <c r="T58" s="1411"/>
      <c r="U58" s="1411"/>
      <c r="V58" s="1411"/>
      <c r="W58" s="1411"/>
      <c r="X58" s="1411"/>
      <c r="Y58" s="1411"/>
      <c r="Z58" s="1411"/>
      <c r="AA58" s="1411"/>
      <c r="AB58" s="1411"/>
      <c r="AC58" s="1411"/>
      <c r="AD58" s="1411"/>
      <c r="AE58" s="1411"/>
      <c r="AF58" s="1411"/>
      <c r="AG58" s="1411"/>
      <c r="AH58" s="1411"/>
      <c r="AI58" s="1411"/>
      <c r="AJ58" s="1411"/>
      <c r="AK58" s="1411"/>
      <c r="AL58" s="1411"/>
      <c r="AM58" s="1411"/>
      <c r="AN58" s="1411"/>
      <c r="AO58" s="1411"/>
      <c r="AP58" s="1411"/>
      <c r="AQ58" s="1411"/>
      <c r="AR58" s="1411"/>
      <c r="AS58" s="1411"/>
      <c r="AT58" s="1411"/>
      <c r="AU58" s="541"/>
      <c r="AV58" s="541"/>
      <c r="AW58" s="1239"/>
      <c r="AX58" s="1240"/>
      <c r="AY58" s="1240"/>
      <c r="AZ58" s="1240"/>
      <c r="BA58" s="1241"/>
      <c r="BB58" s="1207"/>
      <c r="BC58" s="1208"/>
      <c r="BD58" s="1208"/>
      <c r="BE58" s="1208"/>
      <c r="BF58" s="1208"/>
      <c r="BG58" s="1208"/>
      <c r="BH58" s="1208"/>
      <c r="BI58" s="1208"/>
      <c r="BJ58" s="1208"/>
      <c r="BK58" s="1208"/>
      <c r="BL58" s="1209"/>
      <c r="BM58" s="1207"/>
      <c r="BN58" s="1208"/>
      <c r="BO58" s="1209"/>
      <c r="BP58" s="1248"/>
      <c r="BQ58" s="1249"/>
      <c r="BR58" s="1249"/>
      <c r="BS58" s="1250"/>
      <c r="BT58" s="1248"/>
      <c r="BU58" s="1249"/>
      <c r="BV58" s="1249"/>
      <c r="BW58" s="1250"/>
      <c r="BX58" s="1133"/>
      <c r="BY58" s="1134"/>
      <c r="BZ58" s="1135"/>
      <c r="CA58" s="1258"/>
      <c r="CB58" s="1259"/>
      <c r="CC58" s="1259"/>
      <c r="CD58" s="1262"/>
      <c r="CE58" s="1262"/>
      <c r="CF58" s="1265"/>
      <c r="CG58" s="1208"/>
      <c r="CH58" s="1270"/>
      <c r="CI58" s="1271"/>
      <c r="CJ58" s="1219"/>
      <c r="CK58" s="1220"/>
      <c r="CL58" s="1220"/>
      <c r="CM58" s="1220"/>
      <c r="CN58" s="1221"/>
      <c r="CO58" s="1278"/>
      <c r="CP58" s="1279"/>
      <c r="CQ58" s="1279"/>
      <c r="CR58" s="1279"/>
      <c r="CS58" s="1279"/>
      <c r="CT58" s="1279"/>
      <c r="CU58" s="1279"/>
      <c r="CV58" s="1280"/>
      <c r="DD58" s="1222"/>
      <c r="DE58" s="1229"/>
      <c r="DF58" s="1230"/>
      <c r="DG58" s="1230"/>
      <c r="DH58" s="1230"/>
      <c r="DI58" s="1230"/>
      <c r="DJ58" s="1230"/>
      <c r="DK58" s="1230"/>
      <c r="DL58" s="1231"/>
      <c r="DM58" s="1232"/>
      <c r="DN58" s="1232"/>
      <c r="DO58" s="1232"/>
    </row>
    <row r="59" spans="1:119" ht="4.5" customHeight="1">
      <c r="A59" s="1411"/>
      <c r="B59" s="1411"/>
      <c r="C59" s="1411"/>
      <c r="D59" s="1411"/>
      <c r="E59" s="1411"/>
      <c r="F59" s="1411"/>
      <c r="G59" s="1411"/>
      <c r="H59" s="1411"/>
      <c r="I59" s="1411"/>
      <c r="J59" s="1411"/>
      <c r="K59" s="1411"/>
      <c r="L59" s="1411"/>
      <c r="M59" s="1411"/>
      <c r="N59" s="1411"/>
      <c r="O59" s="1411"/>
      <c r="P59" s="1411"/>
      <c r="Q59" s="1411"/>
      <c r="R59" s="1411"/>
      <c r="S59" s="1411"/>
      <c r="T59" s="1411"/>
      <c r="U59" s="1411"/>
      <c r="V59" s="1411"/>
      <c r="W59" s="1411"/>
      <c r="X59" s="1411"/>
      <c r="Y59" s="1411"/>
      <c r="Z59" s="1411"/>
      <c r="AA59" s="1411"/>
      <c r="AB59" s="1411"/>
      <c r="AC59" s="1411"/>
      <c r="AD59" s="1411"/>
      <c r="AE59" s="1411"/>
      <c r="AF59" s="1411"/>
      <c r="AG59" s="1411"/>
      <c r="AH59" s="1411"/>
      <c r="AI59" s="1411"/>
      <c r="AJ59" s="1411"/>
      <c r="AK59" s="1411"/>
      <c r="AL59" s="1411"/>
      <c r="AM59" s="1411"/>
      <c r="AN59" s="1411"/>
      <c r="AO59" s="1411"/>
      <c r="AP59" s="1411"/>
      <c r="AQ59" s="1411"/>
      <c r="AR59" s="1411"/>
      <c r="AS59" s="1411"/>
      <c r="AT59" s="1411"/>
      <c r="AU59" s="541"/>
      <c r="AV59" s="541"/>
      <c r="AW59" s="1233"/>
      <c r="AX59" s="1234"/>
      <c r="AY59" s="1234"/>
      <c r="AZ59" s="1234"/>
      <c r="BA59" s="1235"/>
      <c r="BB59" s="1204"/>
      <c r="BC59" s="1205"/>
      <c r="BD59" s="1205"/>
      <c r="BE59" s="1205"/>
      <c r="BF59" s="1205"/>
      <c r="BG59" s="1205"/>
      <c r="BH59" s="1205"/>
      <c r="BI59" s="1205"/>
      <c r="BJ59" s="1205"/>
      <c r="BK59" s="1205"/>
      <c r="BL59" s="1206"/>
      <c r="BM59" s="1204"/>
      <c r="BN59" s="1205"/>
      <c r="BO59" s="1206"/>
      <c r="BP59" s="1242"/>
      <c r="BQ59" s="1243"/>
      <c r="BR59" s="1243"/>
      <c r="BS59" s="1244"/>
      <c r="BT59" s="1242"/>
      <c r="BU59" s="1243"/>
      <c r="BV59" s="1243"/>
      <c r="BW59" s="1244"/>
      <c r="BX59" s="1130"/>
      <c r="BY59" s="1131"/>
      <c r="BZ59" s="1132"/>
      <c r="CA59" s="1254" t="str">
        <f t="shared" ref="CA59" si="12">IF($BB59="","",IF($BB59="高圧負荷設備","-",""))</f>
        <v/>
      </c>
      <c r="CB59" s="1255"/>
      <c r="CC59" s="1255"/>
      <c r="CD59" s="1260" t="str">
        <f t="shared" ref="CD59" si="13">IF($BB59="","",IF($BB59="Ｖ結線（異容量）","","-"))</f>
        <v/>
      </c>
      <c r="CE59" s="1260"/>
      <c r="CF59" s="1263" t="s">
        <v>468</v>
      </c>
      <c r="CG59" s="1205"/>
      <c r="CH59" s="1266" t="s">
        <v>469</v>
      </c>
      <c r="CI59" s="1267"/>
      <c r="CJ59" s="1213" t="str">
        <f t="shared" ref="CJ59" si="14">IF($AW59="撤去",0,IF($BX59="","",$BX59))</f>
        <v/>
      </c>
      <c r="CK59" s="1214"/>
      <c r="CL59" s="1214"/>
      <c r="CM59" s="1214"/>
      <c r="CN59" s="1215"/>
      <c r="CO59" s="1272"/>
      <c r="CP59" s="1273"/>
      <c r="CQ59" s="1273"/>
      <c r="CR59" s="1273"/>
      <c r="CS59" s="1273"/>
      <c r="CT59" s="1273"/>
      <c r="CU59" s="1273"/>
      <c r="CV59" s="1274"/>
      <c r="DD59" s="1222" t="str">
        <f t="shared" ref="DD59" si="15">IF($BB59="","",VLOOKUP($BB59,$DQ$39:$DR$42,2,0))</f>
        <v/>
      </c>
      <c r="DE59" s="1223">
        <f t="shared" ref="DE59" si="16">IF($DD59=1,$CA59,IF($DD59=2,$CA59*2*0.866,IF($DD59=3,($CA59-$CD59)+($CD59*2*0.866),IF($DD59=4,$CO59*1.176,0))))</f>
        <v>0</v>
      </c>
      <c r="DF59" s="1224"/>
      <c r="DG59" s="1224"/>
      <c r="DH59" s="1224"/>
      <c r="DI59" s="1224"/>
      <c r="DJ59" s="1224"/>
      <c r="DK59" s="1224"/>
      <c r="DL59" s="1225"/>
      <c r="DM59" s="1232" t="str">
        <f t="shared" ref="DM59" si="17">IF($BB59="","",$DE59*$CJ59)</f>
        <v/>
      </c>
      <c r="DN59" s="1232"/>
      <c r="DO59" s="1232"/>
    </row>
    <row r="60" spans="1:119" ht="4.5" customHeight="1">
      <c r="A60" s="1411"/>
      <c r="B60" s="1411"/>
      <c r="C60" s="1411"/>
      <c r="D60" s="1411"/>
      <c r="E60" s="1411"/>
      <c r="F60" s="1411"/>
      <c r="G60" s="1411"/>
      <c r="H60" s="1411"/>
      <c r="I60" s="1411"/>
      <c r="J60" s="1411"/>
      <c r="K60" s="1411"/>
      <c r="L60" s="1411"/>
      <c r="M60" s="1411"/>
      <c r="N60" s="1411"/>
      <c r="O60" s="1411"/>
      <c r="P60" s="1411"/>
      <c r="Q60" s="1411"/>
      <c r="R60" s="1411"/>
      <c r="S60" s="1411"/>
      <c r="T60" s="1411"/>
      <c r="U60" s="1411"/>
      <c r="V60" s="1411"/>
      <c r="W60" s="1411"/>
      <c r="X60" s="1411"/>
      <c r="Y60" s="1411"/>
      <c r="Z60" s="1411"/>
      <c r="AA60" s="1411"/>
      <c r="AB60" s="1411"/>
      <c r="AC60" s="1411"/>
      <c r="AD60" s="1411"/>
      <c r="AE60" s="1411"/>
      <c r="AF60" s="1411"/>
      <c r="AG60" s="1411"/>
      <c r="AH60" s="1411"/>
      <c r="AI60" s="1411"/>
      <c r="AJ60" s="1411"/>
      <c r="AK60" s="1411"/>
      <c r="AL60" s="1411"/>
      <c r="AM60" s="1411"/>
      <c r="AN60" s="1411"/>
      <c r="AO60" s="1411"/>
      <c r="AP60" s="1411"/>
      <c r="AQ60" s="1411"/>
      <c r="AR60" s="1411"/>
      <c r="AS60" s="1411"/>
      <c r="AT60" s="1411"/>
      <c r="AU60" s="541"/>
      <c r="AV60" s="541"/>
      <c r="AW60" s="1236"/>
      <c r="AX60" s="1237"/>
      <c r="AY60" s="1237"/>
      <c r="AZ60" s="1237"/>
      <c r="BA60" s="1238"/>
      <c r="BB60" s="1210"/>
      <c r="BC60" s="1211"/>
      <c r="BD60" s="1211"/>
      <c r="BE60" s="1211"/>
      <c r="BF60" s="1211"/>
      <c r="BG60" s="1211"/>
      <c r="BH60" s="1211"/>
      <c r="BI60" s="1211"/>
      <c r="BJ60" s="1211"/>
      <c r="BK60" s="1211"/>
      <c r="BL60" s="1212"/>
      <c r="BM60" s="1210"/>
      <c r="BN60" s="1211"/>
      <c r="BO60" s="1212"/>
      <c r="BP60" s="1245"/>
      <c r="BQ60" s="1246"/>
      <c r="BR60" s="1246"/>
      <c r="BS60" s="1247"/>
      <c r="BT60" s="1245"/>
      <c r="BU60" s="1246"/>
      <c r="BV60" s="1246"/>
      <c r="BW60" s="1247"/>
      <c r="BX60" s="1251"/>
      <c r="BY60" s="1252"/>
      <c r="BZ60" s="1253"/>
      <c r="CA60" s="1256"/>
      <c r="CB60" s="1257"/>
      <c r="CC60" s="1257"/>
      <c r="CD60" s="1261"/>
      <c r="CE60" s="1261"/>
      <c r="CF60" s="1264"/>
      <c r="CG60" s="1211"/>
      <c r="CH60" s="1268"/>
      <c r="CI60" s="1269"/>
      <c r="CJ60" s="1216"/>
      <c r="CK60" s="1217"/>
      <c r="CL60" s="1217"/>
      <c r="CM60" s="1217"/>
      <c r="CN60" s="1218"/>
      <c r="CO60" s="1275"/>
      <c r="CP60" s="1276"/>
      <c r="CQ60" s="1276"/>
      <c r="CR60" s="1276"/>
      <c r="CS60" s="1276"/>
      <c r="CT60" s="1276"/>
      <c r="CU60" s="1276"/>
      <c r="CV60" s="1277"/>
      <c r="DD60" s="1222"/>
      <c r="DE60" s="1226"/>
      <c r="DF60" s="1227"/>
      <c r="DG60" s="1227"/>
      <c r="DH60" s="1227"/>
      <c r="DI60" s="1227"/>
      <c r="DJ60" s="1227"/>
      <c r="DK60" s="1227"/>
      <c r="DL60" s="1228"/>
      <c r="DM60" s="1232"/>
      <c r="DN60" s="1232"/>
      <c r="DO60" s="1232"/>
    </row>
    <row r="61" spans="1:119" ht="4.5" customHeight="1">
      <c r="A61" s="1411"/>
      <c r="B61" s="1411"/>
      <c r="C61" s="1411"/>
      <c r="D61" s="1411"/>
      <c r="E61" s="1411"/>
      <c r="F61" s="1411"/>
      <c r="G61" s="1411"/>
      <c r="H61" s="1411"/>
      <c r="I61" s="1411"/>
      <c r="J61" s="1411"/>
      <c r="K61" s="1411"/>
      <c r="L61" s="1411"/>
      <c r="M61" s="1411"/>
      <c r="N61" s="1411"/>
      <c r="O61" s="1411"/>
      <c r="P61" s="1411"/>
      <c r="Q61" s="1411"/>
      <c r="R61" s="1411"/>
      <c r="S61" s="1411"/>
      <c r="T61" s="1411"/>
      <c r="U61" s="1411"/>
      <c r="V61" s="1411"/>
      <c r="W61" s="1411"/>
      <c r="X61" s="1411"/>
      <c r="Y61" s="1411"/>
      <c r="Z61" s="1411"/>
      <c r="AA61" s="1411"/>
      <c r="AB61" s="1411"/>
      <c r="AC61" s="1411"/>
      <c r="AD61" s="1411"/>
      <c r="AE61" s="1411"/>
      <c r="AF61" s="1411"/>
      <c r="AG61" s="1411"/>
      <c r="AH61" s="1411"/>
      <c r="AI61" s="1411"/>
      <c r="AJ61" s="1411"/>
      <c r="AK61" s="1411"/>
      <c r="AL61" s="1411"/>
      <c r="AM61" s="1411"/>
      <c r="AN61" s="1411"/>
      <c r="AO61" s="1411"/>
      <c r="AP61" s="1411"/>
      <c r="AQ61" s="1411"/>
      <c r="AR61" s="1411"/>
      <c r="AS61" s="1411"/>
      <c r="AT61" s="1411"/>
      <c r="AU61" s="541"/>
      <c r="AV61" s="541"/>
      <c r="AW61" s="1236"/>
      <c r="AX61" s="1237"/>
      <c r="AY61" s="1237"/>
      <c r="AZ61" s="1237"/>
      <c r="BA61" s="1238"/>
      <c r="BB61" s="1210"/>
      <c r="BC61" s="1211"/>
      <c r="BD61" s="1211"/>
      <c r="BE61" s="1211"/>
      <c r="BF61" s="1211"/>
      <c r="BG61" s="1211"/>
      <c r="BH61" s="1211"/>
      <c r="BI61" s="1211"/>
      <c r="BJ61" s="1211"/>
      <c r="BK61" s="1211"/>
      <c r="BL61" s="1212"/>
      <c r="BM61" s="1210"/>
      <c r="BN61" s="1211"/>
      <c r="BO61" s="1212"/>
      <c r="BP61" s="1245"/>
      <c r="BQ61" s="1246"/>
      <c r="BR61" s="1246"/>
      <c r="BS61" s="1247"/>
      <c r="BT61" s="1245"/>
      <c r="BU61" s="1246"/>
      <c r="BV61" s="1246"/>
      <c r="BW61" s="1247"/>
      <c r="BX61" s="1251"/>
      <c r="BY61" s="1252"/>
      <c r="BZ61" s="1253"/>
      <c r="CA61" s="1256"/>
      <c r="CB61" s="1257"/>
      <c r="CC61" s="1257"/>
      <c r="CD61" s="1261"/>
      <c r="CE61" s="1261"/>
      <c r="CF61" s="1264"/>
      <c r="CG61" s="1211"/>
      <c r="CH61" s="1268"/>
      <c r="CI61" s="1269"/>
      <c r="CJ61" s="1216"/>
      <c r="CK61" s="1217"/>
      <c r="CL61" s="1217"/>
      <c r="CM61" s="1217"/>
      <c r="CN61" s="1218"/>
      <c r="CO61" s="1275"/>
      <c r="CP61" s="1276"/>
      <c r="CQ61" s="1276"/>
      <c r="CR61" s="1276"/>
      <c r="CS61" s="1276"/>
      <c r="CT61" s="1276"/>
      <c r="CU61" s="1276"/>
      <c r="CV61" s="1277"/>
      <c r="DD61" s="1222"/>
      <c r="DE61" s="1226"/>
      <c r="DF61" s="1227"/>
      <c r="DG61" s="1227"/>
      <c r="DH61" s="1227"/>
      <c r="DI61" s="1227"/>
      <c r="DJ61" s="1227"/>
      <c r="DK61" s="1227"/>
      <c r="DL61" s="1228"/>
      <c r="DM61" s="1232"/>
      <c r="DN61" s="1232"/>
      <c r="DO61" s="1232"/>
    </row>
    <row r="62" spans="1:119" ht="4.5" customHeight="1">
      <c r="A62" s="1411"/>
      <c r="B62" s="1411"/>
      <c r="C62" s="1411"/>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c r="AJ62" s="1411"/>
      <c r="AK62" s="1411"/>
      <c r="AL62" s="1411"/>
      <c r="AM62" s="1411"/>
      <c r="AN62" s="1411"/>
      <c r="AO62" s="1411"/>
      <c r="AP62" s="1411"/>
      <c r="AQ62" s="1411"/>
      <c r="AR62" s="1411"/>
      <c r="AS62" s="1411"/>
      <c r="AT62" s="1411"/>
      <c r="AU62" s="541"/>
      <c r="AV62" s="541"/>
      <c r="AW62" s="1239"/>
      <c r="AX62" s="1240"/>
      <c r="AY62" s="1240"/>
      <c r="AZ62" s="1240"/>
      <c r="BA62" s="1241"/>
      <c r="BB62" s="1207"/>
      <c r="BC62" s="1208"/>
      <c r="BD62" s="1208"/>
      <c r="BE62" s="1208"/>
      <c r="BF62" s="1208"/>
      <c r="BG62" s="1208"/>
      <c r="BH62" s="1208"/>
      <c r="BI62" s="1208"/>
      <c r="BJ62" s="1208"/>
      <c r="BK62" s="1208"/>
      <c r="BL62" s="1209"/>
      <c r="BM62" s="1207"/>
      <c r="BN62" s="1208"/>
      <c r="BO62" s="1209"/>
      <c r="BP62" s="1248"/>
      <c r="BQ62" s="1249"/>
      <c r="BR62" s="1249"/>
      <c r="BS62" s="1250"/>
      <c r="BT62" s="1248"/>
      <c r="BU62" s="1249"/>
      <c r="BV62" s="1249"/>
      <c r="BW62" s="1250"/>
      <c r="BX62" s="1133"/>
      <c r="BY62" s="1134"/>
      <c r="BZ62" s="1135"/>
      <c r="CA62" s="1258"/>
      <c r="CB62" s="1259"/>
      <c r="CC62" s="1259"/>
      <c r="CD62" s="1262"/>
      <c r="CE62" s="1262"/>
      <c r="CF62" s="1265"/>
      <c r="CG62" s="1208"/>
      <c r="CH62" s="1270"/>
      <c r="CI62" s="1271"/>
      <c r="CJ62" s="1219"/>
      <c r="CK62" s="1220"/>
      <c r="CL62" s="1220"/>
      <c r="CM62" s="1220"/>
      <c r="CN62" s="1221"/>
      <c r="CO62" s="1278"/>
      <c r="CP62" s="1279"/>
      <c r="CQ62" s="1279"/>
      <c r="CR62" s="1279"/>
      <c r="CS62" s="1279"/>
      <c r="CT62" s="1279"/>
      <c r="CU62" s="1279"/>
      <c r="CV62" s="1280"/>
      <c r="DD62" s="1222"/>
      <c r="DE62" s="1229"/>
      <c r="DF62" s="1230"/>
      <c r="DG62" s="1230"/>
      <c r="DH62" s="1230"/>
      <c r="DI62" s="1230"/>
      <c r="DJ62" s="1230"/>
      <c r="DK62" s="1230"/>
      <c r="DL62" s="1231"/>
      <c r="DM62" s="1232"/>
      <c r="DN62" s="1232"/>
      <c r="DO62" s="1232"/>
    </row>
    <row r="63" spans="1:119" ht="4.5" customHeight="1">
      <c r="A63" s="1411"/>
      <c r="B63" s="1411"/>
      <c r="C63" s="1411"/>
      <c r="D63" s="1411"/>
      <c r="E63" s="1411"/>
      <c r="F63" s="1411"/>
      <c r="G63" s="1411"/>
      <c r="H63" s="1411"/>
      <c r="I63" s="1411"/>
      <c r="J63" s="1411"/>
      <c r="K63" s="1411"/>
      <c r="L63" s="1411"/>
      <c r="M63" s="1411"/>
      <c r="N63" s="1411"/>
      <c r="O63" s="1411"/>
      <c r="P63" s="1411"/>
      <c r="Q63" s="1411"/>
      <c r="R63" s="1411"/>
      <c r="S63" s="1411"/>
      <c r="T63" s="1411"/>
      <c r="U63" s="1411"/>
      <c r="V63" s="1411"/>
      <c r="W63" s="1411"/>
      <c r="X63" s="1411"/>
      <c r="Y63" s="1411"/>
      <c r="Z63" s="1411"/>
      <c r="AA63" s="1411"/>
      <c r="AB63" s="1411"/>
      <c r="AC63" s="1411"/>
      <c r="AD63" s="1411"/>
      <c r="AE63" s="1411"/>
      <c r="AF63" s="1411"/>
      <c r="AG63" s="1411"/>
      <c r="AH63" s="1411"/>
      <c r="AI63" s="1411"/>
      <c r="AJ63" s="1411"/>
      <c r="AK63" s="1411"/>
      <c r="AL63" s="1411"/>
      <c r="AM63" s="1411"/>
      <c r="AN63" s="1411"/>
      <c r="AO63" s="1411"/>
      <c r="AP63" s="1411"/>
      <c r="AQ63" s="1411"/>
      <c r="AR63" s="1411"/>
      <c r="AS63" s="1411"/>
      <c r="AT63" s="1411"/>
      <c r="AU63" s="541"/>
      <c r="AV63" s="541"/>
      <c r="AW63" s="1233"/>
      <c r="AX63" s="1234"/>
      <c r="AY63" s="1234"/>
      <c r="AZ63" s="1234"/>
      <c r="BA63" s="1235"/>
      <c r="BB63" s="1204"/>
      <c r="BC63" s="1205"/>
      <c r="BD63" s="1205"/>
      <c r="BE63" s="1205"/>
      <c r="BF63" s="1205"/>
      <c r="BG63" s="1205"/>
      <c r="BH63" s="1205"/>
      <c r="BI63" s="1205"/>
      <c r="BJ63" s="1205"/>
      <c r="BK63" s="1205"/>
      <c r="BL63" s="1206"/>
      <c r="BM63" s="1204"/>
      <c r="BN63" s="1205"/>
      <c r="BO63" s="1206"/>
      <c r="BP63" s="1242"/>
      <c r="BQ63" s="1243"/>
      <c r="BR63" s="1243"/>
      <c r="BS63" s="1244"/>
      <c r="BT63" s="1242"/>
      <c r="BU63" s="1243"/>
      <c r="BV63" s="1243"/>
      <c r="BW63" s="1244"/>
      <c r="BX63" s="1130"/>
      <c r="BY63" s="1131"/>
      <c r="BZ63" s="1132"/>
      <c r="CA63" s="1254" t="str">
        <f t="shared" ref="CA63" si="18">IF($BB63="","",IF($BB63="高圧負荷設備","-",""))</f>
        <v/>
      </c>
      <c r="CB63" s="1255"/>
      <c r="CC63" s="1255"/>
      <c r="CD63" s="1260" t="str">
        <f t="shared" ref="CD63" si="19">IF($BB63="","",IF($BB63="Ｖ結線（異容量）","","-"))</f>
        <v/>
      </c>
      <c r="CE63" s="1260"/>
      <c r="CF63" s="1263" t="s">
        <v>468</v>
      </c>
      <c r="CG63" s="1205"/>
      <c r="CH63" s="1266" t="s">
        <v>469</v>
      </c>
      <c r="CI63" s="1267"/>
      <c r="CJ63" s="1213" t="str">
        <f t="shared" ref="CJ63" si="20">IF($AW63="撤去",0,IF($BX63="","",$BX63))</f>
        <v/>
      </c>
      <c r="CK63" s="1214"/>
      <c r="CL63" s="1214"/>
      <c r="CM63" s="1214"/>
      <c r="CN63" s="1215"/>
      <c r="CO63" s="1272" t="str">
        <f t="shared" ref="CO63" si="21">IF($BB63="","",IF($BB63="高圧負荷設備","","-"))</f>
        <v/>
      </c>
      <c r="CP63" s="1273"/>
      <c r="CQ63" s="1273"/>
      <c r="CR63" s="1273"/>
      <c r="CS63" s="1273"/>
      <c r="CT63" s="1273"/>
      <c r="CU63" s="1273"/>
      <c r="CV63" s="1274"/>
      <c r="DD63" s="1222" t="str">
        <f t="shared" ref="DD63" si="22">IF($BB63="","",VLOOKUP($BB63,$DQ$39:$DR$42,2,0))</f>
        <v/>
      </c>
      <c r="DE63" s="1223">
        <f t="shared" ref="DE63" si="23">IF($DD63=1,$CA63,IF($DD63=2,$CA63*2*0.866,IF($DD63=3,($CA63-$CD63)+($CD63*2*0.866),IF($DD63=4,$CO63*1.176,0))))</f>
        <v>0</v>
      </c>
      <c r="DF63" s="1224"/>
      <c r="DG63" s="1224"/>
      <c r="DH63" s="1224"/>
      <c r="DI63" s="1224"/>
      <c r="DJ63" s="1224"/>
      <c r="DK63" s="1224"/>
      <c r="DL63" s="1225"/>
      <c r="DM63" s="1232" t="str">
        <f t="shared" ref="DM63" si="24">IF($BB63="","",$DE63*$CJ63)</f>
        <v/>
      </c>
      <c r="DN63" s="1232"/>
      <c r="DO63" s="1232"/>
    </row>
    <row r="64" spans="1:119" ht="4.5" customHeight="1">
      <c r="A64" s="1411"/>
      <c r="B64" s="1411"/>
      <c r="C64" s="1411"/>
      <c r="D64" s="1411"/>
      <c r="E64" s="1411"/>
      <c r="F64" s="1411"/>
      <c r="G64" s="1411"/>
      <c r="H64" s="1411"/>
      <c r="I64" s="1411"/>
      <c r="J64" s="1411"/>
      <c r="K64" s="1411"/>
      <c r="L64" s="1411"/>
      <c r="M64" s="1411"/>
      <c r="N64" s="1411"/>
      <c r="O64" s="1411"/>
      <c r="P64" s="1411"/>
      <c r="Q64" s="1411"/>
      <c r="R64" s="1411"/>
      <c r="S64" s="1411"/>
      <c r="T64" s="1411"/>
      <c r="U64" s="1411"/>
      <c r="V64" s="1411"/>
      <c r="W64" s="1411"/>
      <c r="X64" s="1411"/>
      <c r="Y64" s="1411"/>
      <c r="Z64" s="1411"/>
      <c r="AA64" s="1411"/>
      <c r="AB64" s="1411"/>
      <c r="AC64" s="1411"/>
      <c r="AD64" s="1411"/>
      <c r="AE64" s="1411"/>
      <c r="AF64" s="1411"/>
      <c r="AG64" s="1411"/>
      <c r="AH64" s="1411"/>
      <c r="AI64" s="1411"/>
      <c r="AJ64" s="1411"/>
      <c r="AK64" s="1411"/>
      <c r="AL64" s="1411"/>
      <c r="AM64" s="1411"/>
      <c r="AN64" s="1411"/>
      <c r="AO64" s="1411"/>
      <c r="AP64" s="1411"/>
      <c r="AQ64" s="1411"/>
      <c r="AR64" s="1411"/>
      <c r="AS64" s="1411"/>
      <c r="AT64" s="1411"/>
      <c r="AU64" s="541"/>
      <c r="AV64" s="541"/>
      <c r="AW64" s="1236"/>
      <c r="AX64" s="1237"/>
      <c r="AY64" s="1237"/>
      <c r="AZ64" s="1237"/>
      <c r="BA64" s="1238"/>
      <c r="BB64" s="1210"/>
      <c r="BC64" s="1211"/>
      <c r="BD64" s="1211"/>
      <c r="BE64" s="1211"/>
      <c r="BF64" s="1211"/>
      <c r="BG64" s="1211"/>
      <c r="BH64" s="1211"/>
      <c r="BI64" s="1211"/>
      <c r="BJ64" s="1211"/>
      <c r="BK64" s="1211"/>
      <c r="BL64" s="1212"/>
      <c r="BM64" s="1210"/>
      <c r="BN64" s="1211"/>
      <c r="BO64" s="1212"/>
      <c r="BP64" s="1245"/>
      <c r="BQ64" s="1246"/>
      <c r="BR64" s="1246"/>
      <c r="BS64" s="1247"/>
      <c r="BT64" s="1245"/>
      <c r="BU64" s="1246"/>
      <c r="BV64" s="1246"/>
      <c r="BW64" s="1247"/>
      <c r="BX64" s="1251"/>
      <c r="BY64" s="1252"/>
      <c r="BZ64" s="1253"/>
      <c r="CA64" s="1256"/>
      <c r="CB64" s="1257"/>
      <c r="CC64" s="1257"/>
      <c r="CD64" s="1261"/>
      <c r="CE64" s="1261"/>
      <c r="CF64" s="1264"/>
      <c r="CG64" s="1211"/>
      <c r="CH64" s="1268"/>
      <c r="CI64" s="1269"/>
      <c r="CJ64" s="1216"/>
      <c r="CK64" s="1217"/>
      <c r="CL64" s="1217"/>
      <c r="CM64" s="1217"/>
      <c r="CN64" s="1218"/>
      <c r="CO64" s="1275"/>
      <c r="CP64" s="1276"/>
      <c r="CQ64" s="1276"/>
      <c r="CR64" s="1276"/>
      <c r="CS64" s="1276"/>
      <c r="CT64" s="1276"/>
      <c r="CU64" s="1276"/>
      <c r="CV64" s="1277"/>
      <c r="DD64" s="1222"/>
      <c r="DE64" s="1226"/>
      <c r="DF64" s="1227"/>
      <c r="DG64" s="1227"/>
      <c r="DH64" s="1227"/>
      <c r="DI64" s="1227"/>
      <c r="DJ64" s="1227"/>
      <c r="DK64" s="1227"/>
      <c r="DL64" s="1228"/>
      <c r="DM64" s="1232"/>
      <c r="DN64" s="1232"/>
      <c r="DO64" s="1232"/>
    </row>
    <row r="65" spans="1:119" ht="4.5" customHeight="1">
      <c r="A65" s="1411"/>
      <c r="B65" s="1411"/>
      <c r="C65" s="1411"/>
      <c r="D65" s="1411"/>
      <c r="E65" s="1411"/>
      <c r="F65" s="1411"/>
      <c r="G65" s="1411"/>
      <c r="H65" s="1411"/>
      <c r="I65" s="1411"/>
      <c r="J65" s="1411"/>
      <c r="K65" s="1411"/>
      <c r="L65" s="1411"/>
      <c r="M65" s="1411"/>
      <c r="N65" s="1411"/>
      <c r="O65" s="1411"/>
      <c r="P65" s="1411"/>
      <c r="Q65" s="1411"/>
      <c r="R65" s="1411"/>
      <c r="S65" s="1411"/>
      <c r="T65" s="1411"/>
      <c r="U65" s="1411"/>
      <c r="V65" s="1411"/>
      <c r="W65" s="1411"/>
      <c r="X65" s="1411"/>
      <c r="Y65" s="1411"/>
      <c r="Z65" s="1411"/>
      <c r="AA65" s="1411"/>
      <c r="AB65" s="1411"/>
      <c r="AC65" s="1411"/>
      <c r="AD65" s="1411"/>
      <c r="AE65" s="1411"/>
      <c r="AF65" s="1411"/>
      <c r="AG65" s="1411"/>
      <c r="AH65" s="1411"/>
      <c r="AI65" s="1411"/>
      <c r="AJ65" s="1411"/>
      <c r="AK65" s="1411"/>
      <c r="AL65" s="1411"/>
      <c r="AM65" s="1411"/>
      <c r="AN65" s="1411"/>
      <c r="AO65" s="1411"/>
      <c r="AP65" s="1411"/>
      <c r="AQ65" s="1411"/>
      <c r="AR65" s="1411"/>
      <c r="AS65" s="1411"/>
      <c r="AT65" s="1411"/>
      <c r="AU65" s="541"/>
      <c r="AV65" s="541"/>
      <c r="AW65" s="1236"/>
      <c r="AX65" s="1237"/>
      <c r="AY65" s="1237"/>
      <c r="AZ65" s="1237"/>
      <c r="BA65" s="1238"/>
      <c r="BB65" s="1210"/>
      <c r="BC65" s="1211"/>
      <c r="BD65" s="1211"/>
      <c r="BE65" s="1211"/>
      <c r="BF65" s="1211"/>
      <c r="BG65" s="1211"/>
      <c r="BH65" s="1211"/>
      <c r="BI65" s="1211"/>
      <c r="BJ65" s="1211"/>
      <c r="BK65" s="1211"/>
      <c r="BL65" s="1212"/>
      <c r="BM65" s="1210"/>
      <c r="BN65" s="1211"/>
      <c r="BO65" s="1212"/>
      <c r="BP65" s="1245"/>
      <c r="BQ65" s="1246"/>
      <c r="BR65" s="1246"/>
      <c r="BS65" s="1247"/>
      <c r="BT65" s="1245"/>
      <c r="BU65" s="1246"/>
      <c r="BV65" s="1246"/>
      <c r="BW65" s="1247"/>
      <c r="BX65" s="1251"/>
      <c r="BY65" s="1252"/>
      <c r="BZ65" s="1253"/>
      <c r="CA65" s="1256"/>
      <c r="CB65" s="1257"/>
      <c r="CC65" s="1257"/>
      <c r="CD65" s="1261"/>
      <c r="CE65" s="1261"/>
      <c r="CF65" s="1264"/>
      <c r="CG65" s="1211"/>
      <c r="CH65" s="1268"/>
      <c r="CI65" s="1269"/>
      <c r="CJ65" s="1216"/>
      <c r="CK65" s="1217"/>
      <c r="CL65" s="1217"/>
      <c r="CM65" s="1217"/>
      <c r="CN65" s="1218"/>
      <c r="CO65" s="1275"/>
      <c r="CP65" s="1276"/>
      <c r="CQ65" s="1276"/>
      <c r="CR65" s="1276"/>
      <c r="CS65" s="1276"/>
      <c r="CT65" s="1276"/>
      <c r="CU65" s="1276"/>
      <c r="CV65" s="1277"/>
      <c r="DD65" s="1222"/>
      <c r="DE65" s="1226"/>
      <c r="DF65" s="1227"/>
      <c r="DG65" s="1227"/>
      <c r="DH65" s="1227"/>
      <c r="DI65" s="1227"/>
      <c r="DJ65" s="1227"/>
      <c r="DK65" s="1227"/>
      <c r="DL65" s="1228"/>
      <c r="DM65" s="1232"/>
      <c r="DN65" s="1232"/>
      <c r="DO65" s="1232"/>
    </row>
    <row r="66" spans="1:119" ht="4.5" customHeight="1">
      <c r="A66" s="1411"/>
      <c r="B66" s="1411"/>
      <c r="C66" s="1411"/>
      <c r="D66" s="1411"/>
      <c r="E66" s="1411"/>
      <c r="F66" s="1411"/>
      <c r="G66" s="1411"/>
      <c r="H66" s="1411"/>
      <c r="I66" s="1411"/>
      <c r="J66" s="1411"/>
      <c r="K66" s="1411"/>
      <c r="L66" s="1411"/>
      <c r="M66" s="1411"/>
      <c r="N66" s="1411"/>
      <c r="O66" s="1411"/>
      <c r="P66" s="1411"/>
      <c r="Q66" s="1411"/>
      <c r="R66" s="1411"/>
      <c r="S66" s="1411"/>
      <c r="T66" s="1411"/>
      <c r="U66" s="1411"/>
      <c r="V66" s="1411"/>
      <c r="W66" s="1411"/>
      <c r="X66" s="1411"/>
      <c r="Y66" s="1411"/>
      <c r="Z66" s="1411"/>
      <c r="AA66" s="1411"/>
      <c r="AB66" s="1411"/>
      <c r="AC66" s="1411"/>
      <c r="AD66" s="1411"/>
      <c r="AE66" s="1411"/>
      <c r="AF66" s="1411"/>
      <c r="AG66" s="1411"/>
      <c r="AH66" s="1411"/>
      <c r="AI66" s="1411"/>
      <c r="AJ66" s="1411"/>
      <c r="AK66" s="1411"/>
      <c r="AL66" s="1411"/>
      <c r="AM66" s="1411"/>
      <c r="AN66" s="1411"/>
      <c r="AO66" s="1411"/>
      <c r="AP66" s="1411"/>
      <c r="AQ66" s="1411"/>
      <c r="AR66" s="1411"/>
      <c r="AS66" s="1411"/>
      <c r="AT66" s="1411"/>
      <c r="AU66" s="541"/>
      <c r="AV66" s="541"/>
      <c r="AW66" s="1239"/>
      <c r="AX66" s="1240"/>
      <c r="AY66" s="1240"/>
      <c r="AZ66" s="1240"/>
      <c r="BA66" s="1241"/>
      <c r="BB66" s="1207"/>
      <c r="BC66" s="1208"/>
      <c r="BD66" s="1208"/>
      <c r="BE66" s="1208"/>
      <c r="BF66" s="1208"/>
      <c r="BG66" s="1208"/>
      <c r="BH66" s="1208"/>
      <c r="BI66" s="1208"/>
      <c r="BJ66" s="1208"/>
      <c r="BK66" s="1208"/>
      <c r="BL66" s="1209"/>
      <c r="BM66" s="1207"/>
      <c r="BN66" s="1208"/>
      <c r="BO66" s="1209"/>
      <c r="BP66" s="1248"/>
      <c r="BQ66" s="1249"/>
      <c r="BR66" s="1249"/>
      <c r="BS66" s="1250"/>
      <c r="BT66" s="1248"/>
      <c r="BU66" s="1249"/>
      <c r="BV66" s="1249"/>
      <c r="BW66" s="1250"/>
      <c r="BX66" s="1133"/>
      <c r="BY66" s="1134"/>
      <c r="BZ66" s="1135"/>
      <c r="CA66" s="1258"/>
      <c r="CB66" s="1259"/>
      <c r="CC66" s="1259"/>
      <c r="CD66" s="1262"/>
      <c r="CE66" s="1262"/>
      <c r="CF66" s="1265"/>
      <c r="CG66" s="1208"/>
      <c r="CH66" s="1270"/>
      <c r="CI66" s="1271"/>
      <c r="CJ66" s="1219"/>
      <c r="CK66" s="1220"/>
      <c r="CL66" s="1220"/>
      <c r="CM66" s="1220"/>
      <c r="CN66" s="1221"/>
      <c r="CO66" s="1278"/>
      <c r="CP66" s="1279"/>
      <c r="CQ66" s="1279"/>
      <c r="CR66" s="1279"/>
      <c r="CS66" s="1279"/>
      <c r="CT66" s="1279"/>
      <c r="CU66" s="1279"/>
      <c r="CV66" s="1280"/>
      <c r="DD66" s="1222"/>
      <c r="DE66" s="1229"/>
      <c r="DF66" s="1230"/>
      <c r="DG66" s="1230"/>
      <c r="DH66" s="1230"/>
      <c r="DI66" s="1230"/>
      <c r="DJ66" s="1230"/>
      <c r="DK66" s="1230"/>
      <c r="DL66" s="1231"/>
      <c r="DM66" s="1232"/>
      <c r="DN66" s="1232"/>
      <c r="DO66" s="1232"/>
    </row>
    <row r="67" spans="1:119" ht="4.5" customHeight="1">
      <c r="A67" s="1411"/>
      <c r="B67" s="1411"/>
      <c r="C67" s="1411"/>
      <c r="D67" s="1411"/>
      <c r="E67" s="1411"/>
      <c r="F67" s="1411"/>
      <c r="G67" s="1411"/>
      <c r="H67" s="1411"/>
      <c r="I67" s="1411"/>
      <c r="J67" s="1411"/>
      <c r="K67" s="1411"/>
      <c r="L67" s="1411"/>
      <c r="M67" s="1411"/>
      <c r="N67" s="1411"/>
      <c r="O67" s="1411"/>
      <c r="P67" s="1411"/>
      <c r="Q67" s="1411"/>
      <c r="R67" s="1411"/>
      <c r="S67" s="1411"/>
      <c r="T67" s="1411"/>
      <c r="U67" s="1411"/>
      <c r="V67" s="1411"/>
      <c r="W67" s="1411"/>
      <c r="X67" s="1411"/>
      <c r="Y67" s="1411"/>
      <c r="Z67" s="1411"/>
      <c r="AA67" s="1411"/>
      <c r="AB67" s="1411"/>
      <c r="AC67" s="1411"/>
      <c r="AD67" s="1411"/>
      <c r="AE67" s="1411"/>
      <c r="AF67" s="1411"/>
      <c r="AG67" s="1411"/>
      <c r="AH67" s="1411"/>
      <c r="AI67" s="1411"/>
      <c r="AJ67" s="1411"/>
      <c r="AK67" s="1411"/>
      <c r="AL67" s="1411"/>
      <c r="AM67" s="1411"/>
      <c r="AN67" s="1411"/>
      <c r="AO67" s="1411"/>
      <c r="AP67" s="1411"/>
      <c r="AQ67" s="1411"/>
      <c r="AR67" s="1411"/>
      <c r="AS67" s="1411"/>
      <c r="AT67" s="1411"/>
      <c r="AU67" s="541"/>
      <c r="AV67" s="541"/>
      <c r="AW67" s="1233"/>
      <c r="AX67" s="1234"/>
      <c r="AY67" s="1234"/>
      <c r="AZ67" s="1234"/>
      <c r="BA67" s="1235"/>
      <c r="BB67" s="1204"/>
      <c r="BC67" s="1205"/>
      <c r="BD67" s="1205"/>
      <c r="BE67" s="1205"/>
      <c r="BF67" s="1205"/>
      <c r="BG67" s="1205"/>
      <c r="BH67" s="1205"/>
      <c r="BI67" s="1205"/>
      <c r="BJ67" s="1205"/>
      <c r="BK67" s="1205"/>
      <c r="BL67" s="1206"/>
      <c r="BM67" s="1204"/>
      <c r="BN67" s="1205"/>
      <c r="BO67" s="1206"/>
      <c r="BP67" s="1242"/>
      <c r="BQ67" s="1243"/>
      <c r="BR67" s="1243"/>
      <c r="BS67" s="1244"/>
      <c r="BT67" s="1242"/>
      <c r="BU67" s="1243"/>
      <c r="BV67" s="1243"/>
      <c r="BW67" s="1244"/>
      <c r="BX67" s="1130"/>
      <c r="BY67" s="1131"/>
      <c r="BZ67" s="1132"/>
      <c r="CA67" s="1254" t="str">
        <f t="shared" ref="CA67" si="25">IF($BB67="","",IF($BB67="高圧負荷設備","-",""))</f>
        <v/>
      </c>
      <c r="CB67" s="1255"/>
      <c r="CC67" s="1255"/>
      <c r="CD67" s="1260" t="str">
        <f t="shared" ref="CD67" si="26">IF($BB67="","",IF($BB67="Ｖ結線（異容量）","","-"))</f>
        <v/>
      </c>
      <c r="CE67" s="1260"/>
      <c r="CF67" s="1263" t="s">
        <v>468</v>
      </c>
      <c r="CG67" s="1205"/>
      <c r="CH67" s="1266" t="s">
        <v>469</v>
      </c>
      <c r="CI67" s="1267"/>
      <c r="CJ67" s="1213" t="str">
        <f t="shared" ref="CJ67" si="27">IF($AW67="撤去",0,IF($BX67="","",$BX67))</f>
        <v/>
      </c>
      <c r="CK67" s="1214"/>
      <c r="CL67" s="1214"/>
      <c r="CM67" s="1214"/>
      <c r="CN67" s="1215"/>
      <c r="CO67" s="1272" t="str">
        <f t="shared" ref="CO67" si="28">IF($BB67="","",IF($BB67="高圧負荷設備","","-"))</f>
        <v/>
      </c>
      <c r="CP67" s="1273"/>
      <c r="CQ67" s="1273"/>
      <c r="CR67" s="1273"/>
      <c r="CS67" s="1273"/>
      <c r="CT67" s="1273"/>
      <c r="CU67" s="1273"/>
      <c r="CV67" s="1274"/>
      <c r="DD67" s="1222" t="str">
        <f t="shared" ref="DD67" si="29">IF($BB67="","",VLOOKUP($BB67,$DQ$39:$DR$42,2,0))</f>
        <v/>
      </c>
      <c r="DE67" s="1223">
        <f t="shared" ref="DE67" si="30">IF($DD67=1,$CA67,IF($DD67=2,$CA67*2*0.866,IF($DD67=3,($CA67-$CD67)+($CD67*2*0.866),IF($DD67=4,$CO67*1.176,0))))</f>
        <v>0</v>
      </c>
      <c r="DF67" s="1224"/>
      <c r="DG67" s="1224"/>
      <c r="DH67" s="1224"/>
      <c r="DI67" s="1224"/>
      <c r="DJ67" s="1224"/>
      <c r="DK67" s="1224"/>
      <c r="DL67" s="1225"/>
      <c r="DM67" s="1232" t="str">
        <f t="shared" ref="DM67" si="31">IF($BB67="","",$DE67*$CJ67)</f>
        <v/>
      </c>
      <c r="DN67" s="1232"/>
      <c r="DO67" s="1232"/>
    </row>
    <row r="68" spans="1:119" ht="4.5" customHeight="1">
      <c r="A68" s="1411"/>
      <c r="B68" s="1411"/>
      <c r="C68" s="1411"/>
      <c r="D68" s="1411"/>
      <c r="E68" s="1411"/>
      <c r="F68" s="1411"/>
      <c r="G68" s="1411"/>
      <c r="H68" s="1411"/>
      <c r="I68" s="1411"/>
      <c r="J68" s="1411"/>
      <c r="K68" s="1411"/>
      <c r="L68" s="1411"/>
      <c r="M68" s="1411"/>
      <c r="N68" s="1411"/>
      <c r="O68" s="1411"/>
      <c r="P68" s="1411"/>
      <c r="Q68" s="1411"/>
      <c r="R68" s="1411"/>
      <c r="S68" s="1411"/>
      <c r="T68" s="1411"/>
      <c r="U68" s="1411"/>
      <c r="V68" s="1411"/>
      <c r="W68" s="1411"/>
      <c r="X68" s="1411"/>
      <c r="Y68" s="1411"/>
      <c r="Z68" s="1411"/>
      <c r="AA68" s="1411"/>
      <c r="AB68" s="1411"/>
      <c r="AC68" s="1411"/>
      <c r="AD68" s="1411"/>
      <c r="AE68" s="1411"/>
      <c r="AF68" s="1411"/>
      <c r="AG68" s="1411"/>
      <c r="AH68" s="1411"/>
      <c r="AI68" s="1411"/>
      <c r="AJ68" s="1411"/>
      <c r="AK68" s="1411"/>
      <c r="AL68" s="1411"/>
      <c r="AM68" s="1411"/>
      <c r="AN68" s="1411"/>
      <c r="AO68" s="1411"/>
      <c r="AP68" s="1411"/>
      <c r="AQ68" s="1411"/>
      <c r="AR68" s="1411"/>
      <c r="AS68" s="1411"/>
      <c r="AT68" s="1411"/>
      <c r="AU68" s="541"/>
      <c r="AV68" s="541"/>
      <c r="AW68" s="1236"/>
      <c r="AX68" s="1237"/>
      <c r="AY68" s="1237"/>
      <c r="AZ68" s="1237"/>
      <c r="BA68" s="1238"/>
      <c r="BB68" s="1210"/>
      <c r="BC68" s="1211"/>
      <c r="BD68" s="1211"/>
      <c r="BE68" s="1211"/>
      <c r="BF68" s="1211"/>
      <c r="BG68" s="1211"/>
      <c r="BH68" s="1211"/>
      <c r="BI68" s="1211"/>
      <c r="BJ68" s="1211"/>
      <c r="BK68" s="1211"/>
      <c r="BL68" s="1212"/>
      <c r="BM68" s="1210"/>
      <c r="BN68" s="1211"/>
      <c r="BO68" s="1212"/>
      <c r="BP68" s="1245"/>
      <c r="BQ68" s="1246"/>
      <c r="BR68" s="1246"/>
      <c r="BS68" s="1247"/>
      <c r="BT68" s="1245"/>
      <c r="BU68" s="1246"/>
      <c r="BV68" s="1246"/>
      <c r="BW68" s="1247"/>
      <c r="BX68" s="1251"/>
      <c r="BY68" s="1252"/>
      <c r="BZ68" s="1253"/>
      <c r="CA68" s="1256"/>
      <c r="CB68" s="1257"/>
      <c r="CC68" s="1257"/>
      <c r="CD68" s="1261"/>
      <c r="CE68" s="1261"/>
      <c r="CF68" s="1264"/>
      <c r="CG68" s="1211"/>
      <c r="CH68" s="1268"/>
      <c r="CI68" s="1269"/>
      <c r="CJ68" s="1216"/>
      <c r="CK68" s="1217"/>
      <c r="CL68" s="1217"/>
      <c r="CM68" s="1217"/>
      <c r="CN68" s="1218"/>
      <c r="CO68" s="1275"/>
      <c r="CP68" s="1276"/>
      <c r="CQ68" s="1276"/>
      <c r="CR68" s="1276"/>
      <c r="CS68" s="1276"/>
      <c r="CT68" s="1276"/>
      <c r="CU68" s="1276"/>
      <c r="CV68" s="1277"/>
      <c r="DD68" s="1222"/>
      <c r="DE68" s="1226"/>
      <c r="DF68" s="1227"/>
      <c r="DG68" s="1227"/>
      <c r="DH68" s="1227"/>
      <c r="DI68" s="1227"/>
      <c r="DJ68" s="1227"/>
      <c r="DK68" s="1227"/>
      <c r="DL68" s="1228"/>
      <c r="DM68" s="1232"/>
      <c r="DN68" s="1232"/>
      <c r="DO68" s="1232"/>
    </row>
    <row r="69" spans="1:119" ht="4.5" customHeight="1">
      <c r="A69" s="1411"/>
      <c r="B69" s="1411"/>
      <c r="C69" s="1411"/>
      <c r="D69" s="1411"/>
      <c r="E69" s="1411"/>
      <c r="F69" s="1411"/>
      <c r="G69" s="1411"/>
      <c r="H69" s="1411"/>
      <c r="I69" s="1411"/>
      <c r="J69" s="1411"/>
      <c r="K69" s="1411"/>
      <c r="L69" s="1411"/>
      <c r="M69" s="1411"/>
      <c r="N69" s="1411"/>
      <c r="O69" s="1411"/>
      <c r="P69" s="1411"/>
      <c r="Q69" s="1411"/>
      <c r="R69" s="1411"/>
      <c r="S69" s="1411"/>
      <c r="T69" s="1411"/>
      <c r="U69" s="1411"/>
      <c r="V69" s="1411"/>
      <c r="W69" s="1411"/>
      <c r="X69" s="1411"/>
      <c r="Y69" s="1411"/>
      <c r="Z69" s="1411"/>
      <c r="AA69" s="1411"/>
      <c r="AB69" s="1411"/>
      <c r="AC69" s="1411"/>
      <c r="AD69" s="1411"/>
      <c r="AE69" s="1411"/>
      <c r="AF69" s="1411"/>
      <c r="AG69" s="1411"/>
      <c r="AH69" s="1411"/>
      <c r="AI69" s="1411"/>
      <c r="AJ69" s="1411"/>
      <c r="AK69" s="1411"/>
      <c r="AL69" s="1411"/>
      <c r="AM69" s="1411"/>
      <c r="AN69" s="1411"/>
      <c r="AO69" s="1411"/>
      <c r="AP69" s="1411"/>
      <c r="AQ69" s="1411"/>
      <c r="AR69" s="1411"/>
      <c r="AS69" s="1411"/>
      <c r="AT69" s="1411"/>
      <c r="AU69" s="541"/>
      <c r="AV69" s="541"/>
      <c r="AW69" s="1236"/>
      <c r="AX69" s="1237"/>
      <c r="AY69" s="1237"/>
      <c r="AZ69" s="1237"/>
      <c r="BA69" s="1238"/>
      <c r="BB69" s="1210"/>
      <c r="BC69" s="1211"/>
      <c r="BD69" s="1211"/>
      <c r="BE69" s="1211"/>
      <c r="BF69" s="1211"/>
      <c r="BG69" s="1211"/>
      <c r="BH69" s="1211"/>
      <c r="BI69" s="1211"/>
      <c r="BJ69" s="1211"/>
      <c r="BK69" s="1211"/>
      <c r="BL69" s="1212"/>
      <c r="BM69" s="1210"/>
      <c r="BN69" s="1211"/>
      <c r="BO69" s="1212"/>
      <c r="BP69" s="1245"/>
      <c r="BQ69" s="1246"/>
      <c r="BR69" s="1246"/>
      <c r="BS69" s="1247"/>
      <c r="BT69" s="1245"/>
      <c r="BU69" s="1246"/>
      <c r="BV69" s="1246"/>
      <c r="BW69" s="1247"/>
      <c r="BX69" s="1251"/>
      <c r="BY69" s="1252"/>
      <c r="BZ69" s="1253"/>
      <c r="CA69" s="1256"/>
      <c r="CB69" s="1257"/>
      <c r="CC69" s="1257"/>
      <c r="CD69" s="1261"/>
      <c r="CE69" s="1261"/>
      <c r="CF69" s="1264"/>
      <c r="CG69" s="1211"/>
      <c r="CH69" s="1268"/>
      <c r="CI69" s="1269"/>
      <c r="CJ69" s="1216"/>
      <c r="CK69" s="1217"/>
      <c r="CL69" s="1217"/>
      <c r="CM69" s="1217"/>
      <c r="CN69" s="1218"/>
      <c r="CO69" s="1275"/>
      <c r="CP69" s="1276"/>
      <c r="CQ69" s="1276"/>
      <c r="CR69" s="1276"/>
      <c r="CS69" s="1276"/>
      <c r="CT69" s="1276"/>
      <c r="CU69" s="1276"/>
      <c r="CV69" s="1277"/>
      <c r="DD69" s="1222"/>
      <c r="DE69" s="1226"/>
      <c r="DF69" s="1227"/>
      <c r="DG69" s="1227"/>
      <c r="DH69" s="1227"/>
      <c r="DI69" s="1227"/>
      <c r="DJ69" s="1227"/>
      <c r="DK69" s="1227"/>
      <c r="DL69" s="1228"/>
      <c r="DM69" s="1232"/>
      <c r="DN69" s="1232"/>
      <c r="DO69" s="1232"/>
    </row>
    <row r="70" spans="1:119" ht="4.5" customHeight="1">
      <c r="A70" s="1411"/>
      <c r="B70" s="1411"/>
      <c r="C70" s="1411"/>
      <c r="D70" s="1411"/>
      <c r="E70" s="1411"/>
      <c r="F70" s="1411"/>
      <c r="G70" s="1411"/>
      <c r="H70" s="1411"/>
      <c r="I70" s="1411"/>
      <c r="J70" s="1411"/>
      <c r="K70" s="1411"/>
      <c r="L70" s="1411"/>
      <c r="M70" s="1411"/>
      <c r="N70" s="1411"/>
      <c r="O70" s="1411"/>
      <c r="P70" s="1411"/>
      <c r="Q70" s="1411"/>
      <c r="R70" s="1411"/>
      <c r="S70" s="1411"/>
      <c r="T70" s="1411"/>
      <c r="U70" s="1411"/>
      <c r="V70" s="1411"/>
      <c r="W70" s="1411"/>
      <c r="X70" s="1411"/>
      <c r="Y70" s="1411"/>
      <c r="Z70" s="1411"/>
      <c r="AA70" s="1411"/>
      <c r="AB70" s="1411"/>
      <c r="AC70" s="1411"/>
      <c r="AD70" s="1411"/>
      <c r="AE70" s="1411"/>
      <c r="AF70" s="1411"/>
      <c r="AG70" s="1411"/>
      <c r="AH70" s="1411"/>
      <c r="AI70" s="1411"/>
      <c r="AJ70" s="1411"/>
      <c r="AK70" s="1411"/>
      <c r="AL70" s="1411"/>
      <c r="AM70" s="1411"/>
      <c r="AN70" s="1411"/>
      <c r="AO70" s="1411"/>
      <c r="AP70" s="1411"/>
      <c r="AQ70" s="1411"/>
      <c r="AR70" s="1411"/>
      <c r="AS70" s="1411"/>
      <c r="AT70" s="1411"/>
      <c r="AU70" s="541"/>
      <c r="AV70" s="541"/>
      <c r="AW70" s="1239"/>
      <c r="AX70" s="1240"/>
      <c r="AY70" s="1240"/>
      <c r="AZ70" s="1240"/>
      <c r="BA70" s="1241"/>
      <c r="BB70" s="1207"/>
      <c r="BC70" s="1208"/>
      <c r="BD70" s="1208"/>
      <c r="BE70" s="1208"/>
      <c r="BF70" s="1208"/>
      <c r="BG70" s="1208"/>
      <c r="BH70" s="1208"/>
      <c r="BI70" s="1208"/>
      <c r="BJ70" s="1208"/>
      <c r="BK70" s="1208"/>
      <c r="BL70" s="1209"/>
      <c r="BM70" s="1207"/>
      <c r="BN70" s="1208"/>
      <c r="BO70" s="1209"/>
      <c r="BP70" s="1248"/>
      <c r="BQ70" s="1249"/>
      <c r="BR70" s="1249"/>
      <c r="BS70" s="1250"/>
      <c r="BT70" s="1248"/>
      <c r="BU70" s="1249"/>
      <c r="BV70" s="1249"/>
      <c r="BW70" s="1250"/>
      <c r="BX70" s="1133"/>
      <c r="BY70" s="1134"/>
      <c r="BZ70" s="1135"/>
      <c r="CA70" s="1258"/>
      <c r="CB70" s="1259"/>
      <c r="CC70" s="1259"/>
      <c r="CD70" s="1262"/>
      <c r="CE70" s="1262"/>
      <c r="CF70" s="1265"/>
      <c r="CG70" s="1208"/>
      <c r="CH70" s="1270"/>
      <c r="CI70" s="1271"/>
      <c r="CJ70" s="1219"/>
      <c r="CK70" s="1220"/>
      <c r="CL70" s="1220"/>
      <c r="CM70" s="1220"/>
      <c r="CN70" s="1221"/>
      <c r="CO70" s="1278"/>
      <c r="CP70" s="1279"/>
      <c r="CQ70" s="1279"/>
      <c r="CR70" s="1279"/>
      <c r="CS70" s="1279"/>
      <c r="CT70" s="1279"/>
      <c r="CU70" s="1279"/>
      <c r="CV70" s="1280"/>
      <c r="DD70" s="1222"/>
      <c r="DE70" s="1229"/>
      <c r="DF70" s="1230"/>
      <c r="DG70" s="1230"/>
      <c r="DH70" s="1230"/>
      <c r="DI70" s="1230"/>
      <c r="DJ70" s="1230"/>
      <c r="DK70" s="1230"/>
      <c r="DL70" s="1231"/>
      <c r="DM70" s="1232"/>
      <c r="DN70" s="1232"/>
      <c r="DO70" s="1232"/>
    </row>
    <row r="71" spans="1:119" ht="4.5" customHeight="1">
      <c r="A71" s="1411"/>
      <c r="B71" s="1411"/>
      <c r="C71" s="1411"/>
      <c r="D71" s="1411"/>
      <c r="E71" s="1411"/>
      <c r="F71" s="1411"/>
      <c r="G71" s="1411"/>
      <c r="H71" s="1411"/>
      <c r="I71" s="1411"/>
      <c r="J71" s="1411"/>
      <c r="K71" s="1411"/>
      <c r="L71" s="1411"/>
      <c r="M71" s="1411"/>
      <c r="N71" s="1411"/>
      <c r="O71" s="1411"/>
      <c r="P71" s="1411"/>
      <c r="Q71" s="1411"/>
      <c r="R71" s="1411"/>
      <c r="S71" s="1411"/>
      <c r="T71" s="1411"/>
      <c r="U71" s="1411"/>
      <c r="V71" s="1411"/>
      <c r="W71" s="1411"/>
      <c r="X71" s="1411"/>
      <c r="Y71" s="1411"/>
      <c r="Z71" s="1411"/>
      <c r="AA71" s="1411"/>
      <c r="AB71" s="1411"/>
      <c r="AC71" s="1411"/>
      <c r="AD71" s="1411"/>
      <c r="AE71" s="1411"/>
      <c r="AF71" s="1411"/>
      <c r="AG71" s="1411"/>
      <c r="AH71" s="1411"/>
      <c r="AI71" s="1411"/>
      <c r="AJ71" s="1411"/>
      <c r="AK71" s="1411"/>
      <c r="AL71" s="1411"/>
      <c r="AM71" s="1411"/>
      <c r="AN71" s="1411"/>
      <c r="AO71" s="1411"/>
      <c r="AP71" s="1411"/>
      <c r="AQ71" s="1411"/>
      <c r="AR71" s="1411"/>
      <c r="AS71" s="1411"/>
      <c r="AT71" s="1411"/>
      <c r="AU71" s="541"/>
      <c r="AV71" s="541"/>
      <c r="AW71" s="1233"/>
      <c r="AX71" s="1234"/>
      <c r="AY71" s="1234"/>
      <c r="AZ71" s="1234"/>
      <c r="BA71" s="1235"/>
      <c r="BB71" s="1204"/>
      <c r="BC71" s="1205"/>
      <c r="BD71" s="1205"/>
      <c r="BE71" s="1205"/>
      <c r="BF71" s="1205"/>
      <c r="BG71" s="1205"/>
      <c r="BH71" s="1205"/>
      <c r="BI71" s="1205"/>
      <c r="BJ71" s="1205"/>
      <c r="BK71" s="1205"/>
      <c r="BL71" s="1206"/>
      <c r="BM71" s="1204"/>
      <c r="BN71" s="1205"/>
      <c r="BO71" s="1206"/>
      <c r="BP71" s="1242"/>
      <c r="BQ71" s="1243"/>
      <c r="BR71" s="1243"/>
      <c r="BS71" s="1244"/>
      <c r="BT71" s="1242"/>
      <c r="BU71" s="1243"/>
      <c r="BV71" s="1243"/>
      <c r="BW71" s="1244"/>
      <c r="BX71" s="1130"/>
      <c r="BY71" s="1131"/>
      <c r="BZ71" s="1132"/>
      <c r="CA71" s="1254" t="str">
        <f t="shared" ref="CA71" si="32">IF($BB71="","",IF($BB71="高圧負荷設備","-",""))</f>
        <v/>
      </c>
      <c r="CB71" s="1255"/>
      <c r="CC71" s="1255"/>
      <c r="CD71" s="1260" t="str">
        <f t="shared" ref="CD71" si="33">IF($BB71="","",IF($BB71="Ｖ結線（異容量）","","-"))</f>
        <v/>
      </c>
      <c r="CE71" s="1260"/>
      <c r="CF71" s="1263" t="s">
        <v>468</v>
      </c>
      <c r="CG71" s="1205"/>
      <c r="CH71" s="1266" t="s">
        <v>469</v>
      </c>
      <c r="CI71" s="1267"/>
      <c r="CJ71" s="1213" t="str">
        <f t="shared" ref="CJ71" si="34">IF($AW71="撤去",0,IF($BX71="","",$BX71))</f>
        <v/>
      </c>
      <c r="CK71" s="1214"/>
      <c r="CL71" s="1214"/>
      <c r="CM71" s="1214"/>
      <c r="CN71" s="1215"/>
      <c r="CO71" s="1272" t="str">
        <f t="shared" ref="CO71" si="35">IF($BB71="","",IF($BB71="高圧負荷設備","","-"))</f>
        <v/>
      </c>
      <c r="CP71" s="1273"/>
      <c r="CQ71" s="1273"/>
      <c r="CR71" s="1273"/>
      <c r="CS71" s="1273"/>
      <c r="CT71" s="1273"/>
      <c r="CU71" s="1273"/>
      <c r="CV71" s="1274"/>
      <c r="DD71" s="1222" t="str">
        <f t="shared" ref="DD71" si="36">IF($BB71="","",VLOOKUP($BB71,$DQ$39:$DR$42,2,0))</f>
        <v/>
      </c>
      <c r="DE71" s="1223">
        <f t="shared" ref="DE71" si="37">IF($DD71=1,$CA71,IF($DD71=2,$CA71*2*0.866,IF($DD71=3,($CA71-$CD71)+($CD71*2*0.866),IF($DD71=4,$CO71*1.176,0))))</f>
        <v>0</v>
      </c>
      <c r="DF71" s="1224"/>
      <c r="DG71" s="1224"/>
      <c r="DH71" s="1224"/>
      <c r="DI71" s="1224"/>
      <c r="DJ71" s="1224"/>
      <c r="DK71" s="1224"/>
      <c r="DL71" s="1225"/>
      <c r="DM71" s="1232" t="str">
        <f t="shared" ref="DM71" si="38">IF($BB71="","",$DE71*$CJ71)</f>
        <v/>
      </c>
      <c r="DN71" s="1232"/>
      <c r="DO71" s="1232"/>
    </row>
    <row r="72" spans="1:119" ht="4.5" customHeight="1">
      <c r="A72" s="1411"/>
      <c r="B72" s="1411"/>
      <c r="C72" s="1411"/>
      <c r="D72" s="1411"/>
      <c r="E72" s="1411"/>
      <c r="F72" s="1411"/>
      <c r="G72" s="1411"/>
      <c r="H72" s="1411"/>
      <c r="I72" s="1411"/>
      <c r="J72" s="1411"/>
      <c r="K72" s="1411"/>
      <c r="L72" s="1411"/>
      <c r="M72" s="1411"/>
      <c r="N72" s="1411"/>
      <c r="O72" s="1411"/>
      <c r="P72" s="1411"/>
      <c r="Q72" s="1411"/>
      <c r="R72" s="1411"/>
      <c r="S72" s="1411"/>
      <c r="T72" s="1411"/>
      <c r="U72" s="1411"/>
      <c r="V72" s="1411"/>
      <c r="W72" s="1411"/>
      <c r="X72" s="1411"/>
      <c r="Y72" s="1411"/>
      <c r="Z72" s="1411"/>
      <c r="AA72" s="1411"/>
      <c r="AB72" s="1411"/>
      <c r="AC72" s="1411"/>
      <c r="AD72" s="1411"/>
      <c r="AE72" s="1411"/>
      <c r="AF72" s="1411"/>
      <c r="AG72" s="1411"/>
      <c r="AH72" s="1411"/>
      <c r="AI72" s="1411"/>
      <c r="AJ72" s="1411"/>
      <c r="AK72" s="1411"/>
      <c r="AL72" s="1411"/>
      <c r="AM72" s="1411"/>
      <c r="AN72" s="1411"/>
      <c r="AO72" s="1411"/>
      <c r="AP72" s="1411"/>
      <c r="AQ72" s="1411"/>
      <c r="AR72" s="1411"/>
      <c r="AS72" s="1411"/>
      <c r="AT72" s="1411"/>
      <c r="AU72" s="541"/>
      <c r="AV72" s="541"/>
      <c r="AW72" s="1236"/>
      <c r="AX72" s="1237"/>
      <c r="AY72" s="1237"/>
      <c r="AZ72" s="1237"/>
      <c r="BA72" s="1238"/>
      <c r="BB72" s="1210"/>
      <c r="BC72" s="1211"/>
      <c r="BD72" s="1211"/>
      <c r="BE72" s="1211"/>
      <c r="BF72" s="1211"/>
      <c r="BG72" s="1211"/>
      <c r="BH72" s="1211"/>
      <c r="BI72" s="1211"/>
      <c r="BJ72" s="1211"/>
      <c r="BK72" s="1211"/>
      <c r="BL72" s="1212"/>
      <c r="BM72" s="1210"/>
      <c r="BN72" s="1211"/>
      <c r="BO72" s="1212"/>
      <c r="BP72" s="1245"/>
      <c r="BQ72" s="1246"/>
      <c r="BR72" s="1246"/>
      <c r="BS72" s="1247"/>
      <c r="BT72" s="1245"/>
      <c r="BU72" s="1246"/>
      <c r="BV72" s="1246"/>
      <c r="BW72" s="1247"/>
      <c r="BX72" s="1251"/>
      <c r="BY72" s="1252"/>
      <c r="BZ72" s="1253"/>
      <c r="CA72" s="1256"/>
      <c r="CB72" s="1257"/>
      <c r="CC72" s="1257"/>
      <c r="CD72" s="1261"/>
      <c r="CE72" s="1261"/>
      <c r="CF72" s="1264"/>
      <c r="CG72" s="1211"/>
      <c r="CH72" s="1268"/>
      <c r="CI72" s="1269"/>
      <c r="CJ72" s="1216"/>
      <c r="CK72" s="1217"/>
      <c r="CL72" s="1217"/>
      <c r="CM72" s="1217"/>
      <c r="CN72" s="1218"/>
      <c r="CO72" s="1275"/>
      <c r="CP72" s="1276"/>
      <c r="CQ72" s="1276"/>
      <c r="CR72" s="1276"/>
      <c r="CS72" s="1276"/>
      <c r="CT72" s="1276"/>
      <c r="CU72" s="1276"/>
      <c r="CV72" s="1277"/>
      <c r="DD72" s="1222"/>
      <c r="DE72" s="1226"/>
      <c r="DF72" s="1227"/>
      <c r="DG72" s="1227"/>
      <c r="DH72" s="1227"/>
      <c r="DI72" s="1227"/>
      <c r="DJ72" s="1227"/>
      <c r="DK72" s="1227"/>
      <c r="DL72" s="1228"/>
      <c r="DM72" s="1232"/>
      <c r="DN72" s="1232"/>
      <c r="DO72" s="1232"/>
    </row>
    <row r="73" spans="1:119" ht="4.5" customHeight="1">
      <c r="A73" s="1411"/>
      <c r="B73" s="1411"/>
      <c r="C73" s="1411"/>
      <c r="D73" s="1411"/>
      <c r="E73" s="1411"/>
      <c r="F73" s="1411"/>
      <c r="G73" s="1411"/>
      <c r="H73" s="1411"/>
      <c r="I73" s="1411"/>
      <c r="J73" s="1411"/>
      <c r="K73" s="1411"/>
      <c r="L73" s="1411"/>
      <c r="M73" s="1411"/>
      <c r="N73" s="1411"/>
      <c r="O73" s="1411"/>
      <c r="P73" s="1411"/>
      <c r="Q73" s="1411"/>
      <c r="R73" s="1411"/>
      <c r="S73" s="1411"/>
      <c r="T73" s="1411"/>
      <c r="U73" s="1411"/>
      <c r="V73" s="1411"/>
      <c r="W73" s="1411"/>
      <c r="X73" s="1411"/>
      <c r="Y73" s="1411"/>
      <c r="Z73" s="1411"/>
      <c r="AA73" s="1411"/>
      <c r="AB73" s="1411"/>
      <c r="AC73" s="1411"/>
      <c r="AD73" s="1411"/>
      <c r="AE73" s="1411"/>
      <c r="AF73" s="1411"/>
      <c r="AG73" s="1411"/>
      <c r="AH73" s="1411"/>
      <c r="AI73" s="1411"/>
      <c r="AJ73" s="1411"/>
      <c r="AK73" s="1411"/>
      <c r="AL73" s="1411"/>
      <c r="AM73" s="1411"/>
      <c r="AN73" s="1411"/>
      <c r="AO73" s="1411"/>
      <c r="AP73" s="1411"/>
      <c r="AQ73" s="1411"/>
      <c r="AR73" s="1411"/>
      <c r="AS73" s="1411"/>
      <c r="AT73" s="1411"/>
      <c r="AU73" s="541"/>
      <c r="AV73" s="541"/>
      <c r="AW73" s="1236"/>
      <c r="AX73" s="1237"/>
      <c r="AY73" s="1237"/>
      <c r="AZ73" s="1237"/>
      <c r="BA73" s="1238"/>
      <c r="BB73" s="1210"/>
      <c r="BC73" s="1211"/>
      <c r="BD73" s="1211"/>
      <c r="BE73" s="1211"/>
      <c r="BF73" s="1211"/>
      <c r="BG73" s="1211"/>
      <c r="BH73" s="1211"/>
      <c r="BI73" s="1211"/>
      <c r="BJ73" s="1211"/>
      <c r="BK73" s="1211"/>
      <c r="BL73" s="1212"/>
      <c r="BM73" s="1210"/>
      <c r="BN73" s="1211"/>
      <c r="BO73" s="1212"/>
      <c r="BP73" s="1245"/>
      <c r="BQ73" s="1246"/>
      <c r="BR73" s="1246"/>
      <c r="BS73" s="1247"/>
      <c r="BT73" s="1245"/>
      <c r="BU73" s="1246"/>
      <c r="BV73" s="1246"/>
      <c r="BW73" s="1247"/>
      <c r="BX73" s="1251"/>
      <c r="BY73" s="1252"/>
      <c r="BZ73" s="1253"/>
      <c r="CA73" s="1256"/>
      <c r="CB73" s="1257"/>
      <c r="CC73" s="1257"/>
      <c r="CD73" s="1261"/>
      <c r="CE73" s="1261"/>
      <c r="CF73" s="1264"/>
      <c r="CG73" s="1211"/>
      <c r="CH73" s="1268"/>
      <c r="CI73" s="1269"/>
      <c r="CJ73" s="1216"/>
      <c r="CK73" s="1217"/>
      <c r="CL73" s="1217"/>
      <c r="CM73" s="1217"/>
      <c r="CN73" s="1218"/>
      <c r="CO73" s="1275"/>
      <c r="CP73" s="1276"/>
      <c r="CQ73" s="1276"/>
      <c r="CR73" s="1276"/>
      <c r="CS73" s="1276"/>
      <c r="CT73" s="1276"/>
      <c r="CU73" s="1276"/>
      <c r="CV73" s="1277"/>
      <c r="DD73" s="1222"/>
      <c r="DE73" s="1226"/>
      <c r="DF73" s="1227"/>
      <c r="DG73" s="1227"/>
      <c r="DH73" s="1227"/>
      <c r="DI73" s="1227"/>
      <c r="DJ73" s="1227"/>
      <c r="DK73" s="1227"/>
      <c r="DL73" s="1228"/>
      <c r="DM73" s="1232"/>
      <c r="DN73" s="1232"/>
      <c r="DO73" s="1232"/>
    </row>
    <row r="74" spans="1:119" ht="4.5" customHeight="1">
      <c r="A74" s="1411"/>
      <c r="B74" s="1411"/>
      <c r="C74" s="1411"/>
      <c r="D74" s="1411"/>
      <c r="E74" s="1411"/>
      <c r="F74" s="1411"/>
      <c r="G74" s="1411"/>
      <c r="H74" s="1411"/>
      <c r="I74" s="1411"/>
      <c r="J74" s="1411"/>
      <c r="K74" s="1411"/>
      <c r="L74" s="1411"/>
      <c r="M74" s="1411"/>
      <c r="N74" s="1411"/>
      <c r="O74" s="1411"/>
      <c r="P74" s="1411"/>
      <c r="Q74" s="1411"/>
      <c r="R74" s="1411"/>
      <c r="S74" s="1411"/>
      <c r="T74" s="1411"/>
      <c r="U74" s="1411"/>
      <c r="V74" s="1411"/>
      <c r="W74" s="1411"/>
      <c r="X74" s="1411"/>
      <c r="Y74" s="1411"/>
      <c r="Z74" s="1411"/>
      <c r="AA74" s="1411"/>
      <c r="AB74" s="1411"/>
      <c r="AC74" s="1411"/>
      <c r="AD74" s="1411"/>
      <c r="AE74" s="1411"/>
      <c r="AF74" s="1411"/>
      <c r="AG74" s="1411"/>
      <c r="AH74" s="1411"/>
      <c r="AI74" s="1411"/>
      <c r="AJ74" s="1411"/>
      <c r="AK74" s="1411"/>
      <c r="AL74" s="1411"/>
      <c r="AM74" s="1411"/>
      <c r="AN74" s="1411"/>
      <c r="AO74" s="1411"/>
      <c r="AP74" s="1411"/>
      <c r="AQ74" s="1411"/>
      <c r="AR74" s="1411"/>
      <c r="AS74" s="1411"/>
      <c r="AT74" s="1411"/>
      <c r="AU74" s="541"/>
      <c r="AV74" s="541"/>
      <c r="AW74" s="1239"/>
      <c r="AX74" s="1240"/>
      <c r="AY74" s="1240"/>
      <c r="AZ74" s="1240"/>
      <c r="BA74" s="1241"/>
      <c r="BB74" s="1207"/>
      <c r="BC74" s="1208"/>
      <c r="BD74" s="1208"/>
      <c r="BE74" s="1208"/>
      <c r="BF74" s="1208"/>
      <c r="BG74" s="1208"/>
      <c r="BH74" s="1208"/>
      <c r="BI74" s="1208"/>
      <c r="BJ74" s="1208"/>
      <c r="BK74" s="1208"/>
      <c r="BL74" s="1209"/>
      <c r="BM74" s="1207"/>
      <c r="BN74" s="1208"/>
      <c r="BO74" s="1209"/>
      <c r="BP74" s="1248"/>
      <c r="BQ74" s="1249"/>
      <c r="BR74" s="1249"/>
      <c r="BS74" s="1250"/>
      <c r="BT74" s="1248"/>
      <c r="BU74" s="1249"/>
      <c r="BV74" s="1249"/>
      <c r="BW74" s="1250"/>
      <c r="BX74" s="1133"/>
      <c r="BY74" s="1134"/>
      <c r="BZ74" s="1135"/>
      <c r="CA74" s="1258"/>
      <c r="CB74" s="1259"/>
      <c r="CC74" s="1259"/>
      <c r="CD74" s="1262"/>
      <c r="CE74" s="1262"/>
      <c r="CF74" s="1265"/>
      <c r="CG74" s="1208"/>
      <c r="CH74" s="1270"/>
      <c r="CI74" s="1271"/>
      <c r="CJ74" s="1219"/>
      <c r="CK74" s="1220"/>
      <c r="CL74" s="1220"/>
      <c r="CM74" s="1220"/>
      <c r="CN74" s="1221"/>
      <c r="CO74" s="1278"/>
      <c r="CP74" s="1279"/>
      <c r="CQ74" s="1279"/>
      <c r="CR74" s="1279"/>
      <c r="CS74" s="1279"/>
      <c r="CT74" s="1279"/>
      <c r="CU74" s="1279"/>
      <c r="CV74" s="1280"/>
      <c r="DD74" s="1222"/>
      <c r="DE74" s="1229"/>
      <c r="DF74" s="1230"/>
      <c r="DG74" s="1230"/>
      <c r="DH74" s="1230"/>
      <c r="DI74" s="1230"/>
      <c r="DJ74" s="1230"/>
      <c r="DK74" s="1230"/>
      <c r="DL74" s="1231"/>
      <c r="DM74" s="1232"/>
      <c r="DN74" s="1232"/>
      <c r="DO74" s="1232"/>
    </row>
    <row r="75" spans="1:119" ht="4.5" customHeight="1">
      <c r="A75" s="1411"/>
      <c r="B75" s="1411"/>
      <c r="C75" s="1411"/>
      <c r="D75" s="1411"/>
      <c r="E75" s="1411"/>
      <c r="F75" s="1411"/>
      <c r="G75" s="1411"/>
      <c r="H75" s="1411"/>
      <c r="I75" s="1411"/>
      <c r="J75" s="1411"/>
      <c r="K75" s="1411"/>
      <c r="L75" s="1411"/>
      <c r="M75" s="1411"/>
      <c r="N75" s="1411"/>
      <c r="O75" s="1411"/>
      <c r="P75" s="1411"/>
      <c r="Q75" s="1411"/>
      <c r="R75" s="1411"/>
      <c r="S75" s="1411"/>
      <c r="T75" s="1411"/>
      <c r="U75" s="1411"/>
      <c r="V75" s="1411"/>
      <c r="W75" s="1411"/>
      <c r="X75" s="1411"/>
      <c r="Y75" s="1411"/>
      <c r="Z75" s="1411"/>
      <c r="AA75" s="1411"/>
      <c r="AB75" s="1411"/>
      <c r="AC75" s="1411"/>
      <c r="AD75" s="1411"/>
      <c r="AE75" s="1411"/>
      <c r="AF75" s="1411"/>
      <c r="AG75" s="1411"/>
      <c r="AH75" s="1411"/>
      <c r="AI75" s="1411"/>
      <c r="AJ75" s="1411"/>
      <c r="AK75" s="1411"/>
      <c r="AL75" s="1411"/>
      <c r="AM75" s="1411"/>
      <c r="AN75" s="1411"/>
      <c r="AO75" s="1411"/>
      <c r="AP75" s="1411"/>
      <c r="AQ75" s="1411"/>
      <c r="AR75" s="1411"/>
      <c r="AS75" s="1411"/>
      <c r="AT75" s="1411"/>
      <c r="AU75" s="541"/>
      <c r="AV75" s="541"/>
      <c r="AW75" s="1233"/>
      <c r="AX75" s="1234"/>
      <c r="AY75" s="1234"/>
      <c r="AZ75" s="1234"/>
      <c r="BA75" s="1235"/>
      <c r="BB75" s="1204"/>
      <c r="BC75" s="1205"/>
      <c r="BD75" s="1205"/>
      <c r="BE75" s="1205"/>
      <c r="BF75" s="1205"/>
      <c r="BG75" s="1205"/>
      <c r="BH75" s="1205"/>
      <c r="BI75" s="1205"/>
      <c r="BJ75" s="1205"/>
      <c r="BK75" s="1205"/>
      <c r="BL75" s="1206"/>
      <c r="BM75" s="1204"/>
      <c r="BN75" s="1205"/>
      <c r="BO75" s="1206"/>
      <c r="BP75" s="1242"/>
      <c r="BQ75" s="1243"/>
      <c r="BR75" s="1243"/>
      <c r="BS75" s="1244"/>
      <c r="BT75" s="1242"/>
      <c r="BU75" s="1243"/>
      <c r="BV75" s="1243"/>
      <c r="BW75" s="1244"/>
      <c r="BX75" s="1130"/>
      <c r="BY75" s="1131"/>
      <c r="BZ75" s="1132"/>
      <c r="CA75" s="1254" t="str">
        <f t="shared" ref="CA75" si="39">IF($BB75="","",IF($BB75="高圧負荷設備","-",""))</f>
        <v/>
      </c>
      <c r="CB75" s="1255"/>
      <c r="CC75" s="1255"/>
      <c r="CD75" s="1260" t="str">
        <f t="shared" ref="CD75" si="40">IF($BB75="","",IF($BB75="Ｖ結線（異容量）","","-"))</f>
        <v/>
      </c>
      <c r="CE75" s="1260"/>
      <c r="CF75" s="1263" t="s">
        <v>468</v>
      </c>
      <c r="CG75" s="1205"/>
      <c r="CH75" s="1266" t="s">
        <v>469</v>
      </c>
      <c r="CI75" s="1267"/>
      <c r="CJ75" s="1213" t="str">
        <f t="shared" ref="CJ75" si="41">IF($AW75="撤去",0,IF($BX75="","",$BX75))</f>
        <v/>
      </c>
      <c r="CK75" s="1214"/>
      <c r="CL75" s="1214"/>
      <c r="CM75" s="1214"/>
      <c r="CN75" s="1215"/>
      <c r="CO75" s="1272" t="str">
        <f t="shared" ref="CO75" si="42">IF($BB75="","",IF($BB75="高圧負荷設備","","-"))</f>
        <v/>
      </c>
      <c r="CP75" s="1273"/>
      <c r="CQ75" s="1273"/>
      <c r="CR75" s="1273"/>
      <c r="CS75" s="1273"/>
      <c r="CT75" s="1273"/>
      <c r="CU75" s="1273"/>
      <c r="CV75" s="1274"/>
      <c r="DD75" s="1222" t="str">
        <f t="shared" ref="DD75" si="43">IF($BB75="","",VLOOKUP($BB75,$DQ$39:$DR$42,2,0))</f>
        <v/>
      </c>
      <c r="DE75" s="1223">
        <f t="shared" ref="DE75" si="44">IF($DD75=1,$CA75,IF($DD75=2,$CA75*2*0.866,IF($DD75=3,($CA75-$CD75)+($CD75*2*0.866),IF($DD75=4,$CO75*1.176,0))))</f>
        <v>0</v>
      </c>
      <c r="DF75" s="1224"/>
      <c r="DG75" s="1224"/>
      <c r="DH75" s="1224"/>
      <c r="DI75" s="1224"/>
      <c r="DJ75" s="1224"/>
      <c r="DK75" s="1224"/>
      <c r="DL75" s="1225"/>
      <c r="DM75" s="1232" t="str">
        <f t="shared" ref="DM75" si="45">IF($BB75="","",$DE75*$CJ75)</f>
        <v/>
      </c>
      <c r="DN75" s="1232"/>
      <c r="DO75" s="1232"/>
    </row>
    <row r="76" spans="1:119" ht="4.5" customHeight="1">
      <c r="A76" s="1411"/>
      <c r="B76" s="1411"/>
      <c r="C76" s="1411"/>
      <c r="D76" s="1411"/>
      <c r="E76" s="1411"/>
      <c r="F76" s="1411"/>
      <c r="G76" s="1411"/>
      <c r="H76" s="1411"/>
      <c r="I76" s="1411"/>
      <c r="J76" s="1411"/>
      <c r="K76" s="1411"/>
      <c r="L76" s="1411"/>
      <c r="M76" s="1411"/>
      <c r="N76" s="1411"/>
      <c r="O76" s="1411"/>
      <c r="P76" s="1411"/>
      <c r="Q76" s="1411"/>
      <c r="R76" s="1411"/>
      <c r="S76" s="1411"/>
      <c r="T76" s="1411"/>
      <c r="U76" s="1411"/>
      <c r="V76" s="1411"/>
      <c r="W76" s="1411"/>
      <c r="X76" s="1411"/>
      <c r="Y76" s="1411"/>
      <c r="Z76" s="1411"/>
      <c r="AA76" s="1411"/>
      <c r="AB76" s="1411"/>
      <c r="AC76" s="1411"/>
      <c r="AD76" s="1411"/>
      <c r="AE76" s="1411"/>
      <c r="AF76" s="1411"/>
      <c r="AG76" s="1411"/>
      <c r="AH76" s="1411"/>
      <c r="AI76" s="1411"/>
      <c r="AJ76" s="1411"/>
      <c r="AK76" s="1411"/>
      <c r="AL76" s="1411"/>
      <c r="AM76" s="1411"/>
      <c r="AN76" s="1411"/>
      <c r="AO76" s="1411"/>
      <c r="AP76" s="1411"/>
      <c r="AQ76" s="1411"/>
      <c r="AR76" s="1411"/>
      <c r="AS76" s="1411"/>
      <c r="AT76" s="1411"/>
      <c r="AU76" s="541"/>
      <c r="AV76" s="541"/>
      <c r="AW76" s="1236"/>
      <c r="AX76" s="1237"/>
      <c r="AY76" s="1237"/>
      <c r="AZ76" s="1237"/>
      <c r="BA76" s="1238"/>
      <c r="BB76" s="1210"/>
      <c r="BC76" s="1211"/>
      <c r="BD76" s="1211"/>
      <c r="BE76" s="1211"/>
      <c r="BF76" s="1211"/>
      <c r="BG76" s="1211"/>
      <c r="BH76" s="1211"/>
      <c r="BI76" s="1211"/>
      <c r="BJ76" s="1211"/>
      <c r="BK76" s="1211"/>
      <c r="BL76" s="1212"/>
      <c r="BM76" s="1210"/>
      <c r="BN76" s="1211"/>
      <c r="BO76" s="1212"/>
      <c r="BP76" s="1245"/>
      <c r="BQ76" s="1246"/>
      <c r="BR76" s="1246"/>
      <c r="BS76" s="1247"/>
      <c r="BT76" s="1245"/>
      <c r="BU76" s="1246"/>
      <c r="BV76" s="1246"/>
      <c r="BW76" s="1247"/>
      <c r="BX76" s="1251"/>
      <c r="BY76" s="1252"/>
      <c r="BZ76" s="1253"/>
      <c r="CA76" s="1256"/>
      <c r="CB76" s="1257"/>
      <c r="CC76" s="1257"/>
      <c r="CD76" s="1261"/>
      <c r="CE76" s="1261"/>
      <c r="CF76" s="1264"/>
      <c r="CG76" s="1211"/>
      <c r="CH76" s="1268"/>
      <c r="CI76" s="1269"/>
      <c r="CJ76" s="1216"/>
      <c r="CK76" s="1217"/>
      <c r="CL76" s="1217"/>
      <c r="CM76" s="1217"/>
      <c r="CN76" s="1218"/>
      <c r="CO76" s="1275"/>
      <c r="CP76" s="1276"/>
      <c r="CQ76" s="1276"/>
      <c r="CR76" s="1276"/>
      <c r="CS76" s="1276"/>
      <c r="CT76" s="1276"/>
      <c r="CU76" s="1276"/>
      <c r="CV76" s="1277"/>
      <c r="DD76" s="1222"/>
      <c r="DE76" s="1226"/>
      <c r="DF76" s="1227"/>
      <c r="DG76" s="1227"/>
      <c r="DH76" s="1227"/>
      <c r="DI76" s="1227"/>
      <c r="DJ76" s="1227"/>
      <c r="DK76" s="1227"/>
      <c r="DL76" s="1228"/>
      <c r="DM76" s="1232"/>
      <c r="DN76" s="1232"/>
      <c r="DO76" s="1232"/>
    </row>
    <row r="77" spans="1:119" ht="4.5" customHeight="1">
      <c r="A77" s="1411"/>
      <c r="B77" s="1411"/>
      <c r="C77" s="1411"/>
      <c r="D77" s="1411"/>
      <c r="E77" s="1411"/>
      <c r="F77" s="1411"/>
      <c r="G77" s="1411"/>
      <c r="H77" s="1411"/>
      <c r="I77" s="1411"/>
      <c r="J77" s="1411"/>
      <c r="K77" s="1411"/>
      <c r="L77" s="1411"/>
      <c r="M77" s="1411"/>
      <c r="N77" s="1411"/>
      <c r="O77" s="1411"/>
      <c r="P77" s="1411"/>
      <c r="Q77" s="1411"/>
      <c r="R77" s="1411"/>
      <c r="S77" s="1411"/>
      <c r="T77" s="1411"/>
      <c r="U77" s="1411"/>
      <c r="V77" s="1411"/>
      <c r="W77" s="1411"/>
      <c r="X77" s="1411"/>
      <c r="Y77" s="1411"/>
      <c r="Z77" s="1411"/>
      <c r="AA77" s="1411"/>
      <c r="AB77" s="1411"/>
      <c r="AC77" s="1411"/>
      <c r="AD77" s="1411"/>
      <c r="AE77" s="1411"/>
      <c r="AF77" s="1411"/>
      <c r="AG77" s="1411"/>
      <c r="AH77" s="1411"/>
      <c r="AI77" s="1411"/>
      <c r="AJ77" s="1411"/>
      <c r="AK77" s="1411"/>
      <c r="AL77" s="1411"/>
      <c r="AM77" s="1411"/>
      <c r="AN77" s="1411"/>
      <c r="AO77" s="1411"/>
      <c r="AP77" s="1411"/>
      <c r="AQ77" s="1411"/>
      <c r="AR77" s="1411"/>
      <c r="AS77" s="1411"/>
      <c r="AT77" s="1411"/>
      <c r="AU77" s="541"/>
      <c r="AV77" s="541"/>
      <c r="AW77" s="1236"/>
      <c r="AX77" s="1237"/>
      <c r="AY77" s="1237"/>
      <c r="AZ77" s="1237"/>
      <c r="BA77" s="1238"/>
      <c r="BB77" s="1210"/>
      <c r="BC77" s="1211"/>
      <c r="BD77" s="1211"/>
      <c r="BE77" s="1211"/>
      <c r="BF77" s="1211"/>
      <c r="BG77" s="1211"/>
      <c r="BH77" s="1211"/>
      <c r="BI77" s="1211"/>
      <c r="BJ77" s="1211"/>
      <c r="BK77" s="1211"/>
      <c r="BL77" s="1212"/>
      <c r="BM77" s="1210"/>
      <c r="BN77" s="1211"/>
      <c r="BO77" s="1212"/>
      <c r="BP77" s="1245"/>
      <c r="BQ77" s="1246"/>
      <c r="BR77" s="1246"/>
      <c r="BS77" s="1247"/>
      <c r="BT77" s="1245"/>
      <c r="BU77" s="1246"/>
      <c r="BV77" s="1246"/>
      <c r="BW77" s="1247"/>
      <c r="BX77" s="1251"/>
      <c r="BY77" s="1252"/>
      <c r="BZ77" s="1253"/>
      <c r="CA77" s="1256"/>
      <c r="CB77" s="1257"/>
      <c r="CC77" s="1257"/>
      <c r="CD77" s="1261"/>
      <c r="CE77" s="1261"/>
      <c r="CF77" s="1264"/>
      <c r="CG77" s="1211"/>
      <c r="CH77" s="1268"/>
      <c r="CI77" s="1269"/>
      <c r="CJ77" s="1216"/>
      <c r="CK77" s="1217"/>
      <c r="CL77" s="1217"/>
      <c r="CM77" s="1217"/>
      <c r="CN77" s="1218"/>
      <c r="CO77" s="1275"/>
      <c r="CP77" s="1276"/>
      <c r="CQ77" s="1276"/>
      <c r="CR77" s="1276"/>
      <c r="CS77" s="1276"/>
      <c r="CT77" s="1276"/>
      <c r="CU77" s="1276"/>
      <c r="CV77" s="1277"/>
      <c r="DD77" s="1222"/>
      <c r="DE77" s="1226"/>
      <c r="DF77" s="1227"/>
      <c r="DG77" s="1227"/>
      <c r="DH77" s="1227"/>
      <c r="DI77" s="1227"/>
      <c r="DJ77" s="1227"/>
      <c r="DK77" s="1227"/>
      <c r="DL77" s="1228"/>
      <c r="DM77" s="1232"/>
      <c r="DN77" s="1232"/>
      <c r="DO77" s="1232"/>
    </row>
    <row r="78" spans="1:119" ht="4.5" customHeight="1">
      <c r="A78" s="1411"/>
      <c r="B78" s="1411"/>
      <c r="C78" s="1411"/>
      <c r="D78" s="1411"/>
      <c r="E78" s="1411"/>
      <c r="F78" s="1411"/>
      <c r="G78" s="1411"/>
      <c r="H78" s="1411"/>
      <c r="I78" s="1411"/>
      <c r="J78" s="1411"/>
      <c r="K78" s="1411"/>
      <c r="L78" s="1411"/>
      <c r="M78" s="1411"/>
      <c r="N78" s="1411"/>
      <c r="O78" s="1411"/>
      <c r="P78" s="1411"/>
      <c r="Q78" s="1411"/>
      <c r="R78" s="1411"/>
      <c r="S78" s="1411"/>
      <c r="T78" s="1411"/>
      <c r="U78" s="1411"/>
      <c r="V78" s="1411"/>
      <c r="W78" s="1411"/>
      <c r="X78" s="1411"/>
      <c r="Y78" s="1411"/>
      <c r="Z78" s="1411"/>
      <c r="AA78" s="1411"/>
      <c r="AB78" s="1411"/>
      <c r="AC78" s="1411"/>
      <c r="AD78" s="1411"/>
      <c r="AE78" s="1411"/>
      <c r="AF78" s="1411"/>
      <c r="AG78" s="1411"/>
      <c r="AH78" s="1411"/>
      <c r="AI78" s="1411"/>
      <c r="AJ78" s="1411"/>
      <c r="AK78" s="1411"/>
      <c r="AL78" s="1411"/>
      <c r="AM78" s="1411"/>
      <c r="AN78" s="1411"/>
      <c r="AO78" s="1411"/>
      <c r="AP78" s="1411"/>
      <c r="AQ78" s="1411"/>
      <c r="AR78" s="1411"/>
      <c r="AS78" s="1411"/>
      <c r="AT78" s="1411"/>
      <c r="AU78" s="541"/>
      <c r="AV78" s="541"/>
      <c r="AW78" s="1239"/>
      <c r="AX78" s="1240"/>
      <c r="AY78" s="1240"/>
      <c r="AZ78" s="1240"/>
      <c r="BA78" s="1241"/>
      <c r="BB78" s="1207"/>
      <c r="BC78" s="1208"/>
      <c r="BD78" s="1208"/>
      <c r="BE78" s="1208"/>
      <c r="BF78" s="1208"/>
      <c r="BG78" s="1208"/>
      <c r="BH78" s="1208"/>
      <c r="BI78" s="1208"/>
      <c r="BJ78" s="1208"/>
      <c r="BK78" s="1208"/>
      <c r="BL78" s="1209"/>
      <c r="BM78" s="1207"/>
      <c r="BN78" s="1208"/>
      <c r="BO78" s="1209"/>
      <c r="BP78" s="1248"/>
      <c r="BQ78" s="1249"/>
      <c r="BR78" s="1249"/>
      <c r="BS78" s="1250"/>
      <c r="BT78" s="1248"/>
      <c r="BU78" s="1249"/>
      <c r="BV78" s="1249"/>
      <c r="BW78" s="1250"/>
      <c r="BX78" s="1133"/>
      <c r="BY78" s="1134"/>
      <c r="BZ78" s="1135"/>
      <c r="CA78" s="1258"/>
      <c r="CB78" s="1259"/>
      <c r="CC78" s="1259"/>
      <c r="CD78" s="1262"/>
      <c r="CE78" s="1262"/>
      <c r="CF78" s="1265"/>
      <c r="CG78" s="1208"/>
      <c r="CH78" s="1270"/>
      <c r="CI78" s="1271"/>
      <c r="CJ78" s="1219"/>
      <c r="CK78" s="1220"/>
      <c r="CL78" s="1220"/>
      <c r="CM78" s="1220"/>
      <c r="CN78" s="1221"/>
      <c r="CO78" s="1278"/>
      <c r="CP78" s="1279"/>
      <c r="CQ78" s="1279"/>
      <c r="CR78" s="1279"/>
      <c r="CS78" s="1279"/>
      <c r="CT78" s="1279"/>
      <c r="CU78" s="1279"/>
      <c r="CV78" s="1280"/>
      <c r="DD78" s="1222"/>
      <c r="DE78" s="1229"/>
      <c r="DF78" s="1230"/>
      <c r="DG78" s="1230"/>
      <c r="DH78" s="1230"/>
      <c r="DI78" s="1230"/>
      <c r="DJ78" s="1230"/>
      <c r="DK78" s="1230"/>
      <c r="DL78" s="1231"/>
      <c r="DM78" s="1232"/>
      <c r="DN78" s="1232"/>
      <c r="DO78" s="1232"/>
    </row>
    <row r="79" spans="1:119" ht="4.5" customHeight="1">
      <c r="A79" s="1411"/>
      <c r="B79" s="1411"/>
      <c r="C79" s="1411"/>
      <c r="D79" s="1411"/>
      <c r="E79" s="1411"/>
      <c r="F79" s="1411"/>
      <c r="G79" s="1411"/>
      <c r="H79" s="1411"/>
      <c r="I79" s="1411"/>
      <c r="J79" s="1411"/>
      <c r="K79" s="1411"/>
      <c r="L79" s="1411"/>
      <c r="M79" s="1411"/>
      <c r="N79" s="1411"/>
      <c r="O79" s="1411"/>
      <c r="P79" s="1411"/>
      <c r="Q79" s="1411"/>
      <c r="R79" s="1411"/>
      <c r="S79" s="1411"/>
      <c r="T79" s="1411"/>
      <c r="U79" s="1411"/>
      <c r="V79" s="1411"/>
      <c r="W79" s="1411"/>
      <c r="X79" s="1411"/>
      <c r="Y79" s="1411"/>
      <c r="Z79" s="1411"/>
      <c r="AA79" s="1411"/>
      <c r="AB79" s="1411"/>
      <c r="AC79" s="1411"/>
      <c r="AD79" s="1411"/>
      <c r="AE79" s="1411"/>
      <c r="AF79" s="1411"/>
      <c r="AG79" s="1411"/>
      <c r="AH79" s="1411"/>
      <c r="AI79" s="1411"/>
      <c r="AJ79" s="1411"/>
      <c r="AK79" s="1411"/>
      <c r="AL79" s="1411"/>
      <c r="AM79" s="1411"/>
      <c r="AN79" s="1411"/>
      <c r="AO79" s="1411"/>
      <c r="AP79" s="1411"/>
      <c r="AQ79" s="1411"/>
      <c r="AR79" s="1411"/>
      <c r="AS79" s="1411"/>
      <c r="AT79" s="1411"/>
      <c r="AU79" s="541"/>
      <c r="AV79" s="541"/>
      <c r="AW79" s="1233"/>
      <c r="AX79" s="1234"/>
      <c r="AY79" s="1234"/>
      <c r="AZ79" s="1234"/>
      <c r="BA79" s="1235"/>
      <c r="BB79" s="1204"/>
      <c r="BC79" s="1205"/>
      <c r="BD79" s="1205"/>
      <c r="BE79" s="1205"/>
      <c r="BF79" s="1205"/>
      <c r="BG79" s="1205"/>
      <c r="BH79" s="1205"/>
      <c r="BI79" s="1205"/>
      <c r="BJ79" s="1205"/>
      <c r="BK79" s="1205"/>
      <c r="BL79" s="1206"/>
      <c r="BM79" s="1204"/>
      <c r="BN79" s="1205"/>
      <c r="BO79" s="1206"/>
      <c r="BP79" s="1242"/>
      <c r="BQ79" s="1243"/>
      <c r="BR79" s="1243"/>
      <c r="BS79" s="1244"/>
      <c r="BT79" s="1242"/>
      <c r="BU79" s="1243"/>
      <c r="BV79" s="1243"/>
      <c r="BW79" s="1244"/>
      <c r="BX79" s="1130"/>
      <c r="BY79" s="1131"/>
      <c r="BZ79" s="1132"/>
      <c r="CA79" s="1254" t="str">
        <f t="shared" ref="CA79" si="46">IF($BB79="","",IF($BB79="高圧負荷設備","-",""))</f>
        <v/>
      </c>
      <c r="CB79" s="1255"/>
      <c r="CC79" s="1255"/>
      <c r="CD79" s="1260" t="str">
        <f t="shared" ref="CD79" si="47">IF($BB79="","",IF($BB79="Ｖ結線（異容量）","","-"))</f>
        <v/>
      </c>
      <c r="CE79" s="1260"/>
      <c r="CF79" s="1263" t="s">
        <v>468</v>
      </c>
      <c r="CG79" s="1205"/>
      <c r="CH79" s="1266" t="s">
        <v>469</v>
      </c>
      <c r="CI79" s="1267"/>
      <c r="CJ79" s="1213" t="str">
        <f t="shared" ref="CJ79" si="48">IF($AW79="撤去",0,IF($BX79="","",$BX79))</f>
        <v/>
      </c>
      <c r="CK79" s="1214"/>
      <c r="CL79" s="1214"/>
      <c r="CM79" s="1214"/>
      <c r="CN79" s="1215"/>
      <c r="CO79" s="1272" t="str">
        <f t="shared" ref="CO79" si="49">IF($BB79="","",IF($BB79="高圧負荷設備","","-"))</f>
        <v/>
      </c>
      <c r="CP79" s="1273"/>
      <c r="CQ79" s="1273"/>
      <c r="CR79" s="1273"/>
      <c r="CS79" s="1273"/>
      <c r="CT79" s="1273"/>
      <c r="CU79" s="1273"/>
      <c r="CV79" s="1274"/>
      <c r="DD79" s="1222" t="str">
        <f t="shared" ref="DD79" si="50">IF($BB79="","",VLOOKUP($BB79,$DQ$39:$DR$42,2,0))</f>
        <v/>
      </c>
      <c r="DE79" s="1223">
        <f t="shared" ref="DE79" si="51">IF($DD79=1,$CA79,IF($DD79=2,$CA79*2*0.866,IF($DD79=3,($CA79-$CD79)+($CD79*2*0.866),IF($DD79=4,$CO79*1.176,0))))</f>
        <v>0</v>
      </c>
      <c r="DF79" s="1224"/>
      <c r="DG79" s="1224"/>
      <c r="DH79" s="1224"/>
      <c r="DI79" s="1224"/>
      <c r="DJ79" s="1224"/>
      <c r="DK79" s="1224"/>
      <c r="DL79" s="1225"/>
      <c r="DM79" s="1232" t="str">
        <f t="shared" ref="DM79" si="52">IF($BB79="","",$DE79*$CJ79)</f>
        <v/>
      </c>
      <c r="DN79" s="1232"/>
      <c r="DO79" s="1232"/>
    </row>
    <row r="80" spans="1:119" ht="4.5" customHeight="1">
      <c r="A80" s="1411"/>
      <c r="B80" s="1411"/>
      <c r="C80" s="1411"/>
      <c r="D80" s="1411"/>
      <c r="E80" s="1411"/>
      <c r="F80" s="1411"/>
      <c r="G80" s="1411"/>
      <c r="H80" s="1411"/>
      <c r="I80" s="1411"/>
      <c r="J80" s="1411"/>
      <c r="K80" s="1411"/>
      <c r="L80" s="1411"/>
      <c r="M80" s="1411"/>
      <c r="N80" s="1411"/>
      <c r="O80" s="1411"/>
      <c r="P80" s="1411"/>
      <c r="Q80" s="1411"/>
      <c r="R80" s="1411"/>
      <c r="S80" s="1411"/>
      <c r="T80" s="1411"/>
      <c r="U80" s="1411"/>
      <c r="V80" s="1411"/>
      <c r="W80" s="1411"/>
      <c r="X80" s="1411"/>
      <c r="Y80" s="1411"/>
      <c r="Z80" s="1411"/>
      <c r="AA80" s="1411"/>
      <c r="AB80" s="1411"/>
      <c r="AC80" s="1411"/>
      <c r="AD80" s="1411"/>
      <c r="AE80" s="1411"/>
      <c r="AF80" s="1411"/>
      <c r="AG80" s="1411"/>
      <c r="AH80" s="1411"/>
      <c r="AI80" s="1411"/>
      <c r="AJ80" s="1411"/>
      <c r="AK80" s="1411"/>
      <c r="AL80" s="1411"/>
      <c r="AM80" s="1411"/>
      <c r="AN80" s="1411"/>
      <c r="AO80" s="1411"/>
      <c r="AP80" s="1411"/>
      <c r="AQ80" s="1411"/>
      <c r="AR80" s="1411"/>
      <c r="AS80" s="1411"/>
      <c r="AT80" s="1411"/>
      <c r="AU80" s="541"/>
      <c r="AV80" s="541"/>
      <c r="AW80" s="1236"/>
      <c r="AX80" s="1237"/>
      <c r="AY80" s="1237"/>
      <c r="AZ80" s="1237"/>
      <c r="BA80" s="1238"/>
      <c r="BB80" s="1210"/>
      <c r="BC80" s="1211"/>
      <c r="BD80" s="1211"/>
      <c r="BE80" s="1211"/>
      <c r="BF80" s="1211"/>
      <c r="BG80" s="1211"/>
      <c r="BH80" s="1211"/>
      <c r="BI80" s="1211"/>
      <c r="BJ80" s="1211"/>
      <c r="BK80" s="1211"/>
      <c r="BL80" s="1212"/>
      <c r="BM80" s="1210"/>
      <c r="BN80" s="1211"/>
      <c r="BO80" s="1212"/>
      <c r="BP80" s="1245"/>
      <c r="BQ80" s="1246"/>
      <c r="BR80" s="1246"/>
      <c r="BS80" s="1247"/>
      <c r="BT80" s="1245"/>
      <c r="BU80" s="1246"/>
      <c r="BV80" s="1246"/>
      <c r="BW80" s="1247"/>
      <c r="BX80" s="1251"/>
      <c r="BY80" s="1252"/>
      <c r="BZ80" s="1253"/>
      <c r="CA80" s="1256"/>
      <c r="CB80" s="1257"/>
      <c r="CC80" s="1257"/>
      <c r="CD80" s="1261"/>
      <c r="CE80" s="1261"/>
      <c r="CF80" s="1264"/>
      <c r="CG80" s="1211"/>
      <c r="CH80" s="1268"/>
      <c r="CI80" s="1269"/>
      <c r="CJ80" s="1216"/>
      <c r="CK80" s="1217"/>
      <c r="CL80" s="1217"/>
      <c r="CM80" s="1217"/>
      <c r="CN80" s="1218"/>
      <c r="CO80" s="1275"/>
      <c r="CP80" s="1276"/>
      <c r="CQ80" s="1276"/>
      <c r="CR80" s="1276"/>
      <c r="CS80" s="1276"/>
      <c r="CT80" s="1276"/>
      <c r="CU80" s="1276"/>
      <c r="CV80" s="1277"/>
      <c r="DD80" s="1222"/>
      <c r="DE80" s="1226"/>
      <c r="DF80" s="1227"/>
      <c r="DG80" s="1227"/>
      <c r="DH80" s="1227"/>
      <c r="DI80" s="1227"/>
      <c r="DJ80" s="1227"/>
      <c r="DK80" s="1227"/>
      <c r="DL80" s="1228"/>
      <c r="DM80" s="1232"/>
      <c r="DN80" s="1232"/>
      <c r="DO80" s="1232"/>
    </row>
    <row r="81" spans="1:119" ht="4.5" customHeight="1">
      <c r="A81" s="1411"/>
      <c r="B81" s="1411"/>
      <c r="C81" s="1411"/>
      <c r="D81" s="1411"/>
      <c r="E81" s="1411"/>
      <c r="F81" s="1411"/>
      <c r="G81" s="1411"/>
      <c r="H81" s="1411"/>
      <c r="I81" s="1411"/>
      <c r="J81" s="1411"/>
      <c r="K81" s="1411"/>
      <c r="L81" s="1411"/>
      <c r="M81" s="1411"/>
      <c r="N81" s="1411"/>
      <c r="O81" s="1411"/>
      <c r="P81" s="1411"/>
      <c r="Q81" s="1411"/>
      <c r="R81" s="1411"/>
      <c r="S81" s="1411"/>
      <c r="T81" s="1411"/>
      <c r="U81" s="1411"/>
      <c r="V81" s="1411"/>
      <c r="W81" s="1411"/>
      <c r="X81" s="1411"/>
      <c r="Y81" s="1411"/>
      <c r="Z81" s="1411"/>
      <c r="AA81" s="1411"/>
      <c r="AB81" s="1411"/>
      <c r="AC81" s="1411"/>
      <c r="AD81" s="1411"/>
      <c r="AE81" s="1411"/>
      <c r="AF81" s="1411"/>
      <c r="AG81" s="1411"/>
      <c r="AH81" s="1411"/>
      <c r="AI81" s="1411"/>
      <c r="AJ81" s="1411"/>
      <c r="AK81" s="1411"/>
      <c r="AL81" s="1411"/>
      <c r="AM81" s="1411"/>
      <c r="AN81" s="1411"/>
      <c r="AO81" s="1411"/>
      <c r="AP81" s="1411"/>
      <c r="AQ81" s="1411"/>
      <c r="AR81" s="1411"/>
      <c r="AS81" s="1411"/>
      <c r="AT81" s="1411"/>
      <c r="AU81" s="541"/>
      <c r="AV81" s="541"/>
      <c r="AW81" s="1236"/>
      <c r="AX81" s="1237"/>
      <c r="AY81" s="1237"/>
      <c r="AZ81" s="1237"/>
      <c r="BA81" s="1238"/>
      <c r="BB81" s="1210"/>
      <c r="BC81" s="1211"/>
      <c r="BD81" s="1211"/>
      <c r="BE81" s="1211"/>
      <c r="BF81" s="1211"/>
      <c r="BG81" s="1211"/>
      <c r="BH81" s="1211"/>
      <c r="BI81" s="1211"/>
      <c r="BJ81" s="1211"/>
      <c r="BK81" s="1211"/>
      <c r="BL81" s="1212"/>
      <c r="BM81" s="1210"/>
      <c r="BN81" s="1211"/>
      <c r="BO81" s="1212"/>
      <c r="BP81" s="1245"/>
      <c r="BQ81" s="1246"/>
      <c r="BR81" s="1246"/>
      <c r="BS81" s="1247"/>
      <c r="BT81" s="1245"/>
      <c r="BU81" s="1246"/>
      <c r="BV81" s="1246"/>
      <c r="BW81" s="1247"/>
      <c r="BX81" s="1251"/>
      <c r="BY81" s="1252"/>
      <c r="BZ81" s="1253"/>
      <c r="CA81" s="1256"/>
      <c r="CB81" s="1257"/>
      <c r="CC81" s="1257"/>
      <c r="CD81" s="1261"/>
      <c r="CE81" s="1261"/>
      <c r="CF81" s="1264"/>
      <c r="CG81" s="1211"/>
      <c r="CH81" s="1268"/>
      <c r="CI81" s="1269"/>
      <c r="CJ81" s="1216"/>
      <c r="CK81" s="1217"/>
      <c r="CL81" s="1217"/>
      <c r="CM81" s="1217"/>
      <c r="CN81" s="1218"/>
      <c r="CO81" s="1275"/>
      <c r="CP81" s="1276"/>
      <c r="CQ81" s="1276"/>
      <c r="CR81" s="1276"/>
      <c r="CS81" s="1276"/>
      <c r="CT81" s="1276"/>
      <c r="CU81" s="1276"/>
      <c r="CV81" s="1277"/>
      <c r="DD81" s="1222"/>
      <c r="DE81" s="1226"/>
      <c r="DF81" s="1227"/>
      <c r="DG81" s="1227"/>
      <c r="DH81" s="1227"/>
      <c r="DI81" s="1227"/>
      <c r="DJ81" s="1227"/>
      <c r="DK81" s="1227"/>
      <c r="DL81" s="1228"/>
      <c r="DM81" s="1232"/>
      <c r="DN81" s="1232"/>
      <c r="DO81" s="1232"/>
    </row>
    <row r="82" spans="1:119" ht="4.5" customHeight="1">
      <c r="A82" s="1411"/>
      <c r="B82" s="1411"/>
      <c r="C82" s="1411"/>
      <c r="D82" s="1411"/>
      <c r="E82" s="1411"/>
      <c r="F82" s="1411"/>
      <c r="G82" s="1411"/>
      <c r="H82" s="1411"/>
      <c r="I82" s="1411"/>
      <c r="J82" s="1411"/>
      <c r="K82" s="1411"/>
      <c r="L82" s="1411"/>
      <c r="M82" s="1411"/>
      <c r="N82" s="1411"/>
      <c r="O82" s="1411"/>
      <c r="P82" s="1411"/>
      <c r="Q82" s="1411"/>
      <c r="R82" s="1411"/>
      <c r="S82" s="1411"/>
      <c r="T82" s="1411"/>
      <c r="U82" s="1411"/>
      <c r="V82" s="1411"/>
      <c r="W82" s="1411"/>
      <c r="X82" s="1411"/>
      <c r="Y82" s="1411"/>
      <c r="Z82" s="1411"/>
      <c r="AA82" s="1411"/>
      <c r="AB82" s="1411"/>
      <c r="AC82" s="1411"/>
      <c r="AD82" s="1411"/>
      <c r="AE82" s="1411"/>
      <c r="AF82" s="1411"/>
      <c r="AG82" s="1411"/>
      <c r="AH82" s="1411"/>
      <c r="AI82" s="1411"/>
      <c r="AJ82" s="1411"/>
      <c r="AK82" s="1411"/>
      <c r="AL82" s="1411"/>
      <c r="AM82" s="1411"/>
      <c r="AN82" s="1411"/>
      <c r="AO82" s="1411"/>
      <c r="AP82" s="1411"/>
      <c r="AQ82" s="1411"/>
      <c r="AR82" s="1411"/>
      <c r="AS82" s="1411"/>
      <c r="AT82" s="1411"/>
      <c r="AU82" s="541"/>
      <c r="AV82" s="541"/>
      <c r="AW82" s="1239"/>
      <c r="AX82" s="1240"/>
      <c r="AY82" s="1240"/>
      <c r="AZ82" s="1240"/>
      <c r="BA82" s="1241"/>
      <c r="BB82" s="1207"/>
      <c r="BC82" s="1208"/>
      <c r="BD82" s="1208"/>
      <c r="BE82" s="1208"/>
      <c r="BF82" s="1208"/>
      <c r="BG82" s="1208"/>
      <c r="BH82" s="1208"/>
      <c r="BI82" s="1208"/>
      <c r="BJ82" s="1208"/>
      <c r="BK82" s="1208"/>
      <c r="BL82" s="1209"/>
      <c r="BM82" s="1207"/>
      <c r="BN82" s="1208"/>
      <c r="BO82" s="1209"/>
      <c r="BP82" s="1248"/>
      <c r="BQ82" s="1249"/>
      <c r="BR82" s="1249"/>
      <c r="BS82" s="1250"/>
      <c r="BT82" s="1248"/>
      <c r="BU82" s="1249"/>
      <c r="BV82" s="1249"/>
      <c r="BW82" s="1250"/>
      <c r="BX82" s="1133"/>
      <c r="BY82" s="1134"/>
      <c r="BZ82" s="1135"/>
      <c r="CA82" s="1258"/>
      <c r="CB82" s="1259"/>
      <c r="CC82" s="1259"/>
      <c r="CD82" s="1262"/>
      <c r="CE82" s="1262"/>
      <c r="CF82" s="1265"/>
      <c r="CG82" s="1208"/>
      <c r="CH82" s="1270"/>
      <c r="CI82" s="1271"/>
      <c r="CJ82" s="1219"/>
      <c r="CK82" s="1220"/>
      <c r="CL82" s="1220"/>
      <c r="CM82" s="1220"/>
      <c r="CN82" s="1221"/>
      <c r="CO82" s="1278"/>
      <c r="CP82" s="1279"/>
      <c r="CQ82" s="1279"/>
      <c r="CR82" s="1279"/>
      <c r="CS82" s="1279"/>
      <c r="CT82" s="1279"/>
      <c r="CU82" s="1279"/>
      <c r="CV82" s="1280"/>
      <c r="DD82" s="1222"/>
      <c r="DE82" s="1229"/>
      <c r="DF82" s="1230"/>
      <c r="DG82" s="1230"/>
      <c r="DH82" s="1230"/>
      <c r="DI82" s="1230"/>
      <c r="DJ82" s="1230"/>
      <c r="DK82" s="1230"/>
      <c r="DL82" s="1231"/>
      <c r="DM82" s="1232"/>
      <c r="DN82" s="1232"/>
      <c r="DO82" s="1232"/>
    </row>
    <row r="83" spans="1:119" ht="4.5" customHeight="1">
      <c r="A83" s="1411"/>
      <c r="B83" s="1411"/>
      <c r="C83" s="1411"/>
      <c r="D83" s="1411"/>
      <c r="E83" s="1411"/>
      <c r="F83" s="1411"/>
      <c r="G83" s="1411"/>
      <c r="H83" s="1411"/>
      <c r="I83" s="1411"/>
      <c r="J83" s="1411"/>
      <c r="K83" s="1411"/>
      <c r="L83" s="1411"/>
      <c r="M83" s="1411"/>
      <c r="N83" s="1411"/>
      <c r="O83" s="1411"/>
      <c r="P83" s="1411"/>
      <c r="Q83" s="1411"/>
      <c r="R83" s="1411"/>
      <c r="S83" s="1411"/>
      <c r="T83" s="1411"/>
      <c r="U83" s="1411"/>
      <c r="V83" s="1411"/>
      <c r="W83" s="1411"/>
      <c r="X83" s="1411"/>
      <c r="Y83" s="1411"/>
      <c r="Z83" s="1411"/>
      <c r="AA83" s="1411"/>
      <c r="AB83" s="1411"/>
      <c r="AC83" s="1411"/>
      <c r="AD83" s="1411"/>
      <c r="AE83" s="1411"/>
      <c r="AF83" s="1411"/>
      <c r="AG83" s="1411"/>
      <c r="AH83" s="1411"/>
      <c r="AI83" s="1411"/>
      <c r="AJ83" s="1411"/>
      <c r="AK83" s="1411"/>
      <c r="AL83" s="1411"/>
      <c r="AM83" s="1411"/>
      <c r="AN83" s="1411"/>
      <c r="AO83" s="1411"/>
      <c r="AP83" s="1411"/>
      <c r="AQ83" s="1411"/>
      <c r="AR83" s="1411"/>
      <c r="AS83" s="1411"/>
      <c r="AT83" s="1411"/>
      <c r="AU83" s="541"/>
      <c r="AV83" s="541"/>
      <c r="AW83" s="1233"/>
      <c r="AX83" s="1234"/>
      <c r="AY83" s="1234"/>
      <c r="AZ83" s="1234"/>
      <c r="BA83" s="1235"/>
      <c r="BB83" s="1204"/>
      <c r="BC83" s="1205"/>
      <c r="BD83" s="1205"/>
      <c r="BE83" s="1205"/>
      <c r="BF83" s="1205"/>
      <c r="BG83" s="1205"/>
      <c r="BH83" s="1205"/>
      <c r="BI83" s="1205"/>
      <c r="BJ83" s="1205"/>
      <c r="BK83" s="1205"/>
      <c r="BL83" s="1206"/>
      <c r="BM83" s="1204"/>
      <c r="BN83" s="1205"/>
      <c r="BO83" s="1206"/>
      <c r="BP83" s="1242"/>
      <c r="BQ83" s="1243"/>
      <c r="BR83" s="1243"/>
      <c r="BS83" s="1244"/>
      <c r="BT83" s="1242"/>
      <c r="BU83" s="1243"/>
      <c r="BV83" s="1243"/>
      <c r="BW83" s="1244"/>
      <c r="BX83" s="1130"/>
      <c r="BY83" s="1131"/>
      <c r="BZ83" s="1132"/>
      <c r="CA83" s="1254" t="str">
        <f t="shared" ref="CA83" si="53">IF($BB83="","",IF($BB83="高圧負荷設備","-",""))</f>
        <v/>
      </c>
      <c r="CB83" s="1255"/>
      <c r="CC83" s="1255"/>
      <c r="CD83" s="1260" t="str">
        <f t="shared" ref="CD83" si="54">IF($BB83="","",IF($BB83="Ｖ結線（異容量）","","-"))</f>
        <v/>
      </c>
      <c r="CE83" s="1260"/>
      <c r="CF83" s="1263" t="s">
        <v>468</v>
      </c>
      <c r="CG83" s="1205"/>
      <c r="CH83" s="1266" t="s">
        <v>469</v>
      </c>
      <c r="CI83" s="1267"/>
      <c r="CJ83" s="1213" t="str">
        <f t="shared" ref="CJ83" si="55">IF($AW83="撤去",0,IF($BX83="","",$BX83))</f>
        <v/>
      </c>
      <c r="CK83" s="1214"/>
      <c r="CL83" s="1214"/>
      <c r="CM83" s="1214"/>
      <c r="CN83" s="1215"/>
      <c r="CO83" s="1272" t="str">
        <f t="shared" ref="CO83" si="56">IF($BB83="","",IF($BB83="高圧負荷設備","","-"))</f>
        <v/>
      </c>
      <c r="CP83" s="1273"/>
      <c r="CQ83" s="1273"/>
      <c r="CR83" s="1273"/>
      <c r="CS83" s="1273"/>
      <c r="CT83" s="1273"/>
      <c r="CU83" s="1273"/>
      <c r="CV83" s="1274"/>
      <c r="DD83" s="1222" t="str">
        <f t="shared" ref="DD83" si="57">IF($BB83="","",VLOOKUP($BB83,$DQ$39:$DR$42,2,0))</f>
        <v/>
      </c>
      <c r="DE83" s="1223">
        <f t="shared" ref="DE83" si="58">IF($DD83=1,$CA83,IF($DD83=2,$CA83*2*0.866,IF($DD83=3,($CA83-$CD83)+($CD83*2*0.866),IF($DD83=4,$CO83*1.176,0))))</f>
        <v>0</v>
      </c>
      <c r="DF83" s="1224"/>
      <c r="DG83" s="1224"/>
      <c r="DH83" s="1224"/>
      <c r="DI83" s="1224"/>
      <c r="DJ83" s="1224"/>
      <c r="DK83" s="1224"/>
      <c r="DL83" s="1225"/>
      <c r="DM83" s="1232" t="str">
        <f t="shared" ref="DM83" si="59">IF($BB83="","",$DE83*$CJ83)</f>
        <v/>
      </c>
      <c r="DN83" s="1232"/>
      <c r="DO83" s="1232"/>
    </row>
    <row r="84" spans="1:119" ht="4.5" customHeight="1">
      <c r="A84" s="1411"/>
      <c r="B84" s="1411"/>
      <c r="C84" s="1411"/>
      <c r="D84" s="1411"/>
      <c r="E84" s="1411"/>
      <c r="F84" s="1411"/>
      <c r="G84" s="1411"/>
      <c r="H84" s="1411"/>
      <c r="I84" s="1411"/>
      <c r="J84" s="1411"/>
      <c r="K84" s="1411"/>
      <c r="L84" s="1411"/>
      <c r="M84" s="1411"/>
      <c r="N84" s="1411"/>
      <c r="O84" s="1411"/>
      <c r="P84" s="1411"/>
      <c r="Q84" s="1411"/>
      <c r="R84" s="1411"/>
      <c r="S84" s="1411"/>
      <c r="T84" s="1411"/>
      <c r="U84" s="1411"/>
      <c r="V84" s="1411"/>
      <c r="W84" s="1411"/>
      <c r="X84" s="1411"/>
      <c r="Y84" s="1411"/>
      <c r="Z84" s="1411"/>
      <c r="AA84" s="1411"/>
      <c r="AB84" s="1411"/>
      <c r="AC84" s="1411"/>
      <c r="AD84" s="1411"/>
      <c r="AE84" s="1411"/>
      <c r="AF84" s="1411"/>
      <c r="AG84" s="1411"/>
      <c r="AH84" s="1411"/>
      <c r="AI84" s="1411"/>
      <c r="AJ84" s="1411"/>
      <c r="AK84" s="1411"/>
      <c r="AL84" s="1411"/>
      <c r="AM84" s="1411"/>
      <c r="AN84" s="1411"/>
      <c r="AO84" s="1411"/>
      <c r="AP84" s="1411"/>
      <c r="AQ84" s="1411"/>
      <c r="AR84" s="1411"/>
      <c r="AS84" s="1411"/>
      <c r="AT84" s="1411"/>
      <c r="AU84" s="541"/>
      <c r="AV84" s="541"/>
      <c r="AW84" s="1236"/>
      <c r="AX84" s="1237"/>
      <c r="AY84" s="1237"/>
      <c r="AZ84" s="1237"/>
      <c r="BA84" s="1238"/>
      <c r="BB84" s="1210"/>
      <c r="BC84" s="1211"/>
      <c r="BD84" s="1211"/>
      <c r="BE84" s="1211"/>
      <c r="BF84" s="1211"/>
      <c r="BG84" s="1211"/>
      <c r="BH84" s="1211"/>
      <c r="BI84" s="1211"/>
      <c r="BJ84" s="1211"/>
      <c r="BK84" s="1211"/>
      <c r="BL84" s="1212"/>
      <c r="BM84" s="1210"/>
      <c r="BN84" s="1211"/>
      <c r="BO84" s="1212"/>
      <c r="BP84" s="1245"/>
      <c r="BQ84" s="1246"/>
      <c r="BR84" s="1246"/>
      <c r="BS84" s="1247"/>
      <c r="BT84" s="1245"/>
      <c r="BU84" s="1246"/>
      <c r="BV84" s="1246"/>
      <c r="BW84" s="1247"/>
      <c r="BX84" s="1251"/>
      <c r="BY84" s="1252"/>
      <c r="BZ84" s="1253"/>
      <c r="CA84" s="1256"/>
      <c r="CB84" s="1257"/>
      <c r="CC84" s="1257"/>
      <c r="CD84" s="1261"/>
      <c r="CE84" s="1261"/>
      <c r="CF84" s="1264"/>
      <c r="CG84" s="1211"/>
      <c r="CH84" s="1268"/>
      <c r="CI84" s="1269"/>
      <c r="CJ84" s="1216"/>
      <c r="CK84" s="1217"/>
      <c r="CL84" s="1217"/>
      <c r="CM84" s="1217"/>
      <c r="CN84" s="1218"/>
      <c r="CO84" s="1275"/>
      <c r="CP84" s="1276"/>
      <c r="CQ84" s="1276"/>
      <c r="CR84" s="1276"/>
      <c r="CS84" s="1276"/>
      <c r="CT84" s="1276"/>
      <c r="CU84" s="1276"/>
      <c r="CV84" s="1277"/>
      <c r="DD84" s="1222"/>
      <c r="DE84" s="1226"/>
      <c r="DF84" s="1227"/>
      <c r="DG84" s="1227"/>
      <c r="DH84" s="1227"/>
      <c r="DI84" s="1227"/>
      <c r="DJ84" s="1227"/>
      <c r="DK84" s="1227"/>
      <c r="DL84" s="1228"/>
      <c r="DM84" s="1232"/>
      <c r="DN84" s="1232"/>
      <c r="DO84" s="1232"/>
    </row>
    <row r="85" spans="1:119" ht="4.5" customHeight="1">
      <c r="A85" s="1411"/>
      <c r="B85" s="1411"/>
      <c r="C85" s="1411"/>
      <c r="D85" s="1411"/>
      <c r="E85" s="1411"/>
      <c r="F85" s="1411"/>
      <c r="G85" s="1411"/>
      <c r="H85" s="1411"/>
      <c r="I85" s="1411"/>
      <c r="J85" s="1411"/>
      <c r="K85" s="1411"/>
      <c r="L85" s="1411"/>
      <c r="M85" s="1411"/>
      <c r="N85" s="1411"/>
      <c r="O85" s="1411"/>
      <c r="P85" s="1411"/>
      <c r="Q85" s="1411"/>
      <c r="R85" s="1411"/>
      <c r="S85" s="1411"/>
      <c r="T85" s="1411"/>
      <c r="U85" s="1411"/>
      <c r="V85" s="1411"/>
      <c r="W85" s="1411"/>
      <c r="X85" s="1411"/>
      <c r="Y85" s="1411"/>
      <c r="Z85" s="1411"/>
      <c r="AA85" s="1411"/>
      <c r="AB85" s="1411"/>
      <c r="AC85" s="1411"/>
      <c r="AD85" s="1411"/>
      <c r="AE85" s="1411"/>
      <c r="AF85" s="1411"/>
      <c r="AG85" s="1411"/>
      <c r="AH85" s="1411"/>
      <c r="AI85" s="1411"/>
      <c r="AJ85" s="1411"/>
      <c r="AK85" s="1411"/>
      <c r="AL85" s="1411"/>
      <c r="AM85" s="1411"/>
      <c r="AN85" s="1411"/>
      <c r="AO85" s="1411"/>
      <c r="AP85" s="1411"/>
      <c r="AQ85" s="1411"/>
      <c r="AR85" s="1411"/>
      <c r="AS85" s="1411"/>
      <c r="AT85" s="1411"/>
      <c r="AU85" s="541"/>
      <c r="AV85" s="541"/>
      <c r="AW85" s="1236"/>
      <c r="AX85" s="1237"/>
      <c r="AY85" s="1237"/>
      <c r="AZ85" s="1237"/>
      <c r="BA85" s="1238"/>
      <c r="BB85" s="1210"/>
      <c r="BC85" s="1211"/>
      <c r="BD85" s="1211"/>
      <c r="BE85" s="1211"/>
      <c r="BF85" s="1211"/>
      <c r="BG85" s="1211"/>
      <c r="BH85" s="1211"/>
      <c r="BI85" s="1211"/>
      <c r="BJ85" s="1211"/>
      <c r="BK85" s="1211"/>
      <c r="BL85" s="1212"/>
      <c r="BM85" s="1210"/>
      <c r="BN85" s="1211"/>
      <c r="BO85" s="1212"/>
      <c r="BP85" s="1245"/>
      <c r="BQ85" s="1246"/>
      <c r="BR85" s="1246"/>
      <c r="BS85" s="1247"/>
      <c r="BT85" s="1245"/>
      <c r="BU85" s="1246"/>
      <c r="BV85" s="1246"/>
      <c r="BW85" s="1247"/>
      <c r="BX85" s="1251"/>
      <c r="BY85" s="1252"/>
      <c r="BZ85" s="1253"/>
      <c r="CA85" s="1256"/>
      <c r="CB85" s="1257"/>
      <c r="CC85" s="1257"/>
      <c r="CD85" s="1261"/>
      <c r="CE85" s="1261"/>
      <c r="CF85" s="1264"/>
      <c r="CG85" s="1211"/>
      <c r="CH85" s="1268"/>
      <c r="CI85" s="1269"/>
      <c r="CJ85" s="1216"/>
      <c r="CK85" s="1217"/>
      <c r="CL85" s="1217"/>
      <c r="CM85" s="1217"/>
      <c r="CN85" s="1218"/>
      <c r="CO85" s="1275"/>
      <c r="CP85" s="1276"/>
      <c r="CQ85" s="1276"/>
      <c r="CR85" s="1276"/>
      <c r="CS85" s="1276"/>
      <c r="CT85" s="1276"/>
      <c r="CU85" s="1276"/>
      <c r="CV85" s="1277"/>
      <c r="DD85" s="1222"/>
      <c r="DE85" s="1226"/>
      <c r="DF85" s="1227"/>
      <c r="DG85" s="1227"/>
      <c r="DH85" s="1227"/>
      <c r="DI85" s="1227"/>
      <c r="DJ85" s="1227"/>
      <c r="DK85" s="1227"/>
      <c r="DL85" s="1228"/>
      <c r="DM85" s="1232"/>
      <c r="DN85" s="1232"/>
      <c r="DO85" s="1232"/>
    </row>
    <row r="86" spans="1:119" ht="4.5" customHeight="1">
      <c r="A86" s="1411"/>
      <c r="B86" s="1411"/>
      <c r="C86" s="1411"/>
      <c r="D86" s="1411"/>
      <c r="E86" s="1411"/>
      <c r="F86" s="1411"/>
      <c r="G86" s="1411"/>
      <c r="H86" s="1411"/>
      <c r="I86" s="1411"/>
      <c r="J86" s="1411"/>
      <c r="K86" s="1411"/>
      <c r="L86" s="1411"/>
      <c r="M86" s="1411"/>
      <c r="N86" s="1411"/>
      <c r="O86" s="1411"/>
      <c r="P86" s="1411"/>
      <c r="Q86" s="1411"/>
      <c r="R86" s="1411"/>
      <c r="S86" s="1411"/>
      <c r="T86" s="1411"/>
      <c r="U86" s="1411"/>
      <c r="V86" s="1411"/>
      <c r="W86" s="1411"/>
      <c r="X86" s="1411"/>
      <c r="Y86" s="1411"/>
      <c r="Z86" s="1411"/>
      <c r="AA86" s="1411"/>
      <c r="AB86" s="1411"/>
      <c r="AC86" s="1411"/>
      <c r="AD86" s="1411"/>
      <c r="AE86" s="1411"/>
      <c r="AF86" s="1411"/>
      <c r="AG86" s="1411"/>
      <c r="AH86" s="1411"/>
      <c r="AI86" s="1411"/>
      <c r="AJ86" s="1411"/>
      <c r="AK86" s="1411"/>
      <c r="AL86" s="1411"/>
      <c r="AM86" s="1411"/>
      <c r="AN86" s="1411"/>
      <c r="AO86" s="1411"/>
      <c r="AP86" s="1411"/>
      <c r="AQ86" s="1411"/>
      <c r="AR86" s="1411"/>
      <c r="AS86" s="1411"/>
      <c r="AT86" s="1411"/>
      <c r="AU86" s="541"/>
      <c r="AV86" s="541"/>
      <c r="AW86" s="1239"/>
      <c r="AX86" s="1240"/>
      <c r="AY86" s="1240"/>
      <c r="AZ86" s="1240"/>
      <c r="BA86" s="1241"/>
      <c r="BB86" s="1207"/>
      <c r="BC86" s="1208"/>
      <c r="BD86" s="1208"/>
      <c r="BE86" s="1208"/>
      <c r="BF86" s="1208"/>
      <c r="BG86" s="1208"/>
      <c r="BH86" s="1208"/>
      <c r="BI86" s="1208"/>
      <c r="BJ86" s="1208"/>
      <c r="BK86" s="1208"/>
      <c r="BL86" s="1209"/>
      <c r="BM86" s="1207"/>
      <c r="BN86" s="1208"/>
      <c r="BO86" s="1209"/>
      <c r="BP86" s="1248"/>
      <c r="BQ86" s="1249"/>
      <c r="BR86" s="1249"/>
      <c r="BS86" s="1250"/>
      <c r="BT86" s="1248"/>
      <c r="BU86" s="1249"/>
      <c r="BV86" s="1249"/>
      <c r="BW86" s="1250"/>
      <c r="BX86" s="1133"/>
      <c r="BY86" s="1134"/>
      <c r="BZ86" s="1135"/>
      <c r="CA86" s="1258"/>
      <c r="CB86" s="1259"/>
      <c r="CC86" s="1259"/>
      <c r="CD86" s="1262"/>
      <c r="CE86" s="1262"/>
      <c r="CF86" s="1265"/>
      <c r="CG86" s="1208"/>
      <c r="CH86" s="1270"/>
      <c r="CI86" s="1271"/>
      <c r="CJ86" s="1219"/>
      <c r="CK86" s="1220"/>
      <c r="CL86" s="1220"/>
      <c r="CM86" s="1220"/>
      <c r="CN86" s="1221"/>
      <c r="CO86" s="1278"/>
      <c r="CP86" s="1279"/>
      <c r="CQ86" s="1279"/>
      <c r="CR86" s="1279"/>
      <c r="CS86" s="1279"/>
      <c r="CT86" s="1279"/>
      <c r="CU86" s="1279"/>
      <c r="CV86" s="1280"/>
      <c r="DD86" s="1222"/>
      <c r="DE86" s="1229"/>
      <c r="DF86" s="1230"/>
      <c r="DG86" s="1230"/>
      <c r="DH86" s="1230"/>
      <c r="DI86" s="1230"/>
      <c r="DJ86" s="1230"/>
      <c r="DK86" s="1230"/>
      <c r="DL86" s="1231"/>
      <c r="DM86" s="1232"/>
      <c r="DN86" s="1232"/>
      <c r="DO86" s="1232"/>
    </row>
    <row r="87" spans="1:119" ht="4.5" customHeight="1">
      <c r="A87" s="1411"/>
      <c r="B87" s="1411"/>
      <c r="C87" s="1411"/>
      <c r="D87" s="1411"/>
      <c r="E87" s="1411"/>
      <c r="F87" s="1411"/>
      <c r="G87" s="1411"/>
      <c r="H87" s="1411"/>
      <c r="I87" s="1411"/>
      <c r="J87" s="1411"/>
      <c r="K87" s="1411"/>
      <c r="L87" s="1411"/>
      <c r="M87" s="1411"/>
      <c r="N87" s="1411"/>
      <c r="O87" s="1411"/>
      <c r="P87" s="1411"/>
      <c r="Q87" s="1411"/>
      <c r="R87" s="1411"/>
      <c r="S87" s="1411"/>
      <c r="T87" s="1411"/>
      <c r="U87" s="1411"/>
      <c r="V87" s="1411"/>
      <c r="W87" s="1411"/>
      <c r="X87" s="1411"/>
      <c r="Y87" s="1411"/>
      <c r="Z87" s="1411"/>
      <c r="AA87" s="1411"/>
      <c r="AB87" s="1411"/>
      <c r="AC87" s="1411"/>
      <c r="AD87" s="1411"/>
      <c r="AE87" s="1411"/>
      <c r="AF87" s="1411"/>
      <c r="AG87" s="1411"/>
      <c r="AH87" s="1411"/>
      <c r="AI87" s="1411"/>
      <c r="AJ87" s="1411"/>
      <c r="AK87" s="1411"/>
      <c r="AL87" s="1411"/>
      <c r="AM87" s="1411"/>
      <c r="AN87" s="1411"/>
      <c r="AO87" s="1411"/>
      <c r="AP87" s="1411"/>
      <c r="AQ87" s="1411"/>
      <c r="AR87" s="1411"/>
      <c r="AS87" s="1411"/>
      <c r="AT87" s="1411"/>
      <c r="AU87" s="541"/>
      <c r="AV87" s="541"/>
      <c r="AW87" s="1233"/>
      <c r="AX87" s="1234"/>
      <c r="AY87" s="1234"/>
      <c r="AZ87" s="1234"/>
      <c r="BA87" s="1235"/>
      <c r="BB87" s="1204"/>
      <c r="BC87" s="1205"/>
      <c r="BD87" s="1205"/>
      <c r="BE87" s="1205"/>
      <c r="BF87" s="1205"/>
      <c r="BG87" s="1205"/>
      <c r="BH87" s="1205"/>
      <c r="BI87" s="1205"/>
      <c r="BJ87" s="1205"/>
      <c r="BK87" s="1205"/>
      <c r="BL87" s="1206"/>
      <c r="BM87" s="1204"/>
      <c r="BN87" s="1205"/>
      <c r="BO87" s="1206"/>
      <c r="BP87" s="1242"/>
      <c r="BQ87" s="1243"/>
      <c r="BR87" s="1243"/>
      <c r="BS87" s="1244"/>
      <c r="BT87" s="1242"/>
      <c r="BU87" s="1243"/>
      <c r="BV87" s="1243"/>
      <c r="BW87" s="1244"/>
      <c r="BX87" s="1130"/>
      <c r="BY87" s="1131"/>
      <c r="BZ87" s="1132"/>
      <c r="CA87" s="1254" t="str">
        <f t="shared" ref="CA87" si="60">IF($BB87="","",IF($BB87="高圧負荷設備","-",""))</f>
        <v/>
      </c>
      <c r="CB87" s="1255"/>
      <c r="CC87" s="1255"/>
      <c r="CD87" s="1260" t="str">
        <f t="shared" ref="CD87" si="61">IF($BB87="","",IF($BB87="Ｖ結線（異容量）","","-"))</f>
        <v/>
      </c>
      <c r="CE87" s="1260"/>
      <c r="CF87" s="1263" t="s">
        <v>468</v>
      </c>
      <c r="CG87" s="1205"/>
      <c r="CH87" s="1266" t="s">
        <v>469</v>
      </c>
      <c r="CI87" s="1267"/>
      <c r="CJ87" s="1213" t="str">
        <f t="shared" ref="CJ87" si="62">IF($AW87="撤去",0,IF($BX87="","",$BX87))</f>
        <v/>
      </c>
      <c r="CK87" s="1214"/>
      <c r="CL87" s="1214"/>
      <c r="CM87" s="1214"/>
      <c r="CN87" s="1215"/>
      <c r="CO87" s="1272" t="str">
        <f t="shared" ref="CO87" si="63">IF($BB87="","",IF($BB87="高圧負荷設備","","-"))</f>
        <v/>
      </c>
      <c r="CP87" s="1273"/>
      <c r="CQ87" s="1273"/>
      <c r="CR87" s="1273"/>
      <c r="CS87" s="1273"/>
      <c r="CT87" s="1273"/>
      <c r="CU87" s="1273"/>
      <c r="CV87" s="1274"/>
      <c r="DD87" s="1222" t="str">
        <f t="shared" ref="DD87" si="64">IF($BB87="","",VLOOKUP($BB87,$DQ$39:$DR$42,2,0))</f>
        <v/>
      </c>
      <c r="DE87" s="1223">
        <f t="shared" ref="DE87" si="65">IF($DD87=1,$CA87,IF($DD87=2,$CA87*2*0.866,IF($DD87=3,($CA87-$CD87)+($CD87*2*0.866),IF($DD87=4,$CO87*1.176,0))))</f>
        <v>0</v>
      </c>
      <c r="DF87" s="1224"/>
      <c r="DG87" s="1224"/>
      <c r="DH87" s="1224"/>
      <c r="DI87" s="1224"/>
      <c r="DJ87" s="1224"/>
      <c r="DK87" s="1224"/>
      <c r="DL87" s="1225"/>
      <c r="DM87" s="1232" t="str">
        <f t="shared" ref="DM87" si="66">IF($BB87="","",$DE87*$CJ87)</f>
        <v/>
      </c>
      <c r="DN87" s="1232"/>
      <c r="DO87" s="1232"/>
    </row>
    <row r="88" spans="1:119" ht="4.5" customHeight="1">
      <c r="A88" s="1411"/>
      <c r="B88" s="1411"/>
      <c r="C88" s="1411"/>
      <c r="D88" s="1411"/>
      <c r="E88" s="1411"/>
      <c r="F88" s="1411"/>
      <c r="G88" s="1411"/>
      <c r="H88" s="1411"/>
      <c r="I88" s="1411"/>
      <c r="J88" s="1411"/>
      <c r="K88" s="1411"/>
      <c r="L88" s="1411"/>
      <c r="M88" s="1411"/>
      <c r="N88" s="1411"/>
      <c r="O88" s="1411"/>
      <c r="P88" s="1411"/>
      <c r="Q88" s="1411"/>
      <c r="R88" s="1411"/>
      <c r="S88" s="1411"/>
      <c r="T88" s="1411"/>
      <c r="U88" s="1411"/>
      <c r="V88" s="1411"/>
      <c r="W88" s="1411"/>
      <c r="X88" s="1411"/>
      <c r="Y88" s="1411"/>
      <c r="Z88" s="1411"/>
      <c r="AA88" s="1411"/>
      <c r="AB88" s="1411"/>
      <c r="AC88" s="1411"/>
      <c r="AD88" s="1411"/>
      <c r="AE88" s="1411"/>
      <c r="AF88" s="1411"/>
      <c r="AG88" s="1411"/>
      <c r="AH88" s="1411"/>
      <c r="AI88" s="1411"/>
      <c r="AJ88" s="1411"/>
      <c r="AK88" s="1411"/>
      <c r="AL88" s="1411"/>
      <c r="AM88" s="1411"/>
      <c r="AN88" s="1411"/>
      <c r="AO88" s="1411"/>
      <c r="AP88" s="1411"/>
      <c r="AQ88" s="1411"/>
      <c r="AR88" s="1411"/>
      <c r="AS88" s="1411"/>
      <c r="AT88" s="1411"/>
      <c r="AU88" s="541"/>
      <c r="AV88" s="541"/>
      <c r="AW88" s="1236"/>
      <c r="AX88" s="1237"/>
      <c r="AY88" s="1237"/>
      <c r="AZ88" s="1237"/>
      <c r="BA88" s="1238"/>
      <c r="BB88" s="1210"/>
      <c r="BC88" s="1211"/>
      <c r="BD88" s="1211"/>
      <c r="BE88" s="1211"/>
      <c r="BF88" s="1211"/>
      <c r="BG88" s="1211"/>
      <c r="BH88" s="1211"/>
      <c r="BI88" s="1211"/>
      <c r="BJ88" s="1211"/>
      <c r="BK88" s="1211"/>
      <c r="BL88" s="1212"/>
      <c r="BM88" s="1210"/>
      <c r="BN88" s="1211"/>
      <c r="BO88" s="1212"/>
      <c r="BP88" s="1245"/>
      <c r="BQ88" s="1246"/>
      <c r="BR88" s="1246"/>
      <c r="BS88" s="1247"/>
      <c r="BT88" s="1245"/>
      <c r="BU88" s="1246"/>
      <c r="BV88" s="1246"/>
      <c r="BW88" s="1247"/>
      <c r="BX88" s="1251"/>
      <c r="BY88" s="1252"/>
      <c r="BZ88" s="1253"/>
      <c r="CA88" s="1256"/>
      <c r="CB88" s="1257"/>
      <c r="CC88" s="1257"/>
      <c r="CD88" s="1261"/>
      <c r="CE88" s="1261"/>
      <c r="CF88" s="1264"/>
      <c r="CG88" s="1211"/>
      <c r="CH88" s="1268"/>
      <c r="CI88" s="1269"/>
      <c r="CJ88" s="1216"/>
      <c r="CK88" s="1217"/>
      <c r="CL88" s="1217"/>
      <c r="CM88" s="1217"/>
      <c r="CN88" s="1218"/>
      <c r="CO88" s="1275"/>
      <c r="CP88" s="1276"/>
      <c r="CQ88" s="1276"/>
      <c r="CR88" s="1276"/>
      <c r="CS88" s="1276"/>
      <c r="CT88" s="1276"/>
      <c r="CU88" s="1276"/>
      <c r="CV88" s="1277"/>
      <c r="DD88" s="1222"/>
      <c r="DE88" s="1226"/>
      <c r="DF88" s="1227"/>
      <c r="DG88" s="1227"/>
      <c r="DH88" s="1227"/>
      <c r="DI88" s="1227"/>
      <c r="DJ88" s="1227"/>
      <c r="DK88" s="1227"/>
      <c r="DL88" s="1228"/>
      <c r="DM88" s="1232"/>
      <c r="DN88" s="1232"/>
      <c r="DO88" s="1232"/>
    </row>
    <row r="89" spans="1:119" ht="4.5" customHeight="1">
      <c r="A89" s="1411"/>
      <c r="B89" s="1411"/>
      <c r="C89" s="1411"/>
      <c r="D89" s="1411"/>
      <c r="E89" s="1411"/>
      <c r="F89" s="1411"/>
      <c r="G89" s="1411"/>
      <c r="H89" s="1411"/>
      <c r="I89" s="1411"/>
      <c r="J89" s="1411"/>
      <c r="K89" s="1411"/>
      <c r="L89" s="1411"/>
      <c r="M89" s="1411"/>
      <c r="N89" s="1411"/>
      <c r="O89" s="1411"/>
      <c r="P89" s="1411"/>
      <c r="Q89" s="1411"/>
      <c r="R89" s="1411"/>
      <c r="S89" s="1411"/>
      <c r="T89" s="1411"/>
      <c r="U89" s="1411"/>
      <c r="V89" s="1411"/>
      <c r="W89" s="1411"/>
      <c r="X89" s="1411"/>
      <c r="Y89" s="1411"/>
      <c r="Z89" s="1411"/>
      <c r="AA89" s="1411"/>
      <c r="AB89" s="1411"/>
      <c r="AC89" s="1411"/>
      <c r="AD89" s="1411"/>
      <c r="AE89" s="1411"/>
      <c r="AF89" s="1411"/>
      <c r="AG89" s="1411"/>
      <c r="AH89" s="1411"/>
      <c r="AI89" s="1411"/>
      <c r="AJ89" s="1411"/>
      <c r="AK89" s="1411"/>
      <c r="AL89" s="1411"/>
      <c r="AM89" s="1411"/>
      <c r="AN89" s="1411"/>
      <c r="AO89" s="1411"/>
      <c r="AP89" s="1411"/>
      <c r="AQ89" s="1411"/>
      <c r="AR89" s="1411"/>
      <c r="AS89" s="1411"/>
      <c r="AT89" s="1411"/>
      <c r="AU89" s="541"/>
      <c r="AV89" s="541"/>
      <c r="AW89" s="1236"/>
      <c r="AX89" s="1237"/>
      <c r="AY89" s="1237"/>
      <c r="AZ89" s="1237"/>
      <c r="BA89" s="1238"/>
      <c r="BB89" s="1210"/>
      <c r="BC89" s="1211"/>
      <c r="BD89" s="1211"/>
      <c r="BE89" s="1211"/>
      <c r="BF89" s="1211"/>
      <c r="BG89" s="1211"/>
      <c r="BH89" s="1211"/>
      <c r="BI89" s="1211"/>
      <c r="BJ89" s="1211"/>
      <c r="BK89" s="1211"/>
      <c r="BL89" s="1212"/>
      <c r="BM89" s="1210"/>
      <c r="BN89" s="1211"/>
      <c r="BO89" s="1212"/>
      <c r="BP89" s="1245"/>
      <c r="BQ89" s="1246"/>
      <c r="BR89" s="1246"/>
      <c r="BS89" s="1247"/>
      <c r="BT89" s="1245"/>
      <c r="BU89" s="1246"/>
      <c r="BV89" s="1246"/>
      <c r="BW89" s="1247"/>
      <c r="BX89" s="1251"/>
      <c r="BY89" s="1252"/>
      <c r="BZ89" s="1253"/>
      <c r="CA89" s="1256"/>
      <c r="CB89" s="1257"/>
      <c r="CC89" s="1257"/>
      <c r="CD89" s="1261"/>
      <c r="CE89" s="1261"/>
      <c r="CF89" s="1264"/>
      <c r="CG89" s="1211"/>
      <c r="CH89" s="1268"/>
      <c r="CI89" s="1269"/>
      <c r="CJ89" s="1216"/>
      <c r="CK89" s="1217"/>
      <c r="CL89" s="1217"/>
      <c r="CM89" s="1217"/>
      <c r="CN89" s="1218"/>
      <c r="CO89" s="1275"/>
      <c r="CP89" s="1276"/>
      <c r="CQ89" s="1276"/>
      <c r="CR89" s="1276"/>
      <c r="CS89" s="1276"/>
      <c r="CT89" s="1276"/>
      <c r="CU89" s="1276"/>
      <c r="CV89" s="1277"/>
      <c r="DD89" s="1222"/>
      <c r="DE89" s="1226"/>
      <c r="DF89" s="1227"/>
      <c r="DG89" s="1227"/>
      <c r="DH89" s="1227"/>
      <c r="DI89" s="1227"/>
      <c r="DJ89" s="1227"/>
      <c r="DK89" s="1227"/>
      <c r="DL89" s="1228"/>
      <c r="DM89" s="1232"/>
      <c r="DN89" s="1232"/>
      <c r="DO89" s="1232"/>
    </row>
    <row r="90" spans="1:119" ht="4.5" customHeight="1">
      <c r="A90" s="1411"/>
      <c r="B90" s="1411"/>
      <c r="C90" s="1411"/>
      <c r="D90" s="1411"/>
      <c r="E90" s="1411"/>
      <c r="F90" s="1411"/>
      <c r="G90" s="1411"/>
      <c r="H90" s="1411"/>
      <c r="I90" s="1411"/>
      <c r="J90" s="1411"/>
      <c r="K90" s="1411"/>
      <c r="L90" s="1411"/>
      <c r="M90" s="1411"/>
      <c r="N90" s="1411"/>
      <c r="O90" s="1411"/>
      <c r="P90" s="1411"/>
      <c r="Q90" s="1411"/>
      <c r="R90" s="1411"/>
      <c r="S90" s="1411"/>
      <c r="T90" s="1411"/>
      <c r="U90" s="1411"/>
      <c r="V90" s="1411"/>
      <c r="W90" s="1411"/>
      <c r="X90" s="1411"/>
      <c r="Y90" s="1411"/>
      <c r="Z90" s="1411"/>
      <c r="AA90" s="1411"/>
      <c r="AB90" s="1411"/>
      <c r="AC90" s="1411"/>
      <c r="AD90" s="1411"/>
      <c r="AE90" s="1411"/>
      <c r="AF90" s="1411"/>
      <c r="AG90" s="1411"/>
      <c r="AH90" s="1411"/>
      <c r="AI90" s="1411"/>
      <c r="AJ90" s="1411"/>
      <c r="AK90" s="1411"/>
      <c r="AL90" s="1411"/>
      <c r="AM90" s="1411"/>
      <c r="AN90" s="1411"/>
      <c r="AO90" s="1411"/>
      <c r="AP90" s="1411"/>
      <c r="AQ90" s="1411"/>
      <c r="AR90" s="1411"/>
      <c r="AS90" s="1411"/>
      <c r="AT90" s="1411"/>
      <c r="AU90" s="541"/>
      <c r="AV90" s="541"/>
      <c r="AW90" s="1239"/>
      <c r="AX90" s="1240"/>
      <c r="AY90" s="1240"/>
      <c r="AZ90" s="1240"/>
      <c r="BA90" s="1241"/>
      <c r="BB90" s="1207"/>
      <c r="BC90" s="1208"/>
      <c r="BD90" s="1208"/>
      <c r="BE90" s="1208"/>
      <c r="BF90" s="1208"/>
      <c r="BG90" s="1208"/>
      <c r="BH90" s="1208"/>
      <c r="BI90" s="1208"/>
      <c r="BJ90" s="1208"/>
      <c r="BK90" s="1208"/>
      <c r="BL90" s="1209"/>
      <c r="BM90" s="1207"/>
      <c r="BN90" s="1208"/>
      <c r="BO90" s="1209"/>
      <c r="BP90" s="1248"/>
      <c r="BQ90" s="1249"/>
      <c r="BR90" s="1249"/>
      <c r="BS90" s="1250"/>
      <c r="BT90" s="1248"/>
      <c r="BU90" s="1249"/>
      <c r="BV90" s="1249"/>
      <c r="BW90" s="1250"/>
      <c r="BX90" s="1133"/>
      <c r="BY90" s="1134"/>
      <c r="BZ90" s="1135"/>
      <c r="CA90" s="1258"/>
      <c r="CB90" s="1259"/>
      <c r="CC90" s="1259"/>
      <c r="CD90" s="1262"/>
      <c r="CE90" s="1262"/>
      <c r="CF90" s="1265"/>
      <c r="CG90" s="1208"/>
      <c r="CH90" s="1270"/>
      <c r="CI90" s="1271"/>
      <c r="CJ90" s="1219"/>
      <c r="CK90" s="1220"/>
      <c r="CL90" s="1220"/>
      <c r="CM90" s="1220"/>
      <c r="CN90" s="1221"/>
      <c r="CO90" s="1278"/>
      <c r="CP90" s="1279"/>
      <c r="CQ90" s="1279"/>
      <c r="CR90" s="1279"/>
      <c r="CS90" s="1279"/>
      <c r="CT90" s="1279"/>
      <c r="CU90" s="1279"/>
      <c r="CV90" s="1280"/>
      <c r="DD90" s="1222"/>
      <c r="DE90" s="1229"/>
      <c r="DF90" s="1230"/>
      <c r="DG90" s="1230"/>
      <c r="DH90" s="1230"/>
      <c r="DI90" s="1230"/>
      <c r="DJ90" s="1230"/>
      <c r="DK90" s="1230"/>
      <c r="DL90" s="1231"/>
      <c r="DM90" s="1232"/>
      <c r="DN90" s="1232"/>
      <c r="DO90" s="1232"/>
    </row>
    <row r="91" spans="1:119" ht="4.5" customHeight="1">
      <c r="A91" s="1411"/>
      <c r="B91" s="1411"/>
      <c r="C91" s="1411"/>
      <c r="D91" s="1411"/>
      <c r="E91" s="1411"/>
      <c r="F91" s="1411"/>
      <c r="G91" s="1411"/>
      <c r="H91" s="1411"/>
      <c r="I91" s="1411"/>
      <c r="J91" s="1411"/>
      <c r="K91" s="1411"/>
      <c r="L91" s="1411"/>
      <c r="M91" s="1411"/>
      <c r="N91" s="1411"/>
      <c r="O91" s="1411"/>
      <c r="P91" s="1411"/>
      <c r="Q91" s="1411"/>
      <c r="R91" s="1411"/>
      <c r="S91" s="1411"/>
      <c r="T91" s="1411"/>
      <c r="U91" s="1411"/>
      <c r="V91" s="1411"/>
      <c r="W91" s="1411"/>
      <c r="X91" s="1411"/>
      <c r="Y91" s="1411"/>
      <c r="Z91" s="1411"/>
      <c r="AA91" s="1411"/>
      <c r="AB91" s="1411"/>
      <c r="AC91" s="1411"/>
      <c r="AD91" s="1411"/>
      <c r="AE91" s="1411"/>
      <c r="AF91" s="1411"/>
      <c r="AG91" s="1411"/>
      <c r="AH91" s="1411"/>
      <c r="AI91" s="1411"/>
      <c r="AJ91" s="1411"/>
      <c r="AK91" s="1411"/>
      <c r="AL91" s="1411"/>
      <c r="AM91" s="1411"/>
      <c r="AN91" s="1411"/>
      <c r="AO91" s="1411"/>
      <c r="AP91" s="1411"/>
      <c r="AQ91" s="1411"/>
      <c r="AR91" s="1411"/>
      <c r="AS91" s="1411"/>
      <c r="AT91" s="1411"/>
      <c r="AU91" s="541"/>
      <c r="AV91" s="541"/>
      <c r="AW91" s="1233"/>
      <c r="AX91" s="1234"/>
      <c r="AY91" s="1234"/>
      <c r="AZ91" s="1234"/>
      <c r="BA91" s="1235"/>
      <c r="BB91" s="1204"/>
      <c r="BC91" s="1205"/>
      <c r="BD91" s="1205"/>
      <c r="BE91" s="1205"/>
      <c r="BF91" s="1205"/>
      <c r="BG91" s="1205"/>
      <c r="BH91" s="1205"/>
      <c r="BI91" s="1205"/>
      <c r="BJ91" s="1205"/>
      <c r="BK91" s="1205"/>
      <c r="BL91" s="1206"/>
      <c r="BM91" s="1204"/>
      <c r="BN91" s="1205"/>
      <c r="BO91" s="1206"/>
      <c r="BP91" s="1242"/>
      <c r="BQ91" s="1243"/>
      <c r="BR91" s="1243"/>
      <c r="BS91" s="1244"/>
      <c r="BT91" s="1242"/>
      <c r="BU91" s="1243"/>
      <c r="BV91" s="1243"/>
      <c r="BW91" s="1244"/>
      <c r="BX91" s="1130"/>
      <c r="BY91" s="1131"/>
      <c r="BZ91" s="1132"/>
      <c r="CA91" s="1254" t="str">
        <f t="shared" ref="CA91" si="67">IF($BB91="","",IF($BB91="高圧負荷設備","-",""))</f>
        <v/>
      </c>
      <c r="CB91" s="1255"/>
      <c r="CC91" s="1255"/>
      <c r="CD91" s="1260" t="str">
        <f t="shared" ref="CD91" si="68">IF($BB91="","",IF($BB91="Ｖ結線（異容量）","","-"))</f>
        <v/>
      </c>
      <c r="CE91" s="1260"/>
      <c r="CF91" s="1263" t="s">
        <v>468</v>
      </c>
      <c r="CG91" s="1205"/>
      <c r="CH91" s="1266" t="s">
        <v>469</v>
      </c>
      <c r="CI91" s="1267"/>
      <c r="CJ91" s="1213" t="str">
        <f>IF($AW91="撤去",0,IF($BX91="","",$BX91))</f>
        <v/>
      </c>
      <c r="CK91" s="1214"/>
      <c r="CL91" s="1214"/>
      <c r="CM91" s="1214"/>
      <c r="CN91" s="1215"/>
      <c r="CO91" s="1272" t="str">
        <f t="shared" ref="CO91" si="69">IF($BB91="","",IF($BB91="高圧負荷設備","","-"))</f>
        <v/>
      </c>
      <c r="CP91" s="1273"/>
      <c r="CQ91" s="1273"/>
      <c r="CR91" s="1273"/>
      <c r="CS91" s="1273"/>
      <c r="CT91" s="1273"/>
      <c r="CU91" s="1273"/>
      <c r="CV91" s="1274"/>
      <c r="DD91" s="1222" t="str">
        <f t="shared" ref="DD91" si="70">IF($BB91="","",VLOOKUP($BB91,$DQ$39:$DR$42,2,0))</f>
        <v/>
      </c>
      <c r="DE91" s="1223">
        <f t="shared" ref="DE91" si="71">IF($DD91=1,$CA91,IF($DD91=2,$CA91*2*0.866,IF($DD91=3,($CA91-$CD91)+($CD91*2*0.866),IF($DD91=4,$CO91*1.176,0))))</f>
        <v>0</v>
      </c>
      <c r="DF91" s="1224"/>
      <c r="DG91" s="1224"/>
      <c r="DH91" s="1224"/>
      <c r="DI91" s="1224"/>
      <c r="DJ91" s="1224"/>
      <c r="DK91" s="1224"/>
      <c r="DL91" s="1225"/>
      <c r="DM91" s="1232" t="str">
        <f t="shared" ref="DM91" si="72">IF($BB91="","",$DE91*$CJ91)</f>
        <v/>
      </c>
      <c r="DN91" s="1232"/>
      <c r="DO91" s="1232"/>
    </row>
    <row r="92" spans="1:119" ht="4.5" customHeight="1">
      <c r="A92" s="1411"/>
      <c r="B92" s="1411"/>
      <c r="C92" s="1411"/>
      <c r="D92" s="1411"/>
      <c r="E92" s="1411"/>
      <c r="F92" s="1411"/>
      <c r="G92" s="1411"/>
      <c r="H92" s="1411"/>
      <c r="I92" s="1411"/>
      <c r="J92" s="1411"/>
      <c r="K92" s="1411"/>
      <c r="L92" s="1411"/>
      <c r="M92" s="1411"/>
      <c r="N92" s="1411"/>
      <c r="O92" s="1411"/>
      <c r="P92" s="1411"/>
      <c r="Q92" s="1411"/>
      <c r="R92" s="1411"/>
      <c r="S92" s="1411"/>
      <c r="T92" s="1411"/>
      <c r="U92" s="1411"/>
      <c r="V92" s="1411"/>
      <c r="W92" s="1411"/>
      <c r="X92" s="1411"/>
      <c r="Y92" s="1411"/>
      <c r="Z92" s="1411"/>
      <c r="AA92" s="1411"/>
      <c r="AB92" s="1411"/>
      <c r="AC92" s="1411"/>
      <c r="AD92" s="1411"/>
      <c r="AE92" s="1411"/>
      <c r="AF92" s="1411"/>
      <c r="AG92" s="1411"/>
      <c r="AH92" s="1411"/>
      <c r="AI92" s="1411"/>
      <c r="AJ92" s="1411"/>
      <c r="AK92" s="1411"/>
      <c r="AL92" s="1411"/>
      <c r="AM92" s="1411"/>
      <c r="AN92" s="1411"/>
      <c r="AO92" s="1411"/>
      <c r="AP92" s="1411"/>
      <c r="AQ92" s="1411"/>
      <c r="AR92" s="1411"/>
      <c r="AS92" s="1411"/>
      <c r="AT92" s="1411"/>
      <c r="AU92" s="541"/>
      <c r="AV92" s="541"/>
      <c r="AW92" s="1236"/>
      <c r="AX92" s="1237"/>
      <c r="AY92" s="1237"/>
      <c r="AZ92" s="1237"/>
      <c r="BA92" s="1238"/>
      <c r="BB92" s="1210"/>
      <c r="BC92" s="1211"/>
      <c r="BD92" s="1211"/>
      <c r="BE92" s="1211"/>
      <c r="BF92" s="1211"/>
      <c r="BG92" s="1211"/>
      <c r="BH92" s="1211"/>
      <c r="BI92" s="1211"/>
      <c r="BJ92" s="1211"/>
      <c r="BK92" s="1211"/>
      <c r="BL92" s="1212"/>
      <c r="BM92" s="1210"/>
      <c r="BN92" s="1211"/>
      <c r="BO92" s="1212"/>
      <c r="BP92" s="1245"/>
      <c r="BQ92" s="1246"/>
      <c r="BR92" s="1246"/>
      <c r="BS92" s="1247"/>
      <c r="BT92" s="1245"/>
      <c r="BU92" s="1246"/>
      <c r="BV92" s="1246"/>
      <c r="BW92" s="1247"/>
      <c r="BX92" s="1251"/>
      <c r="BY92" s="1252"/>
      <c r="BZ92" s="1253"/>
      <c r="CA92" s="1256"/>
      <c r="CB92" s="1257"/>
      <c r="CC92" s="1257"/>
      <c r="CD92" s="1261"/>
      <c r="CE92" s="1261"/>
      <c r="CF92" s="1264"/>
      <c r="CG92" s="1211"/>
      <c r="CH92" s="1268"/>
      <c r="CI92" s="1269"/>
      <c r="CJ92" s="1216"/>
      <c r="CK92" s="1217"/>
      <c r="CL92" s="1217"/>
      <c r="CM92" s="1217"/>
      <c r="CN92" s="1218"/>
      <c r="CO92" s="1275"/>
      <c r="CP92" s="1276"/>
      <c r="CQ92" s="1276"/>
      <c r="CR92" s="1276"/>
      <c r="CS92" s="1276"/>
      <c r="CT92" s="1276"/>
      <c r="CU92" s="1276"/>
      <c r="CV92" s="1277"/>
      <c r="DD92" s="1222"/>
      <c r="DE92" s="1226"/>
      <c r="DF92" s="1227"/>
      <c r="DG92" s="1227"/>
      <c r="DH92" s="1227"/>
      <c r="DI92" s="1227"/>
      <c r="DJ92" s="1227"/>
      <c r="DK92" s="1227"/>
      <c r="DL92" s="1228"/>
      <c r="DM92" s="1232"/>
      <c r="DN92" s="1232"/>
      <c r="DO92" s="1232"/>
    </row>
    <row r="93" spans="1:119" ht="4.5" customHeight="1">
      <c r="A93" s="1411"/>
      <c r="B93" s="1411"/>
      <c r="C93" s="1411"/>
      <c r="D93" s="1411"/>
      <c r="E93" s="1411"/>
      <c r="F93" s="1411"/>
      <c r="G93" s="1411"/>
      <c r="H93" s="1411"/>
      <c r="I93" s="1411"/>
      <c r="J93" s="1411"/>
      <c r="K93" s="1411"/>
      <c r="L93" s="1411"/>
      <c r="M93" s="1411"/>
      <c r="N93" s="1411"/>
      <c r="O93" s="1411"/>
      <c r="P93" s="1411"/>
      <c r="Q93" s="1411"/>
      <c r="R93" s="1411"/>
      <c r="S93" s="1411"/>
      <c r="T93" s="1411"/>
      <c r="U93" s="1411"/>
      <c r="V93" s="1411"/>
      <c r="W93" s="1411"/>
      <c r="X93" s="1411"/>
      <c r="Y93" s="1411"/>
      <c r="Z93" s="1411"/>
      <c r="AA93" s="1411"/>
      <c r="AB93" s="1411"/>
      <c r="AC93" s="1411"/>
      <c r="AD93" s="1411"/>
      <c r="AE93" s="1411"/>
      <c r="AF93" s="1411"/>
      <c r="AG93" s="1411"/>
      <c r="AH93" s="1411"/>
      <c r="AI93" s="1411"/>
      <c r="AJ93" s="1411"/>
      <c r="AK93" s="1411"/>
      <c r="AL93" s="1411"/>
      <c r="AM93" s="1411"/>
      <c r="AN93" s="1411"/>
      <c r="AO93" s="1411"/>
      <c r="AP93" s="1411"/>
      <c r="AQ93" s="1411"/>
      <c r="AR93" s="1411"/>
      <c r="AS93" s="1411"/>
      <c r="AT93" s="1411"/>
      <c r="AU93" s="541"/>
      <c r="AV93" s="541"/>
      <c r="AW93" s="1236"/>
      <c r="AX93" s="1237"/>
      <c r="AY93" s="1237"/>
      <c r="AZ93" s="1237"/>
      <c r="BA93" s="1238"/>
      <c r="BB93" s="1210"/>
      <c r="BC93" s="1211"/>
      <c r="BD93" s="1211"/>
      <c r="BE93" s="1211"/>
      <c r="BF93" s="1211"/>
      <c r="BG93" s="1211"/>
      <c r="BH93" s="1211"/>
      <c r="BI93" s="1211"/>
      <c r="BJ93" s="1211"/>
      <c r="BK93" s="1211"/>
      <c r="BL93" s="1212"/>
      <c r="BM93" s="1210"/>
      <c r="BN93" s="1211"/>
      <c r="BO93" s="1212"/>
      <c r="BP93" s="1245"/>
      <c r="BQ93" s="1246"/>
      <c r="BR93" s="1246"/>
      <c r="BS93" s="1247"/>
      <c r="BT93" s="1245"/>
      <c r="BU93" s="1246"/>
      <c r="BV93" s="1246"/>
      <c r="BW93" s="1247"/>
      <c r="BX93" s="1251"/>
      <c r="BY93" s="1252"/>
      <c r="BZ93" s="1253"/>
      <c r="CA93" s="1256"/>
      <c r="CB93" s="1257"/>
      <c r="CC93" s="1257"/>
      <c r="CD93" s="1261"/>
      <c r="CE93" s="1261"/>
      <c r="CF93" s="1264"/>
      <c r="CG93" s="1211"/>
      <c r="CH93" s="1268"/>
      <c r="CI93" s="1269"/>
      <c r="CJ93" s="1216"/>
      <c r="CK93" s="1217"/>
      <c r="CL93" s="1217"/>
      <c r="CM93" s="1217"/>
      <c r="CN93" s="1218"/>
      <c r="CO93" s="1275"/>
      <c r="CP93" s="1276"/>
      <c r="CQ93" s="1276"/>
      <c r="CR93" s="1276"/>
      <c r="CS93" s="1276"/>
      <c r="CT93" s="1276"/>
      <c r="CU93" s="1276"/>
      <c r="CV93" s="1277"/>
      <c r="DD93" s="1222"/>
      <c r="DE93" s="1226"/>
      <c r="DF93" s="1227"/>
      <c r="DG93" s="1227"/>
      <c r="DH93" s="1227"/>
      <c r="DI93" s="1227"/>
      <c r="DJ93" s="1227"/>
      <c r="DK93" s="1227"/>
      <c r="DL93" s="1228"/>
      <c r="DM93" s="1232"/>
      <c r="DN93" s="1232"/>
      <c r="DO93" s="1232"/>
    </row>
    <row r="94" spans="1:119" ht="4.5" customHeight="1" thickBot="1">
      <c r="A94" s="1411"/>
      <c r="B94" s="1411"/>
      <c r="C94" s="1411"/>
      <c r="D94" s="1411"/>
      <c r="E94" s="1411"/>
      <c r="F94" s="1411"/>
      <c r="G94" s="1411"/>
      <c r="H94" s="1411"/>
      <c r="I94" s="1411"/>
      <c r="J94" s="1411"/>
      <c r="K94" s="1411"/>
      <c r="L94" s="1411"/>
      <c r="M94" s="1411"/>
      <c r="N94" s="1411"/>
      <c r="O94" s="1411"/>
      <c r="P94" s="1411"/>
      <c r="Q94" s="1411"/>
      <c r="R94" s="1411"/>
      <c r="S94" s="1411"/>
      <c r="T94" s="1411"/>
      <c r="U94" s="1411"/>
      <c r="V94" s="1411"/>
      <c r="W94" s="1411"/>
      <c r="X94" s="1411"/>
      <c r="Y94" s="1411"/>
      <c r="Z94" s="1411"/>
      <c r="AA94" s="1411"/>
      <c r="AB94" s="1411"/>
      <c r="AC94" s="1411"/>
      <c r="AD94" s="1411"/>
      <c r="AE94" s="1411"/>
      <c r="AF94" s="1411"/>
      <c r="AG94" s="1411"/>
      <c r="AH94" s="1411"/>
      <c r="AI94" s="1411"/>
      <c r="AJ94" s="1411"/>
      <c r="AK94" s="1411"/>
      <c r="AL94" s="1411"/>
      <c r="AM94" s="1411"/>
      <c r="AN94" s="1411"/>
      <c r="AO94" s="1411"/>
      <c r="AP94" s="1411"/>
      <c r="AQ94" s="1411"/>
      <c r="AR94" s="1411"/>
      <c r="AS94" s="1411"/>
      <c r="AT94" s="1411"/>
      <c r="AU94" s="541"/>
      <c r="AV94" s="541"/>
      <c r="AW94" s="1344"/>
      <c r="AX94" s="1345"/>
      <c r="AY94" s="1345"/>
      <c r="AZ94" s="1345"/>
      <c r="BA94" s="1346"/>
      <c r="BB94" s="1347"/>
      <c r="BC94" s="1348"/>
      <c r="BD94" s="1348"/>
      <c r="BE94" s="1348"/>
      <c r="BF94" s="1348"/>
      <c r="BG94" s="1348"/>
      <c r="BH94" s="1348"/>
      <c r="BI94" s="1348"/>
      <c r="BJ94" s="1348"/>
      <c r="BK94" s="1348"/>
      <c r="BL94" s="1349"/>
      <c r="BM94" s="1347"/>
      <c r="BN94" s="1348"/>
      <c r="BO94" s="1349"/>
      <c r="BP94" s="1350"/>
      <c r="BQ94" s="1351"/>
      <c r="BR94" s="1351"/>
      <c r="BS94" s="1352"/>
      <c r="BT94" s="1245"/>
      <c r="BU94" s="1246"/>
      <c r="BV94" s="1246"/>
      <c r="BW94" s="1247"/>
      <c r="BX94" s="1251"/>
      <c r="BY94" s="1353"/>
      <c r="BZ94" s="1253"/>
      <c r="CA94" s="1256"/>
      <c r="CB94" s="1257"/>
      <c r="CC94" s="1257"/>
      <c r="CD94" s="1261"/>
      <c r="CE94" s="1261"/>
      <c r="CF94" s="1264"/>
      <c r="CG94" s="1354"/>
      <c r="CH94" s="1302"/>
      <c r="CI94" s="1269"/>
      <c r="CJ94" s="1219"/>
      <c r="CK94" s="1220"/>
      <c r="CL94" s="1220"/>
      <c r="CM94" s="1220"/>
      <c r="CN94" s="1221"/>
      <c r="CO94" s="1275"/>
      <c r="CP94" s="1303"/>
      <c r="CQ94" s="1303"/>
      <c r="CR94" s="1303"/>
      <c r="CS94" s="1303"/>
      <c r="CT94" s="1303"/>
      <c r="CU94" s="1303"/>
      <c r="CV94" s="1277"/>
      <c r="DD94" s="1222"/>
      <c r="DE94" s="1229"/>
      <c r="DF94" s="1230"/>
      <c r="DG94" s="1230"/>
      <c r="DH94" s="1230"/>
      <c r="DI94" s="1230"/>
      <c r="DJ94" s="1230"/>
      <c r="DK94" s="1230"/>
      <c r="DL94" s="1231"/>
      <c r="DM94" s="1232"/>
      <c r="DN94" s="1232"/>
      <c r="DO94" s="1232"/>
    </row>
    <row r="95" spans="1:119" ht="4.5" customHeight="1" thickTop="1">
      <c r="A95" s="1411"/>
      <c r="B95" s="1411"/>
      <c r="C95" s="1411"/>
      <c r="D95" s="1411"/>
      <c r="E95" s="1411"/>
      <c r="F95" s="1411"/>
      <c r="G95" s="1411"/>
      <c r="H95" s="1411"/>
      <c r="I95" s="1411"/>
      <c r="J95" s="1411"/>
      <c r="K95" s="1411"/>
      <c r="L95" s="1411"/>
      <c r="M95" s="1411"/>
      <c r="N95" s="1411"/>
      <c r="O95" s="1411"/>
      <c r="P95" s="1411"/>
      <c r="Q95" s="1411"/>
      <c r="R95" s="1411"/>
      <c r="S95" s="1411"/>
      <c r="T95" s="1411"/>
      <c r="U95" s="1411"/>
      <c r="V95" s="1411"/>
      <c r="W95" s="1411"/>
      <c r="X95" s="1411"/>
      <c r="Y95" s="1411"/>
      <c r="Z95" s="1411"/>
      <c r="AA95" s="1411"/>
      <c r="AB95" s="1411"/>
      <c r="AC95" s="1411"/>
      <c r="AD95" s="1411"/>
      <c r="AE95" s="1411"/>
      <c r="AF95" s="1411"/>
      <c r="AG95" s="1411"/>
      <c r="AH95" s="1411"/>
      <c r="AI95" s="1411"/>
      <c r="AJ95" s="1411"/>
      <c r="AK95" s="1411"/>
      <c r="AL95" s="1411"/>
      <c r="AM95" s="1411"/>
      <c r="AN95" s="1411"/>
      <c r="AO95" s="1411"/>
      <c r="AP95" s="1411"/>
      <c r="AQ95" s="1411"/>
      <c r="AR95" s="1411"/>
      <c r="AS95" s="1411"/>
      <c r="AT95" s="1411"/>
      <c r="AU95" s="541"/>
      <c r="AV95" s="541"/>
      <c r="AW95" s="1305" t="s">
        <v>443</v>
      </c>
      <c r="AX95" s="1306"/>
      <c r="AY95" s="1306"/>
      <c r="AZ95" s="1306"/>
      <c r="BA95" s="1306"/>
      <c r="BB95" s="1306"/>
      <c r="BC95" s="1306"/>
      <c r="BD95" s="1306"/>
      <c r="BE95" s="1307"/>
      <c r="BF95" s="1314">
        <f>ROUND(EL30,0)</f>
        <v>0</v>
      </c>
      <c r="BG95" s="1315"/>
      <c r="BH95" s="1315"/>
      <c r="BI95" s="1315"/>
      <c r="BJ95" s="1315"/>
      <c r="BK95" s="1315"/>
      <c r="BL95" s="1315"/>
      <c r="BM95" s="1315"/>
      <c r="BN95" s="1315"/>
      <c r="BO95" s="1315"/>
      <c r="BP95" s="1315"/>
      <c r="BQ95" s="1315"/>
      <c r="BR95" s="1315"/>
      <c r="BS95" s="1315"/>
      <c r="BT95" s="1320" t="s">
        <v>326</v>
      </c>
      <c r="BU95" s="1320"/>
      <c r="BV95" s="1324" t="s">
        <v>683</v>
      </c>
      <c r="BW95" s="1325"/>
      <c r="BX95" s="1325"/>
      <c r="BY95" s="1325"/>
      <c r="BZ95" s="1325"/>
      <c r="CA95" s="1325"/>
      <c r="CB95" s="1325"/>
      <c r="CC95" s="1325"/>
      <c r="CD95" s="1325"/>
      <c r="CE95" s="1325"/>
      <c r="CF95" s="1326"/>
      <c r="CG95" s="1332">
        <f>MIN($CE$37,$BF$95)</f>
        <v>0</v>
      </c>
      <c r="CH95" s="1333"/>
      <c r="CI95" s="1333"/>
      <c r="CJ95" s="1333"/>
      <c r="CK95" s="1333"/>
      <c r="CL95" s="1333"/>
      <c r="CM95" s="1333"/>
      <c r="CN95" s="1333"/>
      <c r="CO95" s="1333"/>
      <c r="CP95" s="1333"/>
      <c r="CQ95" s="1333"/>
      <c r="CR95" s="1333"/>
      <c r="CS95" s="1333"/>
      <c r="CT95" s="1333"/>
      <c r="CU95" s="1338" t="s">
        <v>326</v>
      </c>
      <c r="CV95" s="1339"/>
      <c r="DD95" s="570"/>
      <c r="DE95" s="1291" t="s">
        <v>613</v>
      </c>
      <c r="DF95" s="1292"/>
      <c r="DG95" s="1292"/>
      <c r="DH95" s="1292"/>
      <c r="DI95" s="1292"/>
      <c r="DJ95" s="1292"/>
      <c r="DK95" s="1292"/>
      <c r="DL95" s="1293"/>
      <c r="DM95" s="1290">
        <f>IFERROR(SUM(DM47:DO94),"")</f>
        <v>0</v>
      </c>
      <c r="DN95" s="1290"/>
      <c r="DO95" s="1290"/>
    </row>
    <row r="96" spans="1:119" ht="4.5" customHeight="1">
      <c r="A96" s="1411"/>
      <c r="B96" s="1411"/>
      <c r="C96" s="1411"/>
      <c r="D96" s="1411"/>
      <c r="E96" s="1411"/>
      <c r="F96" s="1411"/>
      <c r="G96" s="1411"/>
      <c r="H96" s="1411"/>
      <c r="I96" s="1411"/>
      <c r="J96" s="1411"/>
      <c r="K96" s="1411"/>
      <c r="L96" s="1411"/>
      <c r="M96" s="1411"/>
      <c r="N96" s="1411"/>
      <c r="O96" s="1411"/>
      <c r="P96" s="1411"/>
      <c r="Q96" s="1411"/>
      <c r="R96" s="1411"/>
      <c r="S96" s="1411"/>
      <c r="T96" s="1411"/>
      <c r="U96" s="1411"/>
      <c r="V96" s="1411"/>
      <c r="W96" s="1411"/>
      <c r="X96" s="1411"/>
      <c r="Y96" s="1411"/>
      <c r="Z96" s="1411"/>
      <c r="AA96" s="1411"/>
      <c r="AB96" s="1411"/>
      <c r="AC96" s="1411"/>
      <c r="AD96" s="1411"/>
      <c r="AE96" s="1411"/>
      <c r="AF96" s="1411"/>
      <c r="AG96" s="1411"/>
      <c r="AH96" s="1411"/>
      <c r="AI96" s="1411"/>
      <c r="AJ96" s="1411"/>
      <c r="AK96" s="1411"/>
      <c r="AL96" s="1411"/>
      <c r="AM96" s="1411"/>
      <c r="AN96" s="1411"/>
      <c r="AO96" s="1411"/>
      <c r="AP96" s="1411"/>
      <c r="AQ96" s="1411"/>
      <c r="AR96" s="1411"/>
      <c r="AS96" s="1411"/>
      <c r="AT96" s="1411"/>
      <c r="AU96" s="541"/>
      <c r="AV96" s="541"/>
      <c r="AW96" s="1308"/>
      <c r="AX96" s="1309"/>
      <c r="AY96" s="1309"/>
      <c r="AZ96" s="1309"/>
      <c r="BA96" s="1309"/>
      <c r="BB96" s="1309"/>
      <c r="BC96" s="1309"/>
      <c r="BD96" s="1309"/>
      <c r="BE96" s="1310"/>
      <c r="BF96" s="1316"/>
      <c r="BG96" s="1317"/>
      <c r="BH96" s="1317"/>
      <c r="BI96" s="1317"/>
      <c r="BJ96" s="1317"/>
      <c r="BK96" s="1317"/>
      <c r="BL96" s="1317"/>
      <c r="BM96" s="1317"/>
      <c r="BN96" s="1317"/>
      <c r="BO96" s="1317"/>
      <c r="BP96" s="1317"/>
      <c r="BQ96" s="1317"/>
      <c r="BR96" s="1317"/>
      <c r="BS96" s="1317"/>
      <c r="BT96" s="1321"/>
      <c r="BU96" s="1322"/>
      <c r="BV96" s="1327"/>
      <c r="BW96" s="1328"/>
      <c r="BX96" s="1328"/>
      <c r="BY96" s="1328"/>
      <c r="BZ96" s="1328"/>
      <c r="CA96" s="1328"/>
      <c r="CB96" s="1328"/>
      <c r="CC96" s="1328"/>
      <c r="CD96" s="1328"/>
      <c r="CE96" s="1328"/>
      <c r="CF96" s="1160"/>
      <c r="CG96" s="1334"/>
      <c r="CH96" s="1335"/>
      <c r="CI96" s="1335"/>
      <c r="CJ96" s="1335"/>
      <c r="CK96" s="1335"/>
      <c r="CL96" s="1335"/>
      <c r="CM96" s="1335"/>
      <c r="CN96" s="1335"/>
      <c r="CO96" s="1335"/>
      <c r="CP96" s="1335"/>
      <c r="CQ96" s="1335"/>
      <c r="CR96" s="1335"/>
      <c r="CS96" s="1335"/>
      <c r="CT96" s="1335"/>
      <c r="CU96" s="1340"/>
      <c r="CV96" s="1341"/>
      <c r="DD96" s="570"/>
      <c r="DE96" s="1294"/>
      <c r="DF96" s="1295"/>
      <c r="DG96" s="1295"/>
      <c r="DH96" s="1295"/>
      <c r="DI96" s="1295"/>
      <c r="DJ96" s="1295"/>
      <c r="DK96" s="1295"/>
      <c r="DL96" s="1296"/>
      <c r="DM96" s="1290"/>
      <c r="DN96" s="1290"/>
      <c r="DO96" s="1290"/>
    </row>
    <row r="97" spans="1:119" ht="4.5" customHeight="1">
      <c r="A97" s="1411"/>
      <c r="B97" s="1411"/>
      <c r="C97" s="1411"/>
      <c r="D97" s="1411"/>
      <c r="E97" s="1411"/>
      <c r="F97" s="1411"/>
      <c r="G97" s="1411"/>
      <c r="H97" s="1411"/>
      <c r="I97" s="1411"/>
      <c r="J97" s="1411"/>
      <c r="K97" s="1411"/>
      <c r="L97" s="1411"/>
      <c r="M97" s="1411"/>
      <c r="N97" s="1411"/>
      <c r="O97" s="1411"/>
      <c r="P97" s="1411"/>
      <c r="Q97" s="1411"/>
      <c r="R97" s="1411"/>
      <c r="S97" s="1411"/>
      <c r="T97" s="1411"/>
      <c r="U97" s="1411"/>
      <c r="V97" s="1411"/>
      <c r="W97" s="1411"/>
      <c r="X97" s="1411"/>
      <c r="Y97" s="1411"/>
      <c r="Z97" s="1411"/>
      <c r="AA97" s="1411"/>
      <c r="AB97" s="1411"/>
      <c r="AC97" s="1411"/>
      <c r="AD97" s="1411"/>
      <c r="AE97" s="1411"/>
      <c r="AF97" s="1411"/>
      <c r="AG97" s="1411"/>
      <c r="AH97" s="1411"/>
      <c r="AI97" s="1411"/>
      <c r="AJ97" s="1411"/>
      <c r="AK97" s="1411"/>
      <c r="AL97" s="1411"/>
      <c r="AM97" s="1411"/>
      <c r="AN97" s="1411"/>
      <c r="AO97" s="1411"/>
      <c r="AP97" s="1411"/>
      <c r="AQ97" s="1411"/>
      <c r="AR97" s="1411"/>
      <c r="AS97" s="1411"/>
      <c r="AT97" s="1411"/>
      <c r="AU97" s="541"/>
      <c r="AV97" s="541"/>
      <c r="AW97" s="1308"/>
      <c r="AX97" s="1309"/>
      <c r="AY97" s="1309"/>
      <c r="AZ97" s="1309"/>
      <c r="BA97" s="1309"/>
      <c r="BB97" s="1309"/>
      <c r="BC97" s="1309"/>
      <c r="BD97" s="1309"/>
      <c r="BE97" s="1310"/>
      <c r="BF97" s="1316"/>
      <c r="BG97" s="1317"/>
      <c r="BH97" s="1317"/>
      <c r="BI97" s="1317"/>
      <c r="BJ97" s="1317"/>
      <c r="BK97" s="1317"/>
      <c r="BL97" s="1317"/>
      <c r="BM97" s="1317"/>
      <c r="BN97" s="1317"/>
      <c r="BO97" s="1317"/>
      <c r="BP97" s="1317"/>
      <c r="BQ97" s="1317"/>
      <c r="BR97" s="1317"/>
      <c r="BS97" s="1317"/>
      <c r="BT97" s="1321"/>
      <c r="BU97" s="1322"/>
      <c r="BV97" s="1327"/>
      <c r="BW97" s="1328"/>
      <c r="BX97" s="1328"/>
      <c r="BY97" s="1328"/>
      <c r="BZ97" s="1328"/>
      <c r="CA97" s="1328"/>
      <c r="CB97" s="1328"/>
      <c r="CC97" s="1328"/>
      <c r="CD97" s="1328"/>
      <c r="CE97" s="1328"/>
      <c r="CF97" s="1160"/>
      <c r="CG97" s="1334"/>
      <c r="CH97" s="1335"/>
      <c r="CI97" s="1335"/>
      <c r="CJ97" s="1335"/>
      <c r="CK97" s="1335"/>
      <c r="CL97" s="1335"/>
      <c r="CM97" s="1335"/>
      <c r="CN97" s="1335"/>
      <c r="CO97" s="1335"/>
      <c r="CP97" s="1335"/>
      <c r="CQ97" s="1335"/>
      <c r="CR97" s="1335"/>
      <c r="CS97" s="1335"/>
      <c r="CT97" s="1335"/>
      <c r="CU97" s="1340"/>
      <c r="CV97" s="1341"/>
      <c r="DD97" s="570"/>
      <c r="DE97" s="1294"/>
      <c r="DF97" s="1295"/>
      <c r="DG97" s="1295"/>
      <c r="DH97" s="1295"/>
      <c r="DI97" s="1295"/>
      <c r="DJ97" s="1295"/>
      <c r="DK97" s="1295"/>
      <c r="DL97" s="1296"/>
      <c r="DM97" s="1290"/>
      <c r="DN97" s="1290"/>
      <c r="DO97" s="1290"/>
    </row>
    <row r="98" spans="1:119" ht="4.5" customHeight="1">
      <c r="A98" s="1411"/>
      <c r="B98" s="1411"/>
      <c r="C98" s="1411"/>
      <c r="D98" s="1411"/>
      <c r="E98" s="1411"/>
      <c r="F98" s="1411"/>
      <c r="G98" s="1411"/>
      <c r="H98" s="1411"/>
      <c r="I98" s="1411"/>
      <c r="J98" s="1411"/>
      <c r="K98" s="1411"/>
      <c r="L98" s="1411"/>
      <c r="M98" s="1411"/>
      <c r="N98" s="1411"/>
      <c r="O98" s="1411"/>
      <c r="P98" s="1411"/>
      <c r="Q98" s="1411"/>
      <c r="R98" s="1411"/>
      <c r="S98" s="1411"/>
      <c r="T98" s="1411"/>
      <c r="U98" s="1411"/>
      <c r="V98" s="1411"/>
      <c r="W98" s="1411"/>
      <c r="X98" s="1411"/>
      <c r="Y98" s="1411"/>
      <c r="Z98" s="1411"/>
      <c r="AA98" s="1411"/>
      <c r="AB98" s="1411"/>
      <c r="AC98" s="1411"/>
      <c r="AD98" s="1411"/>
      <c r="AE98" s="1411"/>
      <c r="AF98" s="1411"/>
      <c r="AG98" s="1411"/>
      <c r="AH98" s="1411"/>
      <c r="AI98" s="1411"/>
      <c r="AJ98" s="1411"/>
      <c r="AK98" s="1411"/>
      <c r="AL98" s="1411"/>
      <c r="AM98" s="1411"/>
      <c r="AN98" s="1411"/>
      <c r="AO98" s="1411"/>
      <c r="AP98" s="1411"/>
      <c r="AQ98" s="1411"/>
      <c r="AR98" s="1411"/>
      <c r="AS98" s="1411"/>
      <c r="AT98" s="1411"/>
      <c r="AU98" s="541"/>
      <c r="AV98" s="541"/>
      <c r="AW98" s="1308"/>
      <c r="AX98" s="1309"/>
      <c r="AY98" s="1309"/>
      <c r="AZ98" s="1309"/>
      <c r="BA98" s="1309"/>
      <c r="BB98" s="1309"/>
      <c r="BC98" s="1309"/>
      <c r="BD98" s="1309"/>
      <c r="BE98" s="1310"/>
      <c r="BF98" s="1316"/>
      <c r="BG98" s="1317"/>
      <c r="BH98" s="1317"/>
      <c r="BI98" s="1317"/>
      <c r="BJ98" s="1317"/>
      <c r="BK98" s="1317"/>
      <c r="BL98" s="1317"/>
      <c r="BM98" s="1317"/>
      <c r="BN98" s="1317"/>
      <c r="BO98" s="1317"/>
      <c r="BP98" s="1317"/>
      <c r="BQ98" s="1317"/>
      <c r="BR98" s="1317"/>
      <c r="BS98" s="1317"/>
      <c r="BT98" s="1321"/>
      <c r="BU98" s="1322"/>
      <c r="BV98" s="1327"/>
      <c r="BW98" s="1328"/>
      <c r="BX98" s="1328"/>
      <c r="BY98" s="1328"/>
      <c r="BZ98" s="1328"/>
      <c r="CA98" s="1328"/>
      <c r="CB98" s="1328"/>
      <c r="CC98" s="1328"/>
      <c r="CD98" s="1328"/>
      <c r="CE98" s="1328"/>
      <c r="CF98" s="1160"/>
      <c r="CG98" s="1334"/>
      <c r="CH98" s="1335"/>
      <c r="CI98" s="1335"/>
      <c r="CJ98" s="1335"/>
      <c r="CK98" s="1335"/>
      <c r="CL98" s="1335"/>
      <c r="CM98" s="1335"/>
      <c r="CN98" s="1335"/>
      <c r="CO98" s="1335"/>
      <c r="CP98" s="1335"/>
      <c r="CQ98" s="1335"/>
      <c r="CR98" s="1335"/>
      <c r="CS98" s="1335"/>
      <c r="CT98" s="1335"/>
      <c r="CU98" s="1340"/>
      <c r="CV98" s="1341"/>
      <c r="DD98" s="570"/>
      <c r="DE98" s="1297"/>
      <c r="DF98" s="1298"/>
      <c r="DG98" s="1298"/>
      <c r="DH98" s="1298"/>
      <c r="DI98" s="1298"/>
      <c r="DJ98" s="1298"/>
      <c r="DK98" s="1298"/>
      <c r="DL98" s="1299"/>
      <c r="DM98" s="1290"/>
      <c r="DN98" s="1290"/>
      <c r="DO98" s="1290"/>
    </row>
    <row r="99" spans="1:119" ht="4.5" customHeight="1">
      <c r="A99" s="1411"/>
      <c r="B99" s="1411"/>
      <c r="C99" s="1411"/>
      <c r="D99" s="1411"/>
      <c r="E99" s="1411"/>
      <c r="F99" s="1411"/>
      <c r="G99" s="1411"/>
      <c r="H99" s="1411"/>
      <c r="I99" s="1411"/>
      <c r="J99" s="1411"/>
      <c r="K99" s="1411"/>
      <c r="L99" s="1411"/>
      <c r="M99" s="1411"/>
      <c r="N99" s="1411"/>
      <c r="O99" s="1411"/>
      <c r="P99" s="1411"/>
      <c r="Q99" s="1411"/>
      <c r="R99" s="1411"/>
      <c r="S99" s="1411"/>
      <c r="T99" s="1411"/>
      <c r="U99" s="1411"/>
      <c r="V99" s="1411"/>
      <c r="W99" s="1411"/>
      <c r="X99" s="1411"/>
      <c r="Y99" s="1411"/>
      <c r="Z99" s="1411"/>
      <c r="AA99" s="1411"/>
      <c r="AB99" s="1411"/>
      <c r="AC99" s="1411"/>
      <c r="AD99" s="1411"/>
      <c r="AE99" s="1411"/>
      <c r="AF99" s="1411"/>
      <c r="AG99" s="1411"/>
      <c r="AH99" s="1411"/>
      <c r="AI99" s="1411"/>
      <c r="AJ99" s="1411"/>
      <c r="AK99" s="1411"/>
      <c r="AL99" s="1411"/>
      <c r="AM99" s="1411"/>
      <c r="AN99" s="1411"/>
      <c r="AO99" s="1411"/>
      <c r="AP99" s="1411"/>
      <c r="AQ99" s="1411"/>
      <c r="AR99" s="1411"/>
      <c r="AS99" s="1411"/>
      <c r="AT99" s="1411"/>
      <c r="AU99" s="541"/>
      <c r="AV99" s="541"/>
      <c r="AW99" s="1308"/>
      <c r="AX99" s="1309"/>
      <c r="AY99" s="1309"/>
      <c r="AZ99" s="1309"/>
      <c r="BA99" s="1309"/>
      <c r="BB99" s="1309"/>
      <c r="BC99" s="1309"/>
      <c r="BD99" s="1309"/>
      <c r="BE99" s="1310"/>
      <c r="BF99" s="1316"/>
      <c r="BG99" s="1317"/>
      <c r="BH99" s="1317"/>
      <c r="BI99" s="1317"/>
      <c r="BJ99" s="1317"/>
      <c r="BK99" s="1317"/>
      <c r="BL99" s="1317"/>
      <c r="BM99" s="1317"/>
      <c r="BN99" s="1317"/>
      <c r="BO99" s="1317"/>
      <c r="BP99" s="1317"/>
      <c r="BQ99" s="1317"/>
      <c r="BR99" s="1317"/>
      <c r="BS99" s="1317"/>
      <c r="BT99" s="1321"/>
      <c r="BU99" s="1322"/>
      <c r="BV99" s="1327"/>
      <c r="BW99" s="1328"/>
      <c r="BX99" s="1328"/>
      <c r="BY99" s="1328"/>
      <c r="BZ99" s="1328"/>
      <c r="CA99" s="1328"/>
      <c r="CB99" s="1328"/>
      <c r="CC99" s="1328"/>
      <c r="CD99" s="1328"/>
      <c r="CE99" s="1328"/>
      <c r="CF99" s="1160"/>
      <c r="CG99" s="1334"/>
      <c r="CH99" s="1335"/>
      <c r="CI99" s="1335"/>
      <c r="CJ99" s="1335"/>
      <c r="CK99" s="1335"/>
      <c r="CL99" s="1335"/>
      <c r="CM99" s="1335"/>
      <c r="CN99" s="1335"/>
      <c r="CO99" s="1335"/>
      <c r="CP99" s="1335"/>
      <c r="CQ99" s="1335"/>
      <c r="CR99" s="1335"/>
      <c r="CS99" s="1335"/>
      <c r="CT99" s="1335"/>
      <c r="CU99" s="1340"/>
      <c r="CV99" s="1341"/>
      <c r="DD99" s="570"/>
      <c r="DE99" s="1291" t="s">
        <v>614</v>
      </c>
      <c r="DF99" s="1292"/>
      <c r="DG99" s="1292"/>
      <c r="DH99" s="1292"/>
      <c r="DI99" s="1292"/>
      <c r="DJ99" s="1292"/>
      <c r="DK99" s="1292"/>
      <c r="DL99" s="1293"/>
      <c r="DM99" s="1290">
        <f>IFERROR(IF('【指定様式①-a】使用設備カード 様式（２）'!$DR$53="",$DM$95,DM95+'【指定様式①-a】使用設備カード 様式（２）'!$DR$53),"")</f>
        <v>0</v>
      </c>
      <c r="DN99" s="1290"/>
      <c r="DO99" s="1290"/>
    </row>
    <row r="100" spans="1:119" ht="4.5" customHeight="1" thickBot="1">
      <c r="A100" s="1411"/>
      <c r="B100" s="1411"/>
      <c r="C100" s="1411"/>
      <c r="D100" s="1411"/>
      <c r="E100" s="1411"/>
      <c r="F100" s="1411"/>
      <c r="G100" s="1411"/>
      <c r="H100" s="1411"/>
      <c r="I100" s="1411"/>
      <c r="J100" s="1411"/>
      <c r="K100" s="1411"/>
      <c r="L100" s="1411"/>
      <c r="M100" s="1411"/>
      <c r="N100" s="1411"/>
      <c r="O100" s="1411"/>
      <c r="P100" s="1411"/>
      <c r="Q100" s="1411"/>
      <c r="R100" s="1411"/>
      <c r="S100" s="1411"/>
      <c r="T100" s="1411"/>
      <c r="U100" s="1411"/>
      <c r="V100" s="1411"/>
      <c r="W100" s="1411"/>
      <c r="X100" s="1411"/>
      <c r="Y100" s="1411"/>
      <c r="Z100" s="1411"/>
      <c r="AA100" s="1411"/>
      <c r="AB100" s="1411"/>
      <c r="AC100" s="1411"/>
      <c r="AD100" s="1411"/>
      <c r="AE100" s="1411"/>
      <c r="AF100" s="1411"/>
      <c r="AG100" s="1411"/>
      <c r="AH100" s="1411"/>
      <c r="AI100" s="1411"/>
      <c r="AJ100" s="1411"/>
      <c r="AK100" s="1411"/>
      <c r="AL100" s="1411"/>
      <c r="AM100" s="1411"/>
      <c r="AN100" s="1411"/>
      <c r="AO100" s="1411"/>
      <c r="AP100" s="1411"/>
      <c r="AQ100" s="1411"/>
      <c r="AR100" s="1411"/>
      <c r="AS100" s="1411"/>
      <c r="AT100" s="1411"/>
      <c r="AU100" s="541"/>
      <c r="AV100" s="541"/>
      <c r="AW100" s="1311"/>
      <c r="AX100" s="1312"/>
      <c r="AY100" s="1312"/>
      <c r="AZ100" s="1312"/>
      <c r="BA100" s="1312"/>
      <c r="BB100" s="1312"/>
      <c r="BC100" s="1312"/>
      <c r="BD100" s="1312"/>
      <c r="BE100" s="1313"/>
      <c r="BF100" s="1318"/>
      <c r="BG100" s="1319"/>
      <c r="BH100" s="1319"/>
      <c r="BI100" s="1319"/>
      <c r="BJ100" s="1319"/>
      <c r="BK100" s="1319"/>
      <c r="BL100" s="1319"/>
      <c r="BM100" s="1319"/>
      <c r="BN100" s="1319"/>
      <c r="BO100" s="1319"/>
      <c r="BP100" s="1319"/>
      <c r="BQ100" s="1319"/>
      <c r="BR100" s="1319"/>
      <c r="BS100" s="1319"/>
      <c r="BT100" s="1323"/>
      <c r="BU100" s="1323"/>
      <c r="BV100" s="1329"/>
      <c r="BW100" s="1330"/>
      <c r="BX100" s="1330"/>
      <c r="BY100" s="1330"/>
      <c r="BZ100" s="1330"/>
      <c r="CA100" s="1330"/>
      <c r="CB100" s="1330"/>
      <c r="CC100" s="1330"/>
      <c r="CD100" s="1330"/>
      <c r="CE100" s="1330"/>
      <c r="CF100" s="1331"/>
      <c r="CG100" s="1336"/>
      <c r="CH100" s="1337"/>
      <c r="CI100" s="1337"/>
      <c r="CJ100" s="1337"/>
      <c r="CK100" s="1337"/>
      <c r="CL100" s="1337"/>
      <c r="CM100" s="1337"/>
      <c r="CN100" s="1337"/>
      <c r="CO100" s="1337"/>
      <c r="CP100" s="1337"/>
      <c r="CQ100" s="1337"/>
      <c r="CR100" s="1337"/>
      <c r="CS100" s="1337"/>
      <c r="CT100" s="1337"/>
      <c r="CU100" s="1342"/>
      <c r="CV100" s="1343"/>
      <c r="DD100" s="570"/>
      <c r="DE100" s="1294"/>
      <c r="DF100" s="1295"/>
      <c r="DG100" s="1295"/>
      <c r="DH100" s="1295"/>
      <c r="DI100" s="1295"/>
      <c r="DJ100" s="1295"/>
      <c r="DK100" s="1295"/>
      <c r="DL100" s="1296"/>
      <c r="DM100" s="1290"/>
      <c r="DN100" s="1290"/>
      <c r="DO100" s="1290"/>
    </row>
    <row r="101" spans="1:119" ht="4.5" customHeight="1" thickTop="1">
      <c r="A101" s="1411"/>
      <c r="B101" s="1411"/>
      <c r="C101" s="1411"/>
      <c r="D101" s="1411"/>
      <c r="E101" s="1411"/>
      <c r="F101" s="1411"/>
      <c r="G101" s="1411"/>
      <c r="H101" s="1411"/>
      <c r="I101" s="1411"/>
      <c r="J101" s="1411"/>
      <c r="K101" s="1411"/>
      <c r="L101" s="1411"/>
      <c r="M101" s="1411"/>
      <c r="N101" s="1411"/>
      <c r="O101" s="1411"/>
      <c r="P101" s="1411"/>
      <c r="Q101" s="1411"/>
      <c r="R101" s="1411"/>
      <c r="S101" s="1411"/>
      <c r="T101" s="1411"/>
      <c r="U101" s="1411"/>
      <c r="V101" s="1411"/>
      <c r="W101" s="1411"/>
      <c r="X101" s="1411"/>
      <c r="Y101" s="1411"/>
      <c r="Z101" s="1411"/>
      <c r="AA101" s="1411"/>
      <c r="AB101" s="1411"/>
      <c r="AC101" s="1411"/>
      <c r="AD101" s="1411"/>
      <c r="AE101" s="1411"/>
      <c r="AF101" s="1411"/>
      <c r="AG101" s="1411"/>
      <c r="AH101" s="1411"/>
      <c r="AI101" s="1411"/>
      <c r="AJ101" s="1411"/>
      <c r="AK101" s="1411"/>
      <c r="AL101" s="1411"/>
      <c r="AM101" s="1411"/>
      <c r="AN101" s="1411"/>
      <c r="AO101" s="1411"/>
      <c r="AP101" s="1411"/>
      <c r="AQ101" s="1411"/>
      <c r="AR101" s="1411"/>
      <c r="AS101" s="1411"/>
      <c r="AT101" s="1411"/>
      <c r="AU101" s="541"/>
      <c r="AV101" s="541"/>
      <c r="AW101" s="1355" t="s">
        <v>474</v>
      </c>
      <c r="AX101" s="1306"/>
      <c r="AY101" s="1306"/>
      <c r="AZ101" s="1306"/>
      <c r="BA101" s="1306"/>
      <c r="BB101" s="1306"/>
      <c r="BC101" s="1306"/>
      <c r="BD101" s="1306"/>
      <c r="BE101" s="1307"/>
      <c r="BF101" s="1251"/>
      <c r="BG101" s="1353"/>
      <c r="BH101" s="1353"/>
      <c r="BI101" s="1353"/>
      <c r="BJ101" s="1353"/>
      <c r="BK101" s="1353"/>
      <c r="BL101" s="1353"/>
      <c r="BM101" s="1353"/>
      <c r="BN101" s="1353"/>
      <c r="BO101" s="1353"/>
      <c r="BP101" s="1353"/>
      <c r="BQ101" s="1353"/>
      <c r="BR101" s="1353"/>
      <c r="BS101" s="1353"/>
      <c r="BT101" s="1353"/>
      <c r="BU101" s="1353"/>
      <c r="BV101" s="1353"/>
      <c r="BW101" s="1353"/>
      <c r="BX101" s="1353"/>
      <c r="BY101" s="1353"/>
      <c r="BZ101" s="1353"/>
      <c r="CA101" s="1353"/>
      <c r="CB101" s="1353"/>
      <c r="CC101" s="1353"/>
      <c r="CD101" s="1353"/>
      <c r="CE101" s="1353"/>
      <c r="CF101" s="1353"/>
      <c r="CG101" s="1353"/>
      <c r="CH101" s="1353"/>
      <c r="CI101" s="1353"/>
      <c r="CJ101" s="1353"/>
      <c r="CK101" s="1353"/>
      <c r="CL101" s="1353"/>
      <c r="CM101" s="1353"/>
      <c r="CN101" s="1353"/>
      <c r="CO101" s="1353"/>
      <c r="CP101" s="1353"/>
      <c r="CQ101" s="1353"/>
      <c r="CR101" s="1380" t="s">
        <v>620</v>
      </c>
      <c r="CS101" s="1380"/>
      <c r="CT101" s="1380"/>
      <c r="CU101" s="1380"/>
      <c r="CV101" s="1381"/>
      <c r="DD101" s="570"/>
      <c r="DE101" s="1294"/>
      <c r="DF101" s="1295"/>
      <c r="DG101" s="1295"/>
      <c r="DH101" s="1295"/>
      <c r="DI101" s="1295"/>
      <c r="DJ101" s="1295"/>
      <c r="DK101" s="1295"/>
      <c r="DL101" s="1296"/>
      <c r="DM101" s="1290"/>
      <c r="DN101" s="1290"/>
      <c r="DO101" s="1290"/>
    </row>
    <row r="102" spans="1:119" ht="4.5" customHeight="1" thickBot="1">
      <c r="A102" s="1411"/>
      <c r="B102" s="1411"/>
      <c r="C102" s="1411"/>
      <c r="D102" s="1411"/>
      <c r="E102" s="1411"/>
      <c r="F102" s="1411"/>
      <c r="G102" s="1411"/>
      <c r="H102" s="1411"/>
      <c r="I102" s="1411"/>
      <c r="J102" s="1411"/>
      <c r="K102" s="1411"/>
      <c r="L102" s="1411"/>
      <c r="M102" s="1411"/>
      <c r="N102" s="1411"/>
      <c r="O102" s="1411"/>
      <c r="P102" s="1411"/>
      <c r="Q102" s="1411"/>
      <c r="R102" s="1411"/>
      <c r="S102" s="1411"/>
      <c r="T102" s="1411"/>
      <c r="U102" s="1411"/>
      <c r="V102" s="1411"/>
      <c r="W102" s="1411"/>
      <c r="X102" s="1411"/>
      <c r="Y102" s="1411"/>
      <c r="Z102" s="1411"/>
      <c r="AA102" s="1411"/>
      <c r="AB102" s="1411"/>
      <c r="AC102" s="1411"/>
      <c r="AD102" s="1411"/>
      <c r="AE102" s="1411"/>
      <c r="AF102" s="1411"/>
      <c r="AG102" s="1411"/>
      <c r="AH102" s="1411"/>
      <c r="AI102" s="1411"/>
      <c r="AJ102" s="1411"/>
      <c r="AK102" s="1411"/>
      <c r="AL102" s="1411"/>
      <c r="AM102" s="1411"/>
      <c r="AN102" s="1411"/>
      <c r="AO102" s="1411"/>
      <c r="AP102" s="1411"/>
      <c r="AQ102" s="1411"/>
      <c r="AR102" s="1411"/>
      <c r="AS102" s="1411"/>
      <c r="AT102" s="1411"/>
      <c r="AU102" s="541"/>
      <c r="AV102" s="541"/>
      <c r="AW102" s="1356"/>
      <c r="AX102" s="1309"/>
      <c r="AY102" s="1309"/>
      <c r="AZ102" s="1309"/>
      <c r="BA102" s="1309"/>
      <c r="BB102" s="1309"/>
      <c r="BC102" s="1309"/>
      <c r="BD102" s="1309"/>
      <c r="BE102" s="1310"/>
      <c r="BF102" s="1251"/>
      <c r="BG102" s="1353"/>
      <c r="BH102" s="1353"/>
      <c r="BI102" s="1353"/>
      <c r="BJ102" s="1353"/>
      <c r="BK102" s="1353"/>
      <c r="BL102" s="1353"/>
      <c r="BM102" s="1353"/>
      <c r="BN102" s="1353"/>
      <c r="BO102" s="1353"/>
      <c r="BP102" s="1353"/>
      <c r="BQ102" s="1353"/>
      <c r="BR102" s="1353"/>
      <c r="BS102" s="1353"/>
      <c r="BT102" s="1353"/>
      <c r="BU102" s="1353"/>
      <c r="BV102" s="1353"/>
      <c r="BW102" s="1353"/>
      <c r="BX102" s="1353"/>
      <c r="BY102" s="1353"/>
      <c r="BZ102" s="1353"/>
      <c r="CA102" s="1353"/>
      <c r="CB102" s="1353"/>
      <c r="CC102" s="1353"/>
      <c r="CD102" s="1353"/>
      <c r="CE102" s="1353"/>
      <c r="CF102" s="1353"/>
      <c r="CG102" s="1353"/>
      <c r="CH102" s="1353"/>
      <c r="CI102" s="1353"/>
      <c r="CJ102" s="1353"/>
      <c r="CK102" s="1353"/>
      <c r="CL102" s="1353"/>
      <c r="CM102" s="1353"/>
      <c r="CN102" s="1353"/>
      <c r="CO102" s="1353"/>
      <c r="CP102" s="1353"/>
      <c r="CQ102" s="1353"/>
      <c r="CR102" s="1382"/>
      <c r="CS102" s="1382"/>
      <c r="CT102" s="1382"/>
      <c r="CU102" s="1382"/>
      <c r="CV102" s="1381"/>
      <c r="DD102" s="570"/>
      <c r="DE102" s="1294"/>
      <c r="DF102" s="1300"/>
      <c r="DG102" s="1300"/>
      <c r="DH102" s="1300"/>
      <c r="DI102" s="1300"/>
      <c r="DJ102" s="1300"/>
      <c r="DK102" s="1300"/>
      <c r="DL102" s="1296"/>
      <c r="DM102" s="1301"/>
      <c r="DN102" s="1301"/>
      <c r="DO102" s="1301"/>
    </row>
    <row r="103" spans="1:119" ht="4.5" customHeight="1">
      <c r="A103" s="1411"/>
      <c r="B103" s="1411"/>
      <c r="C103" s="1411"/>
      <c r="D103" s="1411"/>
      <c r="E103" s="1411"/>
      <c r="F103" s="1411"/>
      <c r="G103" s="1411"/>
      <c r="H103" s="1411"/>
      <c r="I103" s="1411"/>
      <c r="J103" s="1411"/>
      <c r="K103" s="1411"/>
      <c r="L103" s="1411"/>
      <c r="M103" s="1411"/>
      <c r="N103" s="1411"/>
      <c r="O103" s="1411"/>
      <c r="P103" s="1411"/>
      <c r="Q103" s="1411"/>
      <c r="R103" s="1411"/>
      <c r="S103" s="1411"/>
      <c r="T103" s="1411"/>
      <c r="U103" s="1411"/>
      <c r="V103" s="1411"/>
      <c r="W103" s="1411"/>
      <c r="X103" s="1411"/>
      <c r="Y103" s="1411"/>
      <c r="Z103" s="1411"/>
      <c r="AA103" s="1411"/>
      <c r="AB103" s="1411"/>
      <c r="AC103" s="1411"/>
      <c r="AD103" s="1411"/>
      <c r="AE103" s="1411"/>
      <c r="AF103" s="1411"/>
      <c r="AG103" s="1411"/>
      <c r="AH103" s="1411"/>
      <c r="AI103" s="1411"/>
      <c r="AJ103" s="1411"/>
      <c r="AK103" s="1411"/>
      <c r="AL103" s="1411"/>
      <c r="AM103" s="1411"/>
      <c r="AN103" s="1411"/>
      <c r="AO103" s="1411"/>
      <c r="AP103" s="1411"/>
      <c r="AQ103" s="1411"/>
      <c r="AR103" s="1411"/>
      <c r="AS103" s="1411"/>
      <c r="AT103" s="1411"/>
      <c r="AU103" s="541"/>
      <c r="AV103" s="541"/>
      <c r="AW103" s="1356"/>
      <c r="AX103" s="1309"/>
      <c r="AY103" s="1309"/>
      <c r="AZ103" s="1309"/>
      <c r="BA103" s="1309"/>
      <c r="BB103" s="1309"/>
      <c r="BC103" s="1309"/>
      <c r="BD103" s="1309"/>
      <c r="BE103" s="1310"/>
      <c r="BF103" s="1251"/>
      <c r="BG103" s="1353"/>
      <c r="BH103" s="1353"/>
      <c r="BI103" s="1353"/>
      <c r="BJ103" s="1353"/>
      <c r="BK103" s="1353"/>
      <c r="BL103" s="1353"/>
      <c r="BM103" s="1353"/>
      <c r="BN103" s="1353"/>
      <c r="BO103" s="1353"/>
      <c r="BP103" s="1353"/>
      <c r="BQ103" s="1353"/>
      <c r="BR103" s="1353"/>
      <c r="BS103" s="1353"/>
      <c r="BT103" s="1353"/>
      <c r="BU103" s="1353"/>
      <c r="BV103" s="1353"/>
      <c r="BW103" s="1353"/>
      <c r="BX103" s="1353"/>
      <c r="BY103" s="1353"/>
      <c r="BZ103" s="1353"/>
      <c r="CA103" s="1353"/>
      <c r="CB103" s="1353"/>
      <c r="CC103" s="1353"/>
      <c r="CD103" s="1353"/>
      <c r="CE103" s="1353"/>
      <c r="CF103" s="1353"/>
      <c r="CG103" s="1353"/>
      <c r="CH103" s="1353"/>
      <c r="CI103" s="1353"/>
      <c r="CJ103" s="1353"/>
      <c r="CK103" s="1353"/>
      <c r="CL103" s="1353"/>
      <c r="CM103" s="1353"/>
      <c r="CN103" s="1353"/>
      <c r="CO103" s="1353"/>
      <c r="CP103" s="1353"/>
      <c r="CQ103" s="1353"/>
      <c r="CR103" s="1382"/>
      <c r="CS103" s="1382"/>
      <c r="CT103" s="1382"/>
      <c r="CU103" s="1382"/>
      <c r="CV103" s="1381"/>
      <c r="DE103" s="1027" t="s">
        <v>684</v>
      </c>
      <c r="DF103" s="1028"/>
      <c r="DG103" s="1028"/>
      <c r="DH103" s="1028"/>
      <c r="DI103" s="1028"/>
      <c r="DJ103" s="1028"/>
      <c r="DK103" s="1028"/>
      <c r="DL103" s="1028"/>
      <c r="DM103" s="1033">
        <f>(IF('【指定様式①-a】使用設備カード 様式（２）'!$BW$11="",'【指定様式①-a】使用設備カード 様式（１）'!$DM$95,'【指定様式①-a】使用設備カード 様式（１）'!$DM$99))</f>
        <v>0</v>
      </c>
      <c r="DN103" s="1034"/>
      <c r="DO103" s="1035"/>
    </row>
    <row r="104" spans="1:119" ht="4.5" customHeight="1">
      <c r="A104" s="1411"/>
      <c r="B104" s="1411"/>
      <c r="C104" s="1411"/>
      <c r="D104" s="1411"/>
      <c r="E104" s="1411"/>
      <c r="F104" s="1411"/>
      <c r="G104" s="1411"/>
      <c r="H104" s="1411"/>
      <c r="I104" s="1411"/>
      <c r="J104" s="1411"/>
      <c r="K104" s="1411"/>
      <c r="L104" s="1411"/>
      <c r="M104" s="1411"/>
      <c r="N104" s="1411"/>
      <c r="O104" s="1411"/>
      <c r="P104" s="1411"/>
      <c r="Q104" s="1411"/>
      <c r="R104" s="1411"/>
      <c r="S104" s="1411"/>
      <c r="T104" s="1411"/>
      <c r="U104" s="1411"/>
      <c r="V104" s="1411"/>
      <c r="W104" s="1411"/>
      <c r="X104" s="1411"/>
      <c r="Y104" s="1411"/>
      <c r="Z104" s="1411"/>
      <c r="AA104" s="1411"/>
      <c r="AB104" s="1411"/>
      <c r="AC104" s="1411"/>
      <c r="AD104" s="1411"/>
      <c r="AE104" s="1411"/>
      <c r="AF104" s="1411"/>
      <c r="AG104" s="1411"/>
      <c r="AH104" s="1411"/>
      <c r="AI104" s="1411"/>
      <c r="AJ104" s="1411"/>
      <c r="AK104" s="1411"/>
      <c r="AL104" s="1411"/>
      <c r="AM104" s="1411"/>
      <c r="AN104" s="1411"/>
      <c r="AO104" s="1411"/>
      <c r="AP104" s="1411"/>
      <c r="AQ104" s="1411"/>
      <c r="AR104" s="1411"/>
      <c r="AS104" s="1411"/>
      <c r="AT104" s="1411"/>
      <c r="AU104" s="541"/>
      <c r="AV104" s="541"/>
      <c r="AW104" s="1356"/>
      <c r="AX104" s="1309"/>
      <c r="AY104" s="1309"/>
      <c r="AZ104" s="1309"/>
      <c r="BA104" s="1309"/>
      <c r="BB104" s="1309"/>
      <c r="BC104" s="1309"/>
      <c r="BD104" s="1309"/>
      <c r="BE104" s="1310"/>
      <c r="BF104" s="1251"/>
      <c r="BG104" s="1353"/>
      <c r="BH104" s="1353"/>
      <c r="BI104" s="1353"/>
      <c r="BJ104" s="1353"/>
      <c r="BK104" s="1353"/>
      <c r="BL104" s="1353"/>
      <c r="BM104" s="1353"/>
      <c r="BN104" s="1353"/>
      <c r="BO104" s="1353"/>
      <c r="BP104" s="1353"/>
      <c r="BQ104" s="1353"/>
      <c r="BR104" s="1353"/>
      <c r="BS104" s="1353"/>
      <c r="BT104" s="1353"/>
      <c r="BU104" s="1353"/>
      <c r="BV104" s="1353"/>
      <c r="BW104" s="1353"/>
      <c r="BX104" s="1353"/>
      <c r="BY104" s="1353"/>
      <c r="BZ104" s="1353"/>
      <c r="CA104" s="1353"/>
      <c r="CB104" s="1353"/>
      <c r="CC104" s="1353"/>
      <c r="CD104" s="1353"/>
      <c r="CE104" s="1353"/>
      <c r="CF104" s="1353"/>
      <c r="CG104" s="1353"/>
      <c r="CH104" s="1353"/>
      <c r="CI104" s="1353"/>
      <c r="CJ104" s="1353"/>
      <c r="CK104" s="1353"/>
      <c r="CL104" s="1353"/>
      <c r="CM104" s="1353"/>
      <c r="CN104" s="1353"/>
      <c r="CO104" s="1353"/>
      <c r="CP104" s="1353"/>
      <c r="CQ104" s="1353"/>
      <c r="CR104" s="1382"/>
      <c r="CS104" s="1382"/>
      <c r="CT104" s="1382"/>
      <c r="CU104" s="1382"/>
      <c r="CV104" s="1381"/>
      <c r="DE104" s="1029"/>
      <c r="DF104" s="1030"/>
      <c r="DG104" s="1030"/>
      <c r="DH104" s="1030"/>
      <c r="DI104" s="1030"/>
      <c r="DJ104" s="1030"/>
      <c r="DK104" s="1030"/>
      <c r="DL104" s="1030"/>
      <c r="DM104" s="1036"/>
      <c r="DN104" s="1037"/>
      <c r="DO104" s="1038"/>
    </row>
    <row r="105" spans="1:119" ht="4.5" customHeight="1">
      <c r="A105" s="1411"/>
      <c r="B105" s="1411"/>
      <c r="C105" s="1411"/>
      <c r="D105" s="1411"/>
      <c r="E105" s="1411"/>
      <c r="F105" s="1411"/>
      <c r="G105" s="1411"/>
      <c r="H105" s="1411"/>
      <c r="I105" s="1411"/>
      <c r="J105" s="1411"/>
      <c r="K105" s="1411"/>
      <c r="L105" s="1411"/>
      <c r="M105" s="1411"/>
      <c r="N105" s="1411"/>
      <c r="O105" s="1411"/>
      <c r="P105" s="1411"/>
      <c r="Q105" s="1411"/>
      <c r="R105" s="1411"/>
      <c r="S105" s="1411"/>
      <c r="T105" s="1411"/>
      <c r="U105" s="1411"/>
      <c r="V105" s="1411"/>
      <c r="W105" s="1411"/>
      <c r="X105" s="1411"/>
      <c r="Y105" s="1411"/>
      <c r="Z105" s="1411"/>
      <c r="AA105" s="1411"/>
      <c r="AB105" s="1411"/>
      <c r="AC105" s="1411"/>
      <c r="AD105" s="1411"/>
      <c r="AE105" s="1411"/>
      <c r="AF105" s="1411"/>
      <c r="AG105" s="1411"/>
      <c r="AH105" s="1411"/>
      <c r="AI105" s="1411"/>
      <c r="AJ105" s="1411"/>
      <c r="AK105" s="1411"/>
      <c r="AL105" s="1411"/>
      <c r="AM105" s="1411"/>
      <c r="AN105" s="1411"/>
      <c r="AO105" s="1411"/>
      <c r="AP105" s="1411"/>
      <c r="AQ105" s="1411"/>
      <c r="AR105" s="1411"/>
      <c r="AS105" s="1411"/>
      <c r="AT105" s="1411"/>
      <c r="AU105" s="541"/>
      <c r="AV105" s="541"/>
      <c r="AW105" s="1356"/>
      <c r="AX105" s="1309"/>
      <c r="AY105" s="1309"/>
      <c r="AZ105" s="1309"/>
      <c r="BA105" s="1309"/>
      <c r="BB105" s="1309"/>
      <c r="BC105" s="1309"/>
      <c r="BD105" s="1309"/>
      <c r="BE105" s="1310"/>
      <c r="BF105" s="1251"/>
      <c r="BG105" s="1353"/>
      <c r="BH105" s="1353"/>
      <c r="BI105" s="1353"/>
      <c r="BJ105" s="1353"/>
      <c r="BK105" s="1353"/>
      <c r="BL105" s="1353"/>
      <c r="BM105" s="1353"/>
      <c r="BN105" s="1353"/>
      <c r="BO105" s="1353"/>
      <c r="BP105" s="1353"/>
      <c r="BQ105" s="1353"/>
      <c r="BR105" s="1353"/>
      <c r="BS105" s="1353"/>
      <c r="BT105" s="1353"/>
      <c r="BU105" s="1353"/>
      <c r="BV105" s="1353"/>
      <c r="BW105" s="1353"/>
      <c r="BX105" s="1353"/>
      <c r="BY105" s="1353"/>
      <c r="BZ105" s="1353"/>
      <c r="CA105" s="1353"/>
      <c r="CB105" s="1353"/>
      <c r="CC105" s="1353"/>
      <c r="CD105" s="1353"/>
      <c r="CE105" s="1353"/>
      <c r="CF105" s="1353"/>
      <c r="CG105" s="1353"/>
      <c r="CH105" s="1353"/>
      <c r="CI105" s="1353"/>
      <c r="CJ105" s="1353"/>
      <c r="CK105" s="1353"/>
      <c r="CL105" s="1353"/>
      <c r="CM105" s="1353"/>
      <c r="CN105" s="1353"/>
      <c r="CO105" s="1353"/>
      <c r="CP105" s="1353"/>
      <c r="CQ105" s="1353"/>
      <c r="CR105" s="1382"/>
      <c r="CS105" s="1382"/>
      <c r="CT105" s="1382"/>
      <c r="CU105" s="1382"/>
      <c r="CV105" s="1381"/>
      <c r="DE105" s="1029"/>
      <c r="DF105" s="1030"/>
      <c r="DG105" s="1030"/>
      <c r="DH105" s="1030"/>
      <c r="DI105" s="1030"/>
      <c r="DJ105" s="1030"/>
      <c r="DK105" s="1030"/>
      <c r="DL105" s="1030"/>
      <c r="DM105" s="1036"/>
      <c r="DN105" s="1037"/>
      <c r="DO105" s="1038"/>
    </row>
    <row r="106" spans="1:119" ht="4.5" customHeight="1">
      <c r="A106" s="1411"/>
      <c r="B106" s="1411"/>
      <c r="C106" s="1411"/>
      <c r="D106" s="1411"/>
      <c r="E106" s="1411"/>
      <c r="F106" s="1411"/>
      <c r="G106" s="1411"/>
      <c r="H106" s="1411"/>
      <c r="I106" s="1411"/>
      <c r="J106" s="1411"/>
      <c r="K106" s="1411"/>
      <c r="L106" s="1411"/>
      <c r="M106" s="1411"/>
      <c r="N106" s="1411"/>
      <c r="O106" s="1411"/>
      <c r="P106" s="1411"/>
      <c r="Q106" s="1411"/>
      <c r="R106" s="1411"/>
      <c r="S106" s="1411"/>
      <c r="T106" s="1411"/>
      <c r="U106" s="1411"/>
      <c r="V106" s="1411"/>
      <c r="W106" s="1411"/>
      <c r="X106" s="1411"/>
      <c r="Y106" s="1411"/>
      <c r="Z106" s="1411"/>
      <c r="AA106" s="1411"/>
      <c r="AB106" s="1411"/>
      <c r="AC106" s="1411"/>
      <c r="AD106" s="1411"/>
      <c r="AE106" s="1411"/>
      <c r="AF106" s="1411"/>
      <c r="AG106" s="1411"/>
      <c r="AH106" s="1411"/>
      <c r="AI106" s="1411"/>
      <c r="AJ106" s="1411"/>
      <c r="AK106" s="1411"/>
      <c r="AL106" s="1411"/>
      <c r="AM106" s="1411"/>
      <c r="AN106" s="1411"/>
      <c r="AO106" s="1411"/>
      <c r="AP106" s="1411"/>
      <c r="AQ106" s="1411"/>
      <c r="AR106" s="1411"/>
      <c r="AS106" s="1411"/>
      <c r="AT106" s="1411"/>
      <c r="AU106" s="541"/>
      <c r="AV106" s="541"/>
      <c r="AW106" s="1357"/>
      <c r="AX106" s="1358"/>
      <c r="AY106" s="1358"/>
      <c r="AZ106" s="1358"/>
      <c r="BA106" s="1358"/>
      <c r="BB106" s="1358"/>
      <c r="BC106" s="1358"/>
      <c r="BD106" s="1358"/>
      <c r="BE106" s="1359"/>
      <c r="BF106" s="1133"/>
      <c r="BG106" s="1134"/>
      <c r="BH106" s="1134"/>
      <c r="BI106" s="1134"/>
      <c r="BJ106" s="1134"/>
      <c r="BK106" s="1134"/>
      <c r="BL106" s="1134"/>
      <c r="BM106" s="1134"/>
      <c r="BN106" s="1134"/>
      <c r="BO106" s="1134"/>
      <c r="BP106" s="1134"/>
      <c r="BQ106" s="1134"/>
      <c r="BR106" s="1134"/>
      <c r="BS106" s="1134"/>
      <c r="BT106" s="1134"/>
      <c r="BU106" s="1134"/>
      <c r="BV106" s="1134"/>
      <c r="BW106" s="1134"/>
      <c r="BX106" s="1134"/>
      <c r="BY106" s="1134"/>
      <c r="BZ106" s="1134"/>
      <c r="CA106" s="1134"/>
      <c r="CB106" s="1134"/>
      <c r="CC106" s="1134"/>
      <c r="CD106" s="1134"/>
      <c r="CE106" s="1134"/>
      <c r="CF106" s="1134"/>
      <c r="CG106" s="1134"/>
      <c r="CH106" s="1134"/>
      <c r="CI106" s="1134"/>
      <c r="CJ106" s="1134"/>
      <c r="CK106" s="1134"/>
      <c r="CL106" s="1134"/>
      <c r="CM106" s="1134"/>
      <c r="CN106" s="1134"/>
      <c r="CO106" s="1134"/>
      <c r="CP106" s="1134"/>
      <c r="CQ106" s="1134"/>
      <c r="CR106" s="1383"/>
      <c r="CS106" s="1383"/>
      <c r="CT106" s="1383"/>
      <c r="CU106" s="1383"/>
      <c r="CV106" s="1384"/>
      <c r="DE106" s="1029"/>
      <c r="DF106" s="1030"/>
      <c r="DG106" s="1030"/>
      <c r="DH106" s="1030"/>
      <c r="DI106" s="1030"/>
      <c r="DJ106" s="1030"/>
      <c r="DK106" s="1030"/>
      <c r="DL106" s="1030"/>
      <c r="DM106" s="1036"/>
      <c r="DN106" s="1037"/>
      <c r="DO106" s="1038"/>
    </row>
    <row r="107" spans="1:119" ht="4.5" customHeight="1">
      <c r="A107" s="1411"/>
      <c r="B107" s="1411"/>
      <c r="C107" s="1411"/>
      <c r="D107" s="1411"/>
      <c r="E107" s="1411"/>
      <c r="F107" s="1411"/>
      <c r="G107" s="1411"/>
      <c r="H107" s="1411"/>
      <c r="I107" s="1411"/>
      <c r="J107" s="1411"/>
      <c r="K107" s="1411"/>
      <c r="L107" s="1411"/>
      <c r="M107" s="1411"/>
      <c r="N107" s="1411"/>
      <c r="O107" s="1411"/>
      <c r="P107" s="1411"/>
      <c r="Q107" s="1411"/>
      <c r="R107" s="1411"/>
      <c r="S107" s="1411"/>
      <c r="T107" s="1411"/>
      <c r="U107" s="1411"/>
      <c r="V107" s="1411"/>
      <c r="W107" s="1411"/>
      <c r="X107" s="1411"/>
      <c r="Y107" s="1411"/>
      <c r="Z107" s="1411"/>
      <c r="AA107" s="1411"/>
      <c r="AB107" s="1411"/>
      <c r="AC107" s="1411"/>
      <c r="AD107" s="1411"/>
      <c r="AE107" s="1411"/>
      <c r="AF107" s="1411"/>
      <c r="AG107" s="1411"/>
      <c r="AH107" s="1411"/>
      <c r="AI107" s="1411"/>
      <c r="AJ107" s="1411"/>
      <c r="AK107" s="1411"/>
      <c r="AL107" s="1411"/>
      <c r="AM107" s="1411"/>
      <c r="AN107" s="1411"/>
      <c r="AO107" s="1411"/>
      <c r="AP107" s="1411"/>
      <c r="AQ107" s="1411"/>
      <c r="AR107" s="1411"/>
      <c r="AS107" s="1411"/>
      <c r="AT107" s="1411"/>
      <c r="AU107" s="541"/>
      <c r="AV107" s="541"/>
      <c r="AW107" s="1078" t="s">
        <v>475</v>
      </c>
      <c r="AX107" s="1079"/>
      <c r="AY107" s="1360"/>
      <c r="AZ107" s="1046"/>
      <c r="BA107" s="1047"/>
      <c r="BB107" s="1047"/>
      <c r="BC107" s="1047"/>
      <c r="BD107" s="1047"/>
      <c r="BE107" s="1047"/>
      <c r="BF107" s="1047"/>
      <c r="BG107" s="1047"/>
      <c r="BH107" s="1047"/>
      <c r="BI107" s="1047"/>
      <c r="BJ107" s="1047"/>
      <c r="BK107" s="1047"/>
      <c r="BL107" s="1047"/>
      <c r="BM107" s="1047"/>
      <c r="BN107" s="1047"/>
      <c r="BO107" s="1047"/>
      <c r="BP107" s="1047"/>
      <c r="BQ107" s="1047"/>
      <c r="BR107" s="1047"/>
      <c r="BS107" s="1047"/>
      <c r="BT107" s="1047"/>
      <c r="BU107" s="1047"/>
      <c r="BV107" s="1048"/>
      <c r="BW107" s="1186" t="s">
        <v>476</v>
      </c>
      <c r="BX107" s="1187"/>
      <c r="BY107" s="1188"/>
      <c r="BZ107" s="1369"/>
      <c r="CA107" s="1370"/>
      <c r="CB107" s="1370"/>
      <c r="CC107" s="1370"/>
      <c r="CD107" s="1370"/>
      <c r="CE107" s="1370"/>
      <c r="CF107" s="1370"/>
      <c r="CG107" s="1370"/>
      <c r="CH107" s="1370"/>
      <c r="CI107" s="1370"/>
      <c r="CJ107" s="1370"/>
      <c r="CK107" s="1370"/>
      <c r="CL107" s="1370"/>
      <c r="CM107" s="1370"/>
      <c r="CN107" s="1370"/>
      <c r="CO107" s="1370"/>
      <c r="CP107" s="1370"/>
      <c r="CQ107" s="1370"/>
      <c r="CR107" s="1370"/>
      <c r="CS107" s="1370"/>
      <c r="CT107" s="1370"/>
      <c r="CU107" s="1370"/>
      <c r="CV107" s="1371"/>
      <c r="DE107" s="1029"/>
      <c r="DF107" s="1030"/>
      <c r="DG107" s="1030"/>
      <c r="DH107" s="1030"/>
      <c r="DI107" s="1030"/>
      <c r="DJ107" s="1030"/>
      <c r="DK107" s="1030"/>
      <c r="DL107" s="1030"/>
      <c r="DM107" s="1036"/>
      <c r="DN107" s="1037"/>
      <c r="DO107" s="1038"/>
    </row>
    <row r="108" spans="1:119" ht="4.5" customHeight="1" thickBot="1">
      <c r="A108" s="1411"/>
      <c r="B108" s="1411"/>
      <c r="C108" s="1411"/>
      <c r="D108" s="1411"/>
      <c r="E108" s="1411"/>
      <c r="F108" s="1411"/>
      <c r="G108" s="1411"/>
      <c r="H108" s="1411"/>
      <c r="I108" s="1411"/>
      <c r="J108" s="1411"/>
      <c r="K108" s="1411"/>
      <c r="L108" s="1411"/>
      <c r="M108" s="1411"/>
      <c r="N108" s="1411"/>
      <c r="O108" s="1411"/>
      <c r="P108" s="1411"/>
      <c r="Q108" s="1411"/>
      <c r="R108" s="1411"/>
      <c r="S108" s="1411"/>
      <c r="T108" s="1411"/>
      <c r="U108" s="1411"/>
      <c r="V108" s="1411"/>
      <c r="W108" s="1411"/>
      <c r="X108" s="1411"/>
      <c r="Y108" s="1411"/>
      <c r="Z108" s="1411"/>
      <c r="AA108" s="1411"/>
      <c r="AB108" s="1411"/>
      <c r="AC108" s="1411"/>
      <c r="AD108" s="1411"/>
      <c r="AE108" s="1411"/>
      <c r="AF108" s="1411"/>
      <c r="AG108" s="1411"/>
      <c r="AH108" s="1411"/>
      <c r="AI108" s="1411"/>
      <c r="AJ108" s="1411"/>
      <c r="AK108" s="1411"/>
      <c r="AL108" s="1411"/>
      <c r="AM108" s="1411"/>
      <c r="AN108" s="1411"/>
      <c r="AO108" s="1411"/>
      <c r="AP108" s="1411"/>
      <c r="AQ108" s="1411"/>
      <c r="AR108" s="1411"/>
      <c r="AS108" s="1411"/>
      <c r="AT108" s="1411"/>
      <c r="AU108" s="541"/>
      <c r="AV108" s="541"/>
      <c r="AW108" s="1080"/>
      <c r="AX108" s="1081"/>
      <c r="AY108" s="1361"/>
      <c r="AZ108" s="1049"/>
      <c r="BA108" s="1050"/>
      <c r="BB108" s="1050"/>
      <c r="BC108" s="1050"/>
      <c r="BD108" s="1050"/>
      <c r="BE108" s="1050"/>
      <c r="BF108" s="1050"/>
      <c r="BG108" s="1050"/>
      <c r="BH108" s="1050"/>
      <c r="BI108" s="1050"/>
      <c r="BJ108" s="1050"/>
      <c r="BK108" s="1050"/>
      <c r="BL108" s="1050"/>
      <c r="BM108" s="1050"/>
      <c r="BN108" s="1050"/>
      <c r="BO108" s="1050"/>
      <c r="BP108" s="1050"/>
      <c r="BQ108" s="1050"/>
      <c r="BR108" s="1050"/>
      <c r="BS108" s="1050"/>
      <c r="BT108" s="1050"/>
      <c r="BU108" s="1050"/>
      <c r="BV108" s="1051"/>
      <c r="BW108" s="1189"/>
      <c r="BX108" s="1190"/>
      <c r="BY108" s="1191"/>
      <c r="BZ108" s="1372"/>
      <c r="CA108" s="1373"/>
      <c r="CB108" s="1373"/>
      <c r="CC108" s="1373"/>
      <c r="CD108" s="1373"/>
      <c r="CE108" s="1373"/>
      <c r="CF108" s="1373"/>
      <c r="CG108" s="1373"/>
      <c r="CH108" s="1373"/>
      <c r="CI108" s="1373"/>
      <c r="CJ108" s="1373"/>
      <c r="CK108" s="1373"/>
      <c r="CL108" s="1373"/>
      <c r="CM108" s="1373"/>
      <c r="CN108" s="1373"/>
      <c r="CO108" s="1373"/>
      <c r="CP108" s="1373"/>
      <c r="CQ108" s="1373"/>
      <c r="CR108" s="1373"/>
      <c r="CS108" s="1373"/>
      <c r="CT108" s="1373"/>
      <c r="CU108" s="1373"/>
      <c r="CV108" s="1374"/>
      <c r="DE108" s="1031"/>
      <c r="DF108" s="1032"/>
      <c r="DG108" s="1032"/>
      <c r="DH108" s="1032"/>
      <c r="DI108" s="1032"/>
      <c r="DJ108" s="1032"/>
      <c r="DK108" s="1032"/>
      <c r="DL108" s="1032"/>
      <c r="DM108" s="1039"/>
      <c r="DN108" s="1040"/>
      <c r="DO108" s="1041"/>
    </row>
    <row r="109" spans="1:119" ht="4.5" customHeight="1">
      <c r="A109" s="1411"/>
      <c r="B109" s="1411"/>
      <c r="C109" s="1411"/>
      <c r="D109" s="1411"/>
      <c r="E109" s="1411"/>
      <c r="F109" s="1411"/>
      <c r="G109" s="1411"/>
      <c r="H109" s="1411"/>
      <c r="I109" s="1411"/>
      <c r="J109" s="1411"/>
      <c r="K109" s="1411"/>
      <c r="L109" s="1411"/>
      <c r="M109" s="1411"/>
      <c r="N109" s="1411"/>
      <c r="O109" s="1411"/>
      <c r="P109" s="1411"/>
      <c r="Q109" s="1411"/>
      <c r="R109" s="1411"/>
      <c r="S109" s="1411"/>
      <c r="T109" s="1411"/>
      <c r="U109" s="1411"/>
      <c r="V109" s="1411"/>
      <c r="W109" s="1411"/>
      <c r="X109" s="1411"/>
      <c r="Y109" s="1411"/>
      <c r="Z109" s="1411"/>
      <c r="AA109" s="1411"/>
      <c r="AB109" s="1411"/>
      <c r="AC109" s="1411"/>
      <c r="AD109" s="1411"/>
      <c r="AE109" s="1411"/>
      <c r="AF109" s="1411"/>
      <c r="AG109" s="1411"/>
      <c r="AH109" s="1411"/>
      <c r="AI109" s="1411"/>
      <c r="AJ109" s="1411"/>
      <c r="AK109" s="1411"/>
      <c r="AL109" s="1411"/>
      <c r="AM109" s="1411"/>
      <c r="AN109" s="1411"/>
      <c r="AO109" s="1411"/>
      <c r="AP109" s="1411"/>
      <c r="AQ109" s="1411"/>
      <c r="AR109" s="1411"/>
      <c r="AS109" s="1411"/>
      <c r="AT109" s="1411"/>
      <c r="AU109" s="541"/>
      <c r="AV109" s="541"/>
      <c r="AW109" s="1080"/>
      <c r="AX109" s="1081"/>
      <c r="AY109" s="1361"/>
      <c r="AZ109" s="1049"/>
      <c r="BA109" s="1050"/>
      <c r="BB109" s="1050"/>
      <c r="BC109" s="1050"/>
      <c r="BD109" s="1050"/>
      <c r="BE109" s="1050"/>
      <c r="BF109" s="1050"/>
      <c r="BG109" s="1050"/>
      <c r="BH109" s="1050"/>
      <c r="BI109" s="1050"/>
      <c r="BJ109" s="1050"/>
      <c r="BK109" s="1050"/>
      <c r="BL109" s="1050"/>
      <c r="BM109" s="1050"/>
      <c r="BN109" s="1050"/>
      <c r="BO109" s="1050"/>
      <c r="BP109" s="1050"/>
      <c r="BQ109" s="1050"/>
      <c r="BR109" s="1050"/>
      <c r="BS109" s="1050"/>
      <c r="BT109" s="1050"/>
      <c r="BU109" s="1050"/>
      <c r="BV109" s="1051"/>
      <c r="BW109" s="1189"/>
      <c r="BX109" s="1190"/>
      <c r="BY109" s="1191"/>
      <c r="BZ109" s="1372"/>
      <c r="CA109" s="1373"/>
      <c r="CB109" s="1373"/>
      <c r="CC109" s="1373"/>
      <c r="CD109" s="1373"/>
      <c r="CE109" s="1373"/>
      <c r="CF109" s="1373"/>
      <c r="CG109" s="1373"/>
      <c r="CH109" s="1373"/>
      <c r="CI109" s="1373"/>
      <c r="CJ109" s="1373"/>
      <c r="CK109" s="1373"/>
      <c r="CL109" s="1373"/>
      <c r="CM109" s="1373"/>
      <c r="CN109" s="1373"/>
      <c r="CO109" s="1373"/>
      <c r="CP109" s="1373"/>
      <c r="CQ109" s="1373"/>
      <c r="CR109" s="1373"/>
      <c r="CS109" s="1373"/>
      <c r="CT109" s="1373"/>
      <c r="CU109" s="1373"/>
      <c r="CV109" s="1374"/>
    </row>
    <row r="110" spans="1:119" ht="4.5" customHeight="1">
      <c r="A110" s="1411"/>
      <c r="B110" s="1411"/>
      <c r="C110" s="1411"/>
      <c r="D110" s="1411"/>
      <c r="E110" s="1411"/>
      <c r="F110" s="1411"/>
      <c r="G110" s="1411"/>
      <c r="H110" s="1411"/>
      <c r="I110" s="1411"/>
      <c r="J110" s="1411"/>
      <c r="K110" s="1411"/>
      <c r="L110" s="1411"/>
      <c r="M110" s="1411"/>
      <c r="N110" s="1411"/>
      <c r="O110" s="1411"/>
      <c r="P110" s="1411"/>
      <c r="Q110" s="1411"/>
      <c r="R110" s="1411"/>
      <c r="S110" s="1411"/>
      <c r="T110" s="1411"/>
      <c r="U110" s="1411"/>
      <c r="V110" s="1411"/>
      <c r="W110" s="1411"/>
      <c r="X110" s="1411"/>
      <c r="Y110" s="1411"/>
      <c r="Z110" s="1411"/>
      <c r="AA110" s="1411"/>
      <c r="AB110" s="1411"/>
      <c r="AC110" s="1411"/>
      <c r="AD110" s="1411"/>
      <c r="AE110" s="1411"/>
      <c r="AF110" s="1411"/>
      <c r="AG110" s="1411"/>
      <c r="AH110" s="1411"/>
      <c r="AI110" s="1411"/>
      <c r="AJ110" s="1411"/>
      <c r="AK110" s="1411"/>
      <c r="AL110" s="1411"/>
      <c r="AM110" s="1411"/>
      <c r="AN110" s="1411"/>
      <c r="AO110" s="1411"/>
      <c r="AP110" s="1411"/>
      <c r="AQ110" s="1411"/>
      <c r="AR110" s="1411"/>
      <c r="AS110" s="1411"/>
      <c r="AT110" s="1411"/>
      <c r="AU110" s="541"/>
      <c r="AV110" s="541"/>
      <c r="AW110" s="1080"/>
      <c r="AX110" s="1081"/>
      <c r="AY110" s="1361"/>
      <c r="AZ110" s="1049"/>
      <c r="BA110" s="1050"/>
      <c r="BB110" s="1050"/>
      <c r="BC110" s="1050"/>
      <c r="BD110" s="1050"/>
      <c r="BE110" s="1050"/>
      <c r="BF110" s="1050"/>
      <c r="BG110" s="1050"/>
      <c r="BH110" s="1050"/>
      <c r="BI110" s="1050"/>
      <c r="BJ110" s="1050"/>
      <c r="BK110" s="1050"/>
      <c r="BL110" s="1050"/>
      <c r="BM110" s="1050"/>
      <c r="BN110" s="1050"/>
      <c r="BO110" s="1050"/>
      <c r="BP110" s="1050"/>
      <c r="BQ110" s="1050"/>
      <c r="BR110" s="1050"/>
      <c r="BS110" s="1050"/>
      <c r="BT110" s="1050"/>
      <c r="BU110" s="1050"/>
      <c r="BV110" s="1051"/>
      <c r="BW110" s="1189"/>
      <c r="BX110" s="1190"/>
      <c r="BY110" s="1191"/>
      <c r="BZ110" s="1372"/>
      <c r="CA110" s="1373"/>
      <c r="CB110" s="1373"/>
      <c r="CC110" s="1373"/>
      <c r="CD110" s="1373"/>
      <c r="CE110" s="1373"/>
      <c r="CF110" s="1373"/>
      <c r="CG110" s="1373"/>
      <c r="CH110" s="1373"/>
      <c r="CI110" s="1373"/>
      <c r="CJ110" s="1373"/>
      <c r="CK110" s="1373"/>
      <c r="CL110" s="1373"/>
      <c r="CM110" s="1373"/>
      <c r="CN110" s="1373"/>
      <c r="CO110" s="1373"/>
      <c r="CP110" s="1373"/>
      <c r="CQ110" s="1373"/>
      <c r="CR110" s="1373"/>
      <c r="CS110" s="1373"/>
      <c r="CT110" s="1373"/>
      <c r="CU110" s="1373"/>
      <c r="CV110" s="1374"/>
    </row>
    <row r="111" spans="1:119" ht="4.5" customHeight="1">
      <c r="A111" s="1411"/>
      <c r="B111" s="1411"/>
      <c r="C111" s="1411"/>
      <c r="D111" s="1411"/>
      <c r="E111" s="1411"/>
      <c r="F111" s="1411"/>
      <c r="G111" s="1411"/>
      <c r="H111" s="1411"/>
      <c r="I111" s="1411"/>
      <c r="J111" s="1411"/>
      <c r="K111" s="1411"/>
      <c r="L111" s="1411"/>
      <c r="M111" s="1411"/>
      <c r="N111" s="1411"/>
      <c r="O111" s="1411"/>
      <c r="P111" s="1411"/>
      <c r="Q111" s="1411"/>
      <c r="R111" s="1411"/>
      <c r="S111" s="1411"/>
      <c r="T111" s="1411"/>
      <c r="U111" s="1411"/>
      <c r="V111" s="1411"/>
      <c r="W111" s="1411"/>
      <c r="X111" s="1411"/>
      <c r="Y111" s="1411"/>
      <c r="Z111" s="1411"/>
      <c r="AA111" s="1411"/>
      <c r="AB111" s="1411"/>
      <c r="AC111" s="1411"/>
      <c r="AD111" s="1411"/>
      <c r="AE111" s="1411"/>
      <c r="AF111" s="1411"/>
      <c r="AG111" s="1411"/>
      <c r="AH111" s="1411"/>
      <c r="AI111" s="1411"/>
      <c r="AJ111" s="1411"/>
      <c r="AK111" s="1411"/>
      <c r="AL111" s="1411"/>
      <c r="AM111" s="1411"/>
      <c r="AN111" s="1411"/>
      <c r="AO111" s="1411"/>
      <c r="AP111" s="1411"/>
      <c r="AQ111" s="1411"/>
      <c r="AR111" s="1411"/>
      <c r="AS111" s="1411"/>
      <c r="AT111" s="1411"/>
      <c r="AU111" s="541"/>
      <c r="AV111" s="541"/>
      <c r="AW111" s="1080"/>
      <c r="AX111" s="1081"/>
      <c r="AY111" s="1361"/>
      <c r="AZ111" s="1049"/>
      <c r="BA111" s="1050"/>
      <c r="BB111" s="1050"/>
      <c r="BC111" s="1050"/>
      <c r="BD111" s="1050"/>
      <c r="BE111" s="1050"/>
      <c r="BF111" s="1050"/>
      <c r="BG111" s="1050"/>
      <c r="BH111" s="1050"/>
      <c r="BI111" s="1050"/>
      <c r="BJ111" s="1050"/>
      <c r="BK111" s="1050"/>
      <c r="BL111" s="1050"/>
      <c r="BM111" s="1050"/>
      <c r="BN111" s="1050"/>
      <c r="BO111" s="1050"/>
      <c r="BP111" s="1050"/>
      <c r="BQ111" s="1050"/>
      <c r="BR111" s="1050"/>
      <c r="BS111" s="1050"/>
      <c r="BT111" s="1050"/>
      <c r="BU111" s="1050"/>
      <c r="BV111" s="1051"/>
      <c r="BW111" s="1189"/>
      <c r="BX111" s="1190"/>
      <c r="BY111" s="1191"/>
      <c r="BZ111" s="1372"/>
      <c r="CA111" s="1373"/>
      <c r="CB111" s="1373"/>
      <c r="CC111" s="1373"/>
      <c r="CD111" s="1373"/>
      <c r="CE111" s="1373"/>
      <c r="CF111" s="1373"/>
      <c r="CG111" s="1373"/>
      <c r="CH111" s="1373"/>
      <c r="CI111" s="1373"/>
      <c r="CJ111" s="1373"/>
      <c r="CK111" s="1373"/>
      <c r="CL111" s="1373"/>
      <c r="CM111" s="1373"/>
      <c r="CN111" s="1373"/>
      <c r="CO111" s="1373"/>
      <c r="CP111" s="1373"/>
      <c r="CQ111" s="1373"/>
      <c r="CR111" s="1373"/>
      <c r="CS111" s="1373"/>
      <c r="CT111" s="1373"/>
      <c r="CU111" s="1373"/>
      <c r="CV111" s="1374"/>
    </row>
    <row r="112" spans="1:119" ht="6" customHeight="1">
      <c r="A112" s="1411"/>
      <c r="B112" s="1411"/>
      <c r="C112" s="1411"/>
      <c r="D112" s="1411"/>
      <c r="E112" s="1411"/>
      <c r="F112" s="1411"/>
      <c r="G112" s="1411"/>
      <c r="H112" s="1411"/>
      <c r="I112" s="1411"/>
      <c r="J112" s="1411"/>
      <c r="K112" s="1411"/>
      <c r="L112" s="1411"/>
      <c r="M112" s="1411"/>
      <c r="N112" s="1411"/>
      <c r="O112" s="1411"/>
      <c r="P112" s="1411"/>
      <c r="Q112" s="1411"/>
      <c r="R112" s="1411"/>
      <c r="S112" s="1411"/>
      <c r="T112" s="1411"/>
      <c r="U112" s="1411"/>
      <c r="V112" s="1411"/>
      <c r="W112" s="1411"/>
      <c r="X112" s="1411"/>
      <c r="Y112" s="1411"/>
      <c r="Z112" s="1411"/>
      <c r="AA112" s="1411"/>
      <c r="AB112" s="1411"/>
      <c r="AC112" s="1411"/>
      <c r="AD112" s="1411"/>
      <c r="AE112" s="1411"/>
      <c r="AF112" s="1411"/>
      <c r="AG112" s="1411"/>
      <c r="AH112" s="1411"/>
      <c r="AI112" s="1411"/>
      <c r="AJ112" s="1411"/>
      <c r="AK112" s="1411"/>
      <c r="AL112" s="1411"/>
      <c r="AM112" s="1411"/>
      <c r="AN112" s="1411"/>
      <c r="AO112" s="1411"/>
      <c r="AP112" s="1411"/>
      <c r="AQ112" s="1411"/>
      <c r="AR112" s="1411"/>
      <c r="AS112" s="1411"/>
      <c r="AT112" s="1411"/>
      <c r="AU112" s="541"/>
      <c r="AV112" s="541"/>
      <c r="AW112" s="1080"/>
      <c r="AX112" s="1081"/>
      <c r="AY112" s="1361"/>
      <c r="AZ112" s="1049"/>
      <c r="BA112" s="1050"/>
      <c r="BB112" s="1050"/>
      <c r="BC112" s="1050"/>
      <c r="BD112" s="1050"/>
      <c r="BE112" s="1050"/>
      <c r="BF112" s="1050"/>
      <c r="BG112" s="1050"/>
      <c r="BH112" s="1050"/>
      <c r="BI112" s="1050"/>
      <c r="BJ112" s="1050"/>
      <c r="BK112" s="1050"/>
      <c r="BL112" s="1050"/>
      <c r="BM112" s="1050"/>
      <c r="BN112" s="1050"/>
      <c r="BO112" s="1050"/>
      <c r="BP112" s="1050"/>
      <c r="BQ112" s="1050"/>
      <c r="BR112" s="1050"/>
      <c r="BS112" s="1050"/>
      <c r="BT112" s="1050"/>
      <c r="BU112" s="1050"/>
      <c r="BV112" s="1051"/>
      <c r="BW112" s="1189"/>
      <c r="BX112" s="1190"/>
      <c r="BY112" s="1191"/>
      <c r="BZ112" s="1372"/>
      <c r="CA112" s="1373"/>
      <c r="CB112" s="1373"/>
      <c r="CC112" s="1373"/>
      <c r="CD112" s="1373"/>
      <c r="CE112" s="1373"/>
      <c r="CF112" s="1373"/>
      <c r="CG112" s="1373"/>
      <c r="CH112" s="1373"/>
      <c r="CI112" s="1373"/>
      <c r="CJ112" s="1373"/>
      <c r="CK112" s="1373"/>
      <c r="CL112" s="1373"/>
      <c r="CM112" s="1373"/>
      <c r="CN112" s="1373"/>
      <c r="CO112" s="1373"/>
      <c r="CP112" s="1373"/>
      <c r="CQ112" s="1373"/>
      <c r="CR112" s="1373"/>
      <c r="CS112" s="1373"/>
      <c r="CT112" s="1373"/>
      <c r="CU112" s="1373"/>
      <c r="CV112" s="1374"/>
    </row>
    <row r="113" spans="1:101" ht="6" customHeight="1">
      <c r="A113" s="1411"/>
      <c r="B113" s="1411"/>
      <c r="C113" s="1411"/>
      <c r="D113" s="1411"/>
      <c r="E113" s="1411"/>
      <c r="F113" s="1411"/>
      <c r="G113" s="1411"/>
      <c r="H113" s="1411"/>
      <c r="I113" s="1411"/>
      <c r="J113" s="1411"/>
      <c r="K113" s="1411"/>
      <c r="L113" s="1411"/>
      <c r="M113" s="1411"/>
      <c r="N113" s="1411"/>
      <c r="O113" s="1411"/>
      <c r="P113" s="1411"/>
      <c r="Q113" s="1411"/>
      <c r="R113" s="1411"/>
      <c r="S113" s="1411"/>
      <c r="T113" s="1411"/>
      <c r="U113" s="1411"/>
      <c r="V113" s="1411"/>
      <c r="W113" s="1411"/>
      <c r="X113" s="1411"/>
      <c r="Y113" s="1411"/>
      <c r="Z113" s="1411"/>
      <c r="AA113" s="1411"/>
      <c r="AB113" s="1411"/>
      <c r="AC113" s="1411"/>
      <c r="AD113" s="1411"/>
      <c r="AE113" s="1411"/>
      <c r="AF113" s="1411"/>
      <c r="AG113" s="1411"/>
      <c r="AH113" s="1411"/>
      <c r="AI113" s="1411"/>
      <c r="AJ113" s="1411"/>
      <c r="AK113" s="1411"/>
      <c r="AL113" s="1411"/>
      <c r="AM113" s="1411"/>
      <c r="AN113" s="1411"/>
      <c r="AO113" s="1411"/>
      <c r="AP113" s="1411"/>
      <c r="AQ113" s="1411"/>
      <c r="AR113" s="1411"/>
      <c r="AS113" s="1411"/>
      <c r="AT113" s="1411"/>
      <c r="AU113" s="541"/>
      <c r="AV113" s="541"/>
      <c r="AW113" s="1080"/>
      <c r="AX113" s="1081"/>
      <c r="AY113" s="1361"/>
      <c r="AZ113" s="1049"/>
      <c r="BA113" s="1050"/>
      <c r="BB113" s="1050"/>
      <c r="BC113" s="1050"/>
      <c r="BD113" s="1050"/>
      <c r="BE113" s="1050"/>
      <c r="BF113" s="1050"/>
      <c r="BG113" s="1050"/>
      <c r="BH113" s="1050"/>
      <c r="BI113" s="1050"/>
      <c r="BJ113" s="1050"/>
      <c r="BK113" s="1050"/>
      <c r="BL113" s="1050"/>
      <c r="BM113" s="1050"/>
      <c r="BN113" s="1050"/>
      <c r="BO113" s="1050"/>
      <c r="BP113" s="1050"/>
      <c r="BQ113" s="1050"/>
      <c r="BR113" s="1050"/>
      <c r="BS113" s="1050"/>
      <c r="BT113" s="1050"/>
      <c r="BU113" s="1050"/>
      <c r="BV113" s="1051"/>
      <c r="BW113" s="1189"/>
      <c r="BX113" s="1190"/>
      <c r="BY113" s="1191"/>
      <c r="BZ113" s="1372"/>
      <c r="CA113" s="1373"/>
      <c r="CB113" s="1373"/>
      <c r="CC113" s="1373"/>
      <c r="CD113" s="1373"/>
      <c r="CE113" s="1373"/>
      <c r="CF113" s="1373"/>
      <c r="CG113" s="1373"/>
      <c r="CH113" s="1373"/>
      <c r="CI113" s="1373"/>
      <c r="CJ113" s="1373"/>
      <c r="CK113" s="1373"/>
      <c r="CL113" s="1373"/>
      <c r="CM113" s="1373"/>
      <c r="CN113" s="1373"/>
      <c r="CO113" s="1373"/>
      <c r="CP113" s="1373"/>
      <c r="CQ113" s="1373"/>
      <c r="CR113" s="1373"/>
      <c r="CS113" s="1373"/>
      <c r="CT113" s="1373"/>
      <c r="CU113" s="1373"/>
      <c r="CV113" s="1374"/>
    </row>
    <row r="114" spans="1:101" ht="6" customHeight="1">
      <c r="A114" s="1411"/>
      <c r="B114" s="1411"/>
      <c r="C114" s="1411"/>
      <c r="D114" s="1411"/>
      <c r="E114" s="1411"/>
      <c r="F114" s="1411"/>
      <c r="G114" s="1411"/>
      <c r="H114" s="1411"/>
      <c r="I114" s="1411"/>
      <c r="J114" s="1411"/>
      <c r="K114" s="1411"/>
      <c r="L114" s="1411"/>
      <c r="M114" s="1411"/>
      <c r="N114" s="1411"/>
      <c r="O114" s="1411"/>
      <c r="P114" s="1411"/>
      <c r="Q114" s="1411"/>
      <c r="R114" s="1411"/>
      <c r="S114" s="1411"/>
      <c r="T114" s="1411"/>
      <c r="U114" s="1411"/>
      <c r="V114" s="1411"/>
      <c r="W114" s="1411"/>
      <c r="X114" s="1411"/>
      <c r="Y114" s="1411"/>
      <c r="Z114" s="1411"/>
      <c r="AA114" s="1411"/>
      <c r="AB114" s="1411"/>
      <c r="AC114" s="1411"/>
      <c r="AD114" s="1411"/>
      <c r="AE114" s="1411"/>
      <c r="AF114" s="1411"/>
      <c r="AG114" s="1411"/>
      <c r="AH114" s="1411"/>
      <c r="AI114" s="1411"/>
      <c r="AJ114" s="1411"/>
      <c r="AK114" s="1411"/>
      <c r="AL114" s="1411"/>
      <c r="AM114" s="1411"/>
      <c r="AN114" s="1411"/>
      <c r="AO114" s="1411"/>
      <c r="AP114" s="1411"/>
      <c r="AQ114" s="1411"/>
      <c r="AR114" s="1411"/>
      <c r="AS114" s="1411"/>
      <c r="AT114" s="1411"/>
      <c r="AU114" s="541"/>
      <c r="AV114" s="541"/>
      <c r="AW114" s="1080"/>
      <c r="AX114" s="1081"/>
      <c r="AY114" s="1361"/>
      <c r="AZ114" s="1049"/>
      <c r="BA114" s="1050"/>
      <c r="BB114" s="1050"/>
      <c r="BC114" s="1050"/>
      <c r="BD114" s="1050"/>
      <c r="BE114" s="1050"/>
      <c r="BF114" s="1050"/>
      <c r="BG114" s="1050"/>
      <c r="BH114" s="1050"/>
      <c r="BI114" s="1050"/>
      <c r="BJ114" s="1050"/>
      <c r="BK114" s="1050"/>
      <c r="BL114" s="1050"/>
      <c r="BM114" s="1050"/>
      <c r="BN114" s="1050"/>
      <c r="BO114" s="1050"/>
      <c r="BP114" s="1050"/>
      <c r="BQ114" s="1050"/>
      <c r="BR114" s="1050"/>
      <c r="BS114" s="1050"/>
      <c r="BT114" s="1050"/>
      <c r="BU114" s="1050"/>
      <c r="BV114" s="1051"/>
      <c r="BW114" s="1189"/>
      <c r="BX114" s="1190"/>
      <c r="BY114" s="1191"/>
      <c r="BZ114" s="1372"/>
      <c r="CA114" s="1373"/>
      <c r="CB114" s="1373"/>
      <c r="CC114" s="1373"/>
      <c r="CD114" s="1373"/>
      <c r="CE114" s="1373"/>
      <c r="CF114" s="1373"/>
      <c r="CG114" s="1373"/>
      <c r="CH114" s="1373"/>
      <c r="CI114" s="1373"/>
      <c r="CJ114" s="1373"/>
      <c r="CK114" s="1373"/>
      <c r="CL114" s="1373"/>
      <c r="CM114" s="1373"/>
      <c r="CN114" s="1373"/>
      <c r="CO114" s="1373"/>
      <c r="CP114" s="1373"/>
      <c r="CQ114" s="1373"/>
      <c r="CR114" s="1373"/>
      <c r="CS114" s="1373"/>
      <c r="CT114" s="1373"/>
      <c r="CU114" s="1373"/>
      <c r="CV114" s="1374"/>
    </row>
    <row r="115" spans="1:101" ht="6" customHeight="1">
      <c r="A115" s="1411"/>
      <c r="B115" s="1411"/>
      <c r="C115" s="1411"/>
      <c r="D115" s="1411"/>
      <c r="E115" s="1411"/>
      <c r="F115" s="1411"/>
      <c r="G115" s="1411"/>
      <c r="H115" s="1411"/>
      <c r="I115" s="1411"/>
      <c r="J115" s="1411"/>
      <c r="K115" s="1411"/>
      <c r="L115" s="1411"/>
      <c r="M115" s="1411"/>
      <c r="N115" s="1411"/>
      <c r="O115" s="1411"/>
      <c r="P115" s="1411"/>
      <c r="Q115" s="1411"/>
      <c r="R115" s="1411"/>
      <c r="S115" s="1411"/>
      <c r="T115" s="1411"/>
      <c r="U115" s="1411"/>
      <c r="V115" s="1411"/>
      <c r="W115" s="1411"/>
      <c r="X115" s="1411"/>
      <c r="Y115" s="1411"/>
      <c r="Z115" s="1411"/>
      <c r="AA115" s="1411"/>
      <c r="AB115" s="1411"/>
      <c r="AC115" s="1411"/>
      <c r="AD115" s="1411"/>
      <c r="AE115" s="1411"/>
      <c r="AF115" s="1411"/>
      <c r="AG115" s="1411"/>
      <c r="AH115" s="1411"/>
      <c r="AI115" s="1411"/>
      <c r="AJ115" s="1411"/>
      <c r="AK115" s="1411"/>
      <c r="AL115" s="1411"/>
      <c r="AM115" s="1411"/>
      <c r="AN115" s="1411"/>
      <c r="AO115" s="1411"/>
      <c r="AP115" s="1411"/>
      <c r="AQ115" s="1411"/>
      <c r="AR115" s="1411"/>
      <c r="AS115" s="1411"/>
      <c r="AT115" s="1411"/>
      <c r="AU115" s="541"/>
      <c r="AV115" s="541"/>
      <c r="AW115" s="1080"/>
      <c r="AX115" s="1081"/>
      <c r="AY115" s="1361"/>
      <c r="AZ115" s="1363"/>
      <c r="BA115" s="1364"/>
      <c r="BB115" s="1364"/>
      <c r="BC115" s="1364"/>
      <c r="BD115" s="1364"/>
      <c r="BE115" s="1364"/>
      <c r="BF115" s="1364"/>
      <c r="BG115" s="1364"/>
      <c r="BH115" s="1364"/>
      <c r="BI115" s="1364"/>
      <c r="BJ115" s="1364"/>
      <c r="BK115" s="1364"/>
      <c r="BL115" s="1364"/>
      <c r="BM115" s="1364"/>
      <c r="BN115" s="1364"/>
      <c r="BO115" s="1364"/>
      <c r="BP115" s="1364"/>
      <c r="BQ115" s="1364"/>
      <c r="BR115" s="1364"/>
      <c r="BS115" s="1364"/>
      <c r="BT115" s="1364"/>
      <c r="BU115" s="1364"/>
      <c r="BV115" s="1365"/>
      <c r="BW115" s="1189"/>
      <c r="BX115" s="1190"/>
      <c r="BY115" s="1191"/>
      <c r="BZ115" s="1375"/>
      <c r="CA115" s="1376"/>
      <c r="CB115" s="1376"/>
      <c r="CC115" s="1376"/>
      <c r="CD115" s="1376"/>
      <c r="CE115" s="1376"/>
      <c r="CF115" s="1376"/>
      <c r="CG115" s="1376"/>
      <c r="CH115" s="1376"/>
      <c r="CI115" s="1376"/>
      <c r="CJ115" s="1376"/>
      <c r="CK115" s="1376"/>
      <c r="CL115" s="1376"/>
      <c r="CM115" s="1376"/>
      <c r="CN115" s="1376"/>
      <c r="CO115" s="1376"/>
      <c r="CP115" s="1376"/>
      <c r="CQ115" s="1376"/>
      <c r="CR115" s="1376"/>
      <c r="CS115" s="1376"/>
      <c r="CT115" s="1376"/>
      <c r="CU115" s="1376"/>
      <c r="CV115" s="1377"/>
    </row>
    <row r="116" spans="1:101" ht="6" customHeight="1">
      <c r="A116" s="1411"/>
      <c r="B116" s="1411"/>
      <c r="C116" s="1411"/>
      <c r="D116" s="1411"/>
      <c r="E116" s="1411"/>
      <c r="F116" s="1411"/>
      <c r="G116" s="1411"/>
      <c r="H116" s="1411"/>
      <c r="I116" s="1411"/>
      <c r="J116" s="1411"/>
      <c r="K116" s="1411"/>
      <c r="L116" s="1411"/>
      <c r="M116" s="1411"/>
      <c r="N116" s="1411"/>
      <c r="O116" s="1411"/>
      <c r="P116" s="1411"/>
      <c r="Q116" s="1411"/>
      <c r="R116" s="1411"/>
      <c r="S116" s="1411"/>
      <c r="T116" s="1411"/>
      <c r="U116" s="1411"/>
      <c r="V116" s="1411"/>
      <c r="W116" s="1411"/>
      <c r="X116" s="1411"/>
      <c r="Y116" s="1411"/>
      <c r="Z116" s="1411"/>
      <c r="AA116" s="1411"/>
      <c r="AB116" s="1411"/>
      <c r="AC116" s="1411"/>
      <c r="AD116" s="1411"/>
      <c r="AE116" s="1411"/>
      <c r="AF116" s="1411"/>
      <c r="AG116" s="1411"/>
      <c r="AH116" s="1411"/>
      <c r="AI116" s="1411"/>
      <c r="AJ116" s="1411"/>
      <c r="AK116" s="1411"/>
      <c r="AL116" s="1411"/>
      <c r="AM116" s="1411"/>
      <c r="AN116" s="1411"/>
      <c r="AO116" s="1411"/>
      <c r="AP116" s="1411"/>
      <c r="AQ116" s="1411"/>
      <c r="AR116" s="1411"/>
      <c r="AS116" s="1411"/>
      <c r="AT116" s="1411"/>
      <c r="AU116" s="541"/>
      <c r="AV116" s="541"/>
      <c r="AW116" s="1080"/>
      <c r="AX116" s="1081"/>
      <c r="AY116" s="1361"/>
      <c r="AZ116" s="1378" t="s">
        <v>477</v>
      </c>
      <c r="BA116" s="1379"/>
      <c r="BB116" s="1379"/>
      <c r="BC116" s="1401"/>
      <c r="BD116" s="1401"/>
      <c r="BE116" s="1401"/>
      <c r="BF116" s="1401"/>
      <c r="BG116" s="1401"/>
      <c r="BH116" s="1401"/>
      <c r="BI116" s="1401"/>
      <c r="BJ116" s="1401"/>
      <c r="BK116" s="1401"/>
      <c r="BL116" s="1401"/>
      <c r="BM116" s="1401"/>
      <c r="BN116" s="1401"/>
      <c r="BO116" s="1401"/>
      <c r="BP116" s="1401"/>
      <c r="BQ116" s="1401"/>
      <c r="BR116" s="1401"/>
      <c r="BS116" s="1401"/>
      <c r="BT116" s="1401"/>
      <c r="BU116" s="1401"/>
      <c r="BV116" s="1402"/>
      <c r="BW116" s="1189"/>
      <c r="BX116" s="1190"/>
      <c r="BY116" s="1191"/>
      <c r="BZ116" s="1158" t="s">
        <v>477</v>
      </c>
      <c r="CA116" s="1159"/>
      <c r="CB116" s="1159"/>
      <c r="CC116" s="1252"/>
      <c r="CD116" s="1252"/>
      <c r="CE116" s="1252"/>
      <c r="CF116" s="1252"/>
      <c r="CG116" s="1252"/>
      <c r="CH116" s="1252"/>
      <c r="CI116" s="1252"/>
      <c r="CJ116" s="1252"/>
      <c r="CK116" s="1252"/>
      <c r="CL116" s="1252"/>
      <c r="CM116" s="1252"/>
      <c r="CN116" s="1252"/>
      <c r="CO116" s="1252"/>
      <c r="CP116" s="1252"/>
      <c r="CQ116" s="1252"/>
      <c r="CR116" s="1252"/>
      <c r="CS116" s="1252"/>
      <c r="CT116" s="1252"/>
      <c r="CU116" s="1252"/>
      <c r="CV116" s="1253"/>
    </row>
    <row r="117" spans="1:101" ht="6" customHeight="1">
      <c r="A117" s="1411"/>
      <c r="B117" s="1411"/>
      <c r="C117" s="1411"/>
      <c r="D117" s="1411"/>
      <c r="E117" s="1411"/>
      <c r="F117" s="1411"/>
      <c r="G117" s="1411"/>
      <c r="H117" s="1411"/>
      <c r="I117" s="1411"/>
      <c r="J117" s="1411"/>
      <c r="K117" s="1411"/>
      <c r="L117" s="1411"/>
      <c r="M117" s="1411"/>
      <c r="N117" s="1411"/>
      <c r="O117" s="1411"/>
      <c r="P117" s="1411"/>
      <c r="Q117" s="1411"/>
      <c r="R117" s="1411"/>
      <c r="S117" s="1411"/>
      <c r="T117" s="1411"/>
      <c r="U117" s="1411"/>
      <c r="V117" s="1411"/>
      <c r="W117" s="1411"/>
      <c r="X117" s="1411"/>
      <c r="Y117" s="1411"/>
      <c r="Z117" s="1411"/>
      <c r="AA117" s="1411"/>
      <c r="AB117" s="1411"/>
      <c r="AC117" s="1411"/>
      <c r="AD117" s="1411"/>
      <c r="AE117" s="1411"/>
      <c r="AF117" s="1411"/>
      <c r="AG117" s="1411"/>
      <c r="AH117" s="1411"/>
      <c r="AI117" s="1411"/>
      <c r="AJ117" s="1411"/>
      <c r="AK117" s="1411"/>
      <c r="AL117" s="1411"/>
      <c r="AM117" s="1411"/>
      <c r="AN117" s="1411"/>
      <c r="AO117" s="1411"/>
      <c r="AP117" s="1411"/>
      <c r="AQ117" s="1411"/>
      <c r="AR117" s="1411"/>
      <c r="AS117" s="1411"/>
      <c r="AT117" s="1411"/>
      <c r="AU117" s="541"/>
      <c r="AV117" s="541"/>
      <c r="AW117" s="1080"/>
      <c r="AX117" s="1081"/>
      <c r="AY117" s="1361"/>
      <c r="AZ117" s="1158"/>
      <c r="BA117" s="1159"/>
      <c r="BB117" s="1159"/>
      <c r="BC117" s="1252"/>
      <c r="BD117" s="1252"/>
      <c r="BE117" s="1252"/>
      <c r="BF117" s="1252"/>
      <c r="BG117" s="1252"/>
      <c r="BH117" s="1252"/>
      <c r="BI117" s="1252"/>
      <c r="BJ117" s="1252"/>
      <c r="BK117" s="1252"/>
      <c r="BL117" s="1252"/>
      <c r="BM117" s="1252"/>
      <c r="BN117" s="1252"/>
      <c r="BO117" s="1252"/>
      <c r="BP117" s="1252"/>
      <c r="BQ117" s="1252"/>
      <c r="BR117" s="1252"/>
      <c r="BS117" s="1252"/>
      <c r="BT117" s="1252"/>
      <c r="BU117" s="1252"/>
      <c r="BV117" s="1253"/>
      <c r="BW117" s="1189"/>
      <c r="BX117" s="1190"/>
      <c r="BY117" s="1191"/>
      <c r="BZ117" s="1158"/>
      <c r="CA117" s="1159"/>
      <c r="CB117" s="1159"/>
      <c r="CC117" s="1252"/>
      <c r="CD117" s="1252"/>
      <c r="CE117" s="1252"/>
      <c r="CF117" s="1252"/>
      <c r="CG117" s="1252"/>
      <c r="CH117" s="1252"/>
      <c r="CI117" s="1252"/>
      <c r="CJ117" s="1252"/>
      <c r="CK117" s="1252"/>
      <c r="CL117" s="1252"/>
      <c r="CM117" s="1252"/>
      <c r="CN117" s="1252"/>
      <c r="CO117" s="1252"/>
      <c r="CP117" s="1252"/>
      <c r="CQ117" s="1252"/>
      <c r="CR117" s="1252"/>
      <c r="CS117" s="1252"/>
      <c r="CT117" s="1252"/>
      <c r="CU117" s="1252"/>
      <c r="CV117" s="1253"/>
    </row>
    <row r="118" spans="1:101" ht="6" customHeight="1">
      <c r="A118" s="1411"/>
      <c r="B118" s="1411"/>
      <c r="C118" s="1411"/>
      <c r="D118" s="1411"/>
      <c r="E118" s="1411"/>
      <c r="F118" s="1411"/>
      <c r="G118" s="1411"/>
      <c r="H118" s="1411"/>
      <c r="I118" s="1411"/>
      <c r="J118" s="1411"/>
      <c r="K118" s="1411"/>
      <c r="L118" s="1411"/>
      <c r="M118" s="1411"/>
      <c r="N118" s="1411"/>
      <c r="O118" s="1411"/>
      <c r="P118" s="1411"/>
      <c r="Q118" s="1411"/>
      <c r="R118" s="1411"/>
      <c r="S118" s="1411"/>
      <c r="T118" s="1411"/>
      <c r="U118" s="1411"/>
      <c r="V118" s="1411"/>
      <c r="W118" s="1411"/>
      <c r="X118" s="1411"/>
      <c r="Y118" s="1411"/>
      <c r="Z118" s="1411"/>
      <c r="AA118" s="1411"/>
      <c r="AB118" s="1411"/>
      <c r="AC118" s="1411"/>
      <c r="AD118" s="1411"/>
      <c r="AE118" s="1411"/>
      <c r="AF118" s="1411"/>
      <c r="AG118" s="1411"/>
      <c r="AH118" s="1411"/>
      <c r="AI118" s="1411"/>
      <c r="AJ118" s="1411"/>
      <c r="AK118" s="1411"/>
      <c r="AL118" s="1411"/>
      <c r="AM118" s="1411"/>
      <c r="AN118" s="1411"/>
      <c r="AO118" s="1411"/>
      <c r="AP118" s="1411"/>
      <c r="AQ118" s="1411"/>
      <c r="AR118" s="1411"/>
      <c r="AS118" s="1411"/>
      <c r="AT118" s="1411"/>
      <c r="AU118" s="541"/>
      <c r="AV118" s="541"/>
      <c r="AW118" s="1080"/>
      <c r="AX118" s="1081"/>
      <c r="AY118" s="1361"/>
      <c r="AZ118" s="1158"/>
      <c r="BA118" s="1159"/>
      <c r="BB118" s="1159"/>
      <c r="BC118" s="1252"/>
      <c r="BD118" s="1252"/>
      <c r="BE118" s="1252"/>
      <c r="BF118" s="1252"/>
      <c r="BG118" s="1252"/>
      <c r="BH118" s="1252"/>
      <c r="BI118" s="1252"/>
      <c r="BJ118" s="1252"/>
      <c r="BK118" s="1252"/>
      <c r="BL118" s="1252"/>
      <c r="BM118" s="1252"/>
      <c r="BN118" s="1252"/>
      <c r="BO118" s="1252"/>
      <c r="BP118" s="1252"/>
      <c r="BQ118" s="1252"/>
      <c r="BR118" s="1252"/>
      <c r="BS118" s="1252"/>
      <c r="BT118" s="1252"/>
      <c r="BU118" s="1252"/>
      <c r="BV118" s="1253"/>
      <c r="BW118" s="1189"/>
      <c r="BX118" s="1190"/>
      <c r="BY118" s="1191"/>
      <c r="BZ118" s="1158"/>
      <c r="CA118" s="1159"/>
      <c r="CB118" s="1159"/>
      <c r="CC118" s="1252"/>
      <c r="CD118" s="1252"/>
      <c r="CE118" s="1252"/>
      <c r="CF118" s="1252"/>
      <c r="CG118" s="1252"/>
      <c r="CH118" s="1252"/>
      <c r="CI118" s="1252"/>
      <c r="CJ118" s="1252"/>
      <c r="CK118" s="1252"/>
      <c r="CL118" s="1252"/>
      <c r="CM118" s="1252"/>
      <c r="CN118" s="1252"/>
      <c r="CO118" s="1252"/>
      <c r="CP118" s="1252"/>
      <c r="CQ118" s="1252"/>
      <c r="CR118" s="1252"/>
      <c r="CS118" s="1252"/>
      <c r="CT118" s="1252"/>
      <c r="CU118" s="1252"/>
      <c r="CV118" s="1253"/>
    </row>
    <row r="119" spans="1:101" ht="6" customHeight="1">
      <c r="A119" s="1411"/>
      <c r="B119" s="1411"/>
      <c r="C119" s="1411"/>
      <c r="D119" s="1411"/>
      <c r="E119" s="1411"/>
      <c r="F119" s="1411"/>
      <c r="G119" s="1411"/>
      <c r="H119" s="1411"/>
      <c r="I119" s="1411"/>
      <c r="J119" s="1411"/>
      <c r="K119" s="1411"/>
      <c r="L119" s="1411"/>
      <c r="M119" s="1411"/>
      <c r="N119" s="1411"/>
      <c r="O119" s="1411"/>
      <c r="P119" s="1411"/>
      <c r="Q119" s="1411"/>
      <c r="R119" s="1411"/>
      <c r="S119" s="1411"/>
      <c r="T119" s="1411"/>
      <c r="U119" s="1411"/>
      <c r="V119" s="1411"/>
      <c r="W119" s="1411"/>
      <c r="X119" s="1411"/>
      <c r="Y119" s="1411"/>
      <c r="Z119" s="1411"/>
      <c r="AA119" s="1411"/>
      <c r="AB119" s="1411"/>
      <c r="AC119" s="1411"/>
      <c r="AD119" s="1411"/>
      <c r="AE119" s="1411"/>
      <c r="AF119" s="1411"/>
      <c r="AG119" s="1411"/>
      <c r="AH119" s="1411"/>
      <c r="AI119" s="1411"/>
      <c r="AJ119" s="1411"/>
      <c r="AK119" s="1411"/>
      <c r="AL119" s="1411"/>
      <c r="AM119" s="1411"/>
      <c r="AN119" s="1411"/>
      <c r="AO119" s="1411"/>
      <c r="AP119" s="1411"/>
      <c r="AQ119" s="1411"/>
      <c r="AR119" s="1411"/>
      <c r="AS119" s="1411"/>
      <c r="AT119" s="1411"/>
      <c r="AU119" s="554"/>
      <c r="AV119" s="555"/>
      <c r="AW119" s="1082"/>
      <c r="AX119" s="1083"/>
      <c r="AY119" s="1362"/>
      <c r="AZ119" s="1065"/>
      <c r="BA119" s="1066"/>
      <c r="BB119" s="1066"/>
      <c r="BC119" s="1134"/>
      <c r="BD119" s="1134"/>
      <c r="BE119" s="1134"/>
      <c r="BF119" s="1134"/>
      <c r="BG119" s="1134"/>
      <c r="BH119" s="1134"/>
      <c r="BI119" s="1134"/>
      <c r="BJ119" s="1134"/>
      <c r="BK119" s="1134"/>
      <c r="BL119" s="1134"/>
      <c r="BM119" s="1134"/>
      <c r="BN119" s="1134"/>
      <c r="BO119" s="1134"/>
      <c r="BP119" s="1134"/>
      <c r="BQ119" s="1134"/>
      <c r="BR119" s="1134"/>
      <c r="BS119" s="1134"/>
      <c r="BT119" s="1134"/>
      <c r="BU119" s="1134"/>
      <c r="BV119" s="1135"/>
      <c r="BW119" s="1366"/>
      <c r="BX119" s="1367"/>
      <c r="BY119" s="1368"/>
      <c r="BZ119" s="1065"/>
      <c r="CA119" s="1066"/>
      <c r="CB119" s="1066"/>
      <c r="CC119" s="1134"/>
      <c r="CD119" s="1134"/>
      <c r="CE119" s="1134"/>
      <c r="CF119" s="1134"/>
      <c r="CG119" s="1134"/>
      <c r="CH119" s="1134"/>
      <c r="CI119" s="1134"/>
      <c r="CJ119" s="1134"/>
      <c r="CK119" s="1134"/>
      <c r="CL119" s="1134"/>
      <c r="CM119" s="1134"/>
      <c r="CN119" s="1134"/>
      <c r="CO119" s="1134"/>
      <c r="CP119" s="1134"/>
      <c r="CQ119" s="1134"/>
      <c r="CR119" s="1134"/>
      <c r="CS119" s="1134"/>
      <c r="CT119" s="1134"/>
      <c r="CU119" s="1134"/>
      <c r="CV119" s="1135"/>
    </row>
    <row r="120" spans="1:101" ht="4.5" customHeight="1">
      <c r="A120" s="1411"/>
      <c r="B120" s="1411"/>
      <c r="C120" s="1411"/>
      <c r="D120" s="1411"/>
      <c r="E120" s="1411"/>
      <c r="F120" s="1411"/>
      <c r="G120" s="1411"/>
      <c r="H120" s="1411"/>
      <c r="I120" s="1411"/>
      <c r="J120" s="1411"/>
      <c r="K120" s="1411"/>
      <c r="L120" s="1411"/>
      <c r="M120" s="1411"/>
      <c r="N120" s="1411"/>
      <c r="O120" s="1411"/>
      <c r="P120" s="1411"/>
      <c r="Q120" s="1411"/>
      <c r="R120" s="1411"/>
      <c r="S120" s="1411"/>
      <c r="T120" s="1411"/>
      <c r="U120" s="1411"/>
      <c r="V120" s="1411"/>
      <c r="W120" s="1411"/>
      <c r="X120" s="1411"/>
      <c r="Y120" s="1411"/>
      <c r="Z120" s="1411"/>
      <c r="AA120" s="1411"/>
      <c r="AB120" s="1411"/>
      <c r="AC120" s="1411"/>
      <c r="AD120" s="1411"/>
      <c r="AE120" s="1411"/>
      <c r="AF120" s="1411"/>
      <c r="AG120" s="1411"/>
      <c r="AH120" s="1411"/>
      <c r="AI120" s="1411"/>
      <c r="AJ120" s="1411"/>
      <c r="AK120" s="1411"/>
      <c r="AL120" s="1411"/>
      <c r="AM120" s="1411"/>
      <c r="AN120" s="1411"/>
      <c r="AO120" s="1411"/>
      <c r="AP120" s="1411"/>
      <c r="AQ120" s="1411"/>
      <c r="AR120" s="1411"/>
      <c r="AS120" s="1411"/>
      <c r="AT120" s="1411"/>
      <c r="AU120" s="555"/>
      <c r="AV120" s="555"/>
      <c r="CK120" s="541"/>
      <c r="CT120" s="556"/>
      <c r="CU120" s="556"/>
      <c r="CV120" s="556"/>
    </row>
    <row r="121" spans="1:101" ht="4.5" customHeight="1">
      <c r="A121" s="1411"/>
      <c r="B121" s="1411"/>
      <c r="C121" s="1411"/>
      <c r="D121" s="1411"/>
      <c r="E121" s="1411"/>
      <c r="F121" s="1411"/>
      <c r="G121" s="1411"/>
      <c r="H121" s="1411"/>
      <c r="I121" s="1411"/>
      <c r="J121" s="1411"/>
      <c r="K121" s="1411"/>
      <c r="L121" s="1411"/>
      <c r="M121" s="1411"/>
      <c r="N121" s="1411"/>
      <c r="O121" s="1411"/>
      <c r="P121" s="1411"/>
      <c r="Q121" s="1411"/>
      <c r="R121" s="1411"/>
      <c r="S121" s="1411"/>
      <c r="T121" s="1411"/>
      <c r="U121" s="1411"/>
      <c r="V121" s="1411"/>
      <c r="W121" s="1411"/>
      <c r="X121" s="1411"/>
      <c r="Y121" s="1411"/>
      <c r="Z121" s="1411"/>
      <c r="AA121" s="1411"/>
      <c r="AB121" s="1411"/>
      <c r="AC121" s="1411"/>
      <c r="AD121" s="1411"/>
      <c r="AE121" s="1411"/>
      <c r="AF121" s="1411"/>
      <c r="AG121" s="1411"/>
      <c r="AH121" s="1411"/>
      <c r="AI121" s="1411"/>
      <c r="AJ121" s="1411"/>
      <c r="AK121" s="1411"/>
      <c r="AL121" s="1411"/>
      <c r="AM121" s="1411"/>
      <c r="AN121" s="1411"/>
      <c r="AO121" s="1411"/>
      <c r="AP121" s="1411"/>
      <c r="AQ121" s="1411"/>
      <c r="AR121" s="1411"/>
      <c r="AS121" s="1411"/>
      <c r="AT121" s="1411"/>
      <c r="AU121" s="555"/>
      <c r="AV121" s="555"/>
      <c r="CK121" s="541"/>
      <c r="CT121" s="557"/>
      <c r="CU121" s="557"/>
      <c r="CV121" s="557"/>
    </row>
    <row r="122" spans="1:101" ht="4.5" customHeight="1">
      <c r="A122" s="1411"/>
      <c r="B122" s="1411"/>
      <c r="C122" s="1411"/>
      <c r="D122" s="1411"/>
      <c r="E122" s="1411"/>
      <c r="F122" s="1411"/>
      <c r="G122" s="1411"/>
      <c r="H122" s="1411"/>
      <c r="I122" s="1411"/>
      <c r="J122" s="1411"/>
      <c r="K122" s="1411"/>
      <c r="L122" s="1411"/>
      <c r="M122" s="1411"/>
      <c r="N122" s="1411"/>
      <c r="O122" s="1411"/>
      <c r="P122" s="1411"/>
      <c r="Q122" s="1411"/>
      <c r="R122" s="1411"/>
      <c r="S122" s="1411"/>
      <c r="T122" s="1411"/>
      <c r="U122" s="1411"/>
      <c r="V122" s="1411"/>
      <c r="W122" s="1411"/>
      <c r="X122" s="1411"/>
      <c r="Y122" s="1411"/>
      <c r="Z122" s="1411"/>
      <c r="AA122" s="1411"/>
      <c r="AB122" s="1411"/>
      <c r="AC122" s="1411"/>
      <c r="AD122" s="1411"/>
      <c r="AE122" s="1411"/>
      <c r="AF122" s="1411"/>
      <c r="AG122" s="1411"/>
      <c r="AH122" s="1411"/>
      <c r="AI122" s="1411"/>
      <c r="AJ122" s="1411"/>
      <c r="AK122" s="1411"/>
      <c r="AL122" s="1411"/>
      <c r="AM122" s="1411"/>
      <c r="AN122" s="1411"/>
      <c r="AO122" s="1411"/>
      <c r="AP122" s="1411"/>
      <c r="AQ122" s="1411"/>
      <c r="AR122" s="1411"/>
      <c r="AS122" s="1411"/>
      <c r="AT122" s="1411"/>
      <c r="AU122" s="555"/>
      <c r="AV122" s="555"/>
      <c r="AW122" s="1403"/>
      <c r="AX122" s="1403"/>
      <c r="AY122" s="1403"/>
      <c r="AZ122" s="1403"/>
      <c r="BA122" s="1403"/>
      <c r="BB122" s="1403"/>
      <c r="BC122" s="1403"/>
      <c r="BD122" s="1403"/>
      <c r="BE122" s="1403"/>
      <c r="BF122" s="1403"/>
      <c r="BG122" s="1403"/>
      <c r="BH122" s="1403"/>
      <c r="BI122" s="1403"/>
      <c r="BJ122" s="1403"/>
      <c r="BK122" s="1403"/>
      <c r="BL122" s="1403"/>
      <c r="BM122" s="1403"/>
      <c r="BN122" s="1403"/>
      <c r="BO122" s="1403"/>
      <c r="BP122" s="1403"/>
      <c r="BQ122" s="1403"/>
      <c r="BR122" s="1403"/>
      <c r="BS122" s="1403"/>
      <c r="BT122" s="1403"/>
      <c r="BU122" s="1403"/>
      <c r="BV122" s="1403"/>
      <c r="BW122" s="1403"/>
      <c r="BX122" s="1403"/>
      <c r="BY122" s="1403"/>
      <c r="BZ122" s="1403"/>
      <c r="CA122" s="1403"/>
      <c r="CB122" s="1403"/>
      <c r="CC122" s="1403"/>
      <c r="CD122" s="1403"/>
      <c r="CE122" s="1403"/>
      <c r="CF122" s="1403"/>
      <c r="CG122" s="1403"/>
      <c r="CH122" s="1403"/>
      <c r="CI122" s="1403"/>
      <c r="CJ122" s="1403"/>
      <c r="CT122" s="557"/>
      <c r="CU122" s="557"/>
      <c r="CV122" s="557"/>
    </row>
    <row r="123" spans="1:101" ht="4.5" customHeight="1">
      <c r="A123" s="1412"/>
      <c r="B123" s="1412"/>
      <c r="C123" s="1412"/>
      <c r="D123" s="1412"/>
      <c r="E123" s="1412"/>
      <c r="F123" s="1412"/>
      <c r="G123" s="1412"/>
      <c r="H123" s="1412"/>
      <c r="I123" s="1412"/>
      <c r="J123" s="1412"/>
      <c r="K123" s="1412"/>
      <c r="L123" s="1412"/>
      <c r="M123" s="1412"/>
      <c r="N123" s="1412"/>
      <c r="O123" s="1412"/>
      <c r="P123" s="1412"/>
      <c r="Q123" s="1412"/>
      <c r="R123" s="1412"/>
      <c r="S123" s="1412"/>
      <c r="T123" s="1412"/>
      <c r="U123" s="1412"/>
      <c r="V123" s="1412"/>
      <c r="W123" s="1412"/>
      <c r="X123" s="1411"/>
      <c r="Y123" s="1411"/>
      <c r="Z123" s="1411"/>
      <c r="AA123" s="1411"/>
      <c r="AB123" s="1411"/>
      <c r="AC123" s="1411"/>
      <c r="AD123" s="1411"/>
      <c r="AE123" s="1411"/>
      <c r="AF123" s="1411"/>
      <c r="AG123" s="1411"/>
      <c r="AH123" s="1411"/>
      <c r="AI123" s="1411"/>
      <c r="AJ123" s="1411"/>
      <c r="AK123" s="1411"/>
      <c r="AL123" s="1411"/>
      <c r="AM123" s="1411"/>
      <c r="AN123" s="1411"/>
      <c r="AO123" s="1411"/>
      <c r="AP123" s="1411"/>
      <c r="AQ123" s="1411"/>
      <c r="AR123" s="1411"/>
      <c r="AS123" s="1411"/>
      <c r="AT123" s="1411"/>
      <c r="AU123" s="555"/>
      <c r="AV123" s="555"/>
      <c r="AW123" s="1403"/>
      <c r="AX123" s="1403"/>
      <c r="AY123" s="1403"/>
      <c r="AZ123" s="1403"/>
      <c r="BA123" s="1403"/>
      <c r="BB123" s="1403"/>
      <c r="BC123" s="1403"/>
      <c r="BD123" s="1403"/>
      <c r="BE123" s="1403"/>
      <c r="BF123" s="1403"/>
      <c r="BG123" s="1403"/>
      <c r="BH123" s="1403"/>
      <c r="BI123" s="1403"/>
      <c r="BJ123" s="1403"/>
      <c r="BK123" s="1403"/>
      <c r="BL123" s="1403"/>
      <c r="BM123" s="1403"/>
      <c r="BN123" s="1403"/>
      <c r="BO123" s="1403"/>
      <c r="BP123" s="1403"/>
      <c r="BQ123" s="1403"/>
      <c r="BR123" s="1403"/>
      <c r="BS123" s="1403"/>
      <c r="BT123" s="1403"/>
      <c r="BU123" s="1403"/>
      <c r="BV123" s="1403"/>
      <c r="BW123" s="1403"/>
      <c r="BX123" s="1403"/>
      <c r="BY123" s="1403"/>
      <c r="BZ123" s="1403"/>
      <c r="CA123" s="1403"/>
      <c r="CB123" s="1403"/>
      <c r="CC123" s="1403"/>
      <c r="CD123" s="1403"/>
      <c r="CE123" s="1403"/>
      <c r="CF123" s="1403"/>
      <c r="CG123" s="1403"/>
      <c r="CH123" s="1403"/>
      <c r="CI123" s="1403"/>
      <c r="CJ123" s="1403"/>
      <c r="CT123" s="557"/>
      <c r="CU123" s="557"/>
      <c r="CV123" s="557"/>
    </row>
    <row r="124" spans="1:101" ht="4.5" customHeight="1">
      <c r="A124" s="1404" t="s">
        <v>480</v>
      </c>
      <c r="B124" s="1405"/>
      <c r="C124" s="1405"/>
      <c r="D124" s="1405"/>
      <c r="E124" s="1405"/>
      <c r="F124" s="1405"/>
      <c r="G124" s="1405"/>
      <c r="H124" s="1405"/>
      <c r="I124" s="1405"/>
      <c r="J124" s="1405"/>
      <c r="K124" s="1405"/>
      <c r="L124" s="1405"/>
      <c r="M124" s="1405"/>
      <c r="N124" s="1405"/>
      <c r="O124" s="1405"/>
      <c r="P124" s="1405"/>
      <c r="Q124" s="1405"/>
      <c r="R124" s="1405"/>
      <c r="S124" s="1405"/>
      <c r="T124" s="1405"/>
      <c r="U124" s="1405"/>
      <c r="V124" s="1405"/>
      <c r="W124" s="1406"/>
      <c r="X124" s="1062" t="s">
        <v>481</v>
      </c>
      <c r="Y124" s="1063"/>
      <c r="Z124" s="1063"/>
      <c r="AA124" s="1063"/>
      <c r="AB124" s="1063"/>
      <c r="AC124" s="1064"/>
      <c r="AD124" s="1192"/>
      <c r="AE124" s="1193"/>
      <c r="AF124" s="1193"/>
      <c r="AG124" s="1194"/>
      <c r="AH124" s="1062" t="s">
        <v>482</v>
      </c>
      <c r="AI124" s="1063"/>
      <c r="AJ124" s="1063"/>
      <c r="AK124" s="1063"/>
      <c r="AL124" s="1063"/>
      <c r="AM124" s="1064"/>
      <c r="AN124" s="1192"/>
      <c r="AO124" s="1193"/>
      <c r="AP124" s="1193"/>
      <c r="AQ124" s="1193"/>
      <c r="AR124" s="1193"/>
      <c r="AS124" s="1193"/>
      <c r="AT124" s="1194"/>
      <c r="AU124" s="555"/>
      <c r="AV124" s="555"/>
      <c r="AW124" s="1403"/>
      <c r="AX124" s="1403"/>
      <c r="AY124" s="1403"/>
      <c r="AZ124" s="1403"/>
      <c r="BA124" s="1403"/>
      <c r="BB124" s="1403"/>
      <c r="BC124" s="1403"/>
      <c r="BD124" s="1403"/>
      <c r="BE124" s="1403"/>
      <c r="BF124" s="1403"/>
      <c r="BG124" s="1403"/>
      <c r="BH124" s="1403"/>
      <c r="BI124" s="1403"/>
      <c r="BJ124" s="1403"/>
      <c r="BK124" s="1403"/>
      <c r="BL124" s="1403"/>
      <c r="BM124" s="1403"/>
      <c r="BN124" s="1403"/>
      <c r="BO124" s="1403"/>
      <c r="BP124" s="1403"/>
      <c r="BQ124" s="1403"/>
      <c r="BR124" s="1403"/>
      <c r="BS124" s="1403"/>
      <c r="BT124" s="1403"/>
      <c r="BU124" s="1403"/>
      <c r="BV124" s="1403"/>
      <c r="BW124" s="1403"/>
      <c r="BX124" s="1403"/>
      <c r="BY124" s="1403"/>
      <c r="BZ124" s="1403"/>
      <c r="CA124" s="1403"/>
      <c r="CB124" s="1403"/>
      <c r="CC124" s="1403"/>
      <c r="CD124" s="1403"/>
      <c r="CE124" s="1403"/>
      <c r="CF124" s="1403"/>
      <c r="CG124" s="1403"/>
      <c r="CH124" s="1403"/>
      <c r="CI124" s="1403"/>
      <c r="CJ124" s="1403"/>
      <c r="CT124" s="557"/>
      <c r="CU124" s="557"/>
      <c r="CV124" s="557"/>
    </row>
    <row r="125" spans="1:101" ht="4.5" customHeight="1">
      <c r="A125" s="1387"/>
      <c r="B125" s="1304"/>
      <c r="C125" s="1304"/>
      <c r="D125" s="1304"/>
      <c r="E125" s="1304"/>
      <c r="F125" s="1304"/>
      <c r="G125" s="1304"/>
      <c r="H125" s="1304"/>
      <c r="I125" s="1304"/>
      <c r="J125" s="1304"/>
      <c r="K125" s="1304"/>
      <c r="L125" s="1304"/>
      <c r="M125" s="1304"/>
      <c r="N125" s="1304"/>
      <c r="O125" s="1304"/>
      <c r="P125" s="1304"/>
      <c r="Q125" s="1304"/>
      <c r="R125" s="1304"/>
      <c r="S125" s="1304"/>
      <c r="T125" s="1304"/>
      <c r="U125" s="1304"/>
      <c r="V125" s="1304"/>
      <c r="W125" s="1388"/>
      <c r="X125" s="1158"/>
      <c r="Y125" s="1159"/>
      <c r="Z125" s="1159"/>
      <c r="AA125" s="1159"/>
      <c r="AB125" s="1159"/>
      <c r="AC125" s="1160"/>
      <c r="AD125" s="1195"/>
      <c r="AE125" s="1196"/>
      <c r="AF125" s="1196"/>
      <c r="AG125" s="1197"/>
      <c r="AH125" s="1158"/>
      <c r="AI125" s="1159"/>
      <c r="AJ125" s="1159"/>
      <c r="AK125" s="1159"/>
      <c r="AL125" s="1159"/>
      <c r="AM125" s="1160"/>
      <c r="AN125" s="1195"/>
      <c r="AO125" s="1196"/>
      <c r="AP125" s="1196"/>
      <c r="AQ125" s="1196"/>
      <c r="AR125" s="1196"/>
      <c r="AS125" s="1196"/>
      <c r="AT125" s="1197"/>
      <c r="AU125" s="555"/>
      <c r="AV125" s="555"/>
      <c r="CT125" s="546"/>
      <c r="CU125" s="546"/>
      <c r="CV125" s="546"/>
    </row>
    <row r="126" spans="1:101" ht="4.5" customHeight="1">
      <c r="A126" s="1387"/>
      <c r="B126" s="1304"/>
      <c r="C126" s="1304"/>
      <c r="D126" s="1304"/>
      <c r="E126" s="1304"/>
      <c r="F126" s="1304"/>
      <c r="G126" s="1304"/>
      <c r="H126" s="1304"/>
      <c r="I126" s="1304"/>
      <c r="J126" s="1304"/>
      <c r="K126" s="1304"/>
      <c r="L126" s="1304"/>
      <c r="M126" s="1304"/>
      <c r="N126" s="1304"/>
      <c r="O126" s="1304"/>
      <c r="P126" s="1304"/>
      <c r="Q126" s="1304"/>
      <c r="R126" s="1304"/>
      <c r="S126" s="1304"/>
      <c r="T126" s="1304"/>
      <c r="U126" s="1304"/>
      <c r="V126" s="1304"/>
      <c r="W126" s="1388"/>
      <c r="X126" s="1158"/>
      <c r="Y126" s="1159"/>
      <c r="Z126" s="1159"/>
      <c r="AA126" s="1159"/>
      <c r="AB126" s="1159"/>
      <c r="AC126" s="1160"/>
      <c r="AD126" s="1195"/>
      <c r="AE126" s="1196"/>
      <c r="AF126" s="1196"/>
      <c r="AG126" s="1197"/>
      <c r="AH126" s="1158"/>
      <c r="AI126" s="1159"/>
      <c r="AJ126" s="1159"/>
      <c r="AK126" s="1159"/>
      <c r="AL126" s="1159"/>
      <c r="AM126" s="1160"/>
      <c r="AN126" s="1195"/>
      <c r="AO126" s="1196"/>
      <c r="AP126" s="1196"/>
      <c r="AQ126" s="1196"/>
      <c r="AR126" s="1196"/>
      <c r="AS126" s="1196"/>
      <c r="AT126" s="1197"/>
      <c r="AU126" s="555"/>
      <c r="AV126" s="555"/>
      <c r="AW126" s="1410" t="s">
        <v>646</v>
      </c>
      <c r="AX126" s="1410"/>
      <c r="AY126" s="1410"/>
      <c r="AZ126" s="1410"/>
      <c r="BA126" s="1410"/>
      <c r="BB126" s="1410"/>
      <c r="BC126" s="1410"/>
      <c r="BD126" s="1410"/>
      <c r="BE126" s="1410"/>
      <c r="BF126" s="1410"/>
      <c r="BG126" s="1410"/>
      <c r="BH126" s="1410"/>
      <c r="BI126" s="1410"/>
      <c r="BJ126" s="1410"/>
      <c r="BK126" s="1410"/>
      <c r="BL126" s="1410"/>
      <c r="BM126" s="1410"/>
      <c r="BN126" s="1410"/>
      <c r="BO126" s="1410"/>
      <c r="BP126" s="1410"/>
      <c r="BQ126" s="1410"/>
      <c r="BR126" s="1410"/>
      <c r="BS126" s="1410"/>
      <c r="BT126" s="1410"/>
      <c r="BU126" s="1410"/>
      <c r="BV126" s="1410"/>
      <c r="BW126" s="1410"/>
      <c r="BX126" s="1410"/>
      <c r="BY126" s="1410"/>
      <c r="BZ126" s="1410"/>
      <c r="CA126" s="1410"/>
      <c r="CB126" s="1410"/>
      <c r="CC126" s="1410"/>
      <c r="CD126" s="1410"/>
      <c r="CE126" s="1410"/>
      <c r="CF126" s="1410"/>
      <c r="CG126" s="1410"/>
      <c r="CH126" s="1410"/>
      <c r="CI126" s="1410"/>
      <c r="CJ126" s="1410"/>
      <c r="CK126" s="1410"/>
      <c r="CL126" s="1410"/>
      <c r="CM126" s="1410"/>
      <c r="CN126" s="1410"/>
      <c r="CO126" s="1410"/>
      <c r="CP126" s="1410"/>
      <c r="CQ126" s="1410"/>
      <c r="CR126" s="1410"/>
      <c r="CS126" s="1410"/>
      <c r="CT126" s="1410"/>
      <c r="CU126" s="1410"/>
      <c r="CV126" s="1410"/>
      <c r="CW126" s="542"/>
    </row>
    <row r="127" spans="1:101" ht="4.5" customHeight="1">
      <c r="A127" s="1387" t="s">
        <v>483</v>
      </c>
      <c r="B127" s="1304"/>
      <c r="C127" s="1304"/>
      <c r="D127" s="1304"/>
      <c r="E127" s="1304"/>
      <c r="F127" s="1304"/>
      <c r="G127" s="1304"/>
      <c r="H127" s="1304"/>
      <c r="I127" s="1304"/>
      <c r="J127" s="1304"/>
      <c r="K127" s="1304"/>
      <c r="L127" s="1304"/>
      <c r="M127" s="1304"/>
      <c r="N127" s="1304"/>
      <c r="O127" s="1304"/>
      <c r="P127" s="1304"/>
      <c r="Q127" s="1304"/>
      <c r="R127" s="1304"/>
      <c r="S127" s="1304"/>
      <c r="T127" s="1304"/>
      <c r="U127" s="1304"/>
      <c r="V127" s="1304"/>
      <c r="W127" s="1388"/>
      <c r="X127" s="1065"/>
      <c r="Y127" s="1066"/>
      <c r="Z127" s="1066"/>
      <c r="AA127" s="1066"/>
      <c r="AB127" s="1066"/>
      <c r="AC127" s="1067"/>
      <c r="AD127" s="1407"/>
      <c r="AE127" s="1408"/>
      <c r="AF127" s="1408"/>
      <c r="AG127" s="1409"/>
      <c r="AH127" s="1065"/>
      <c r="AI127" s="1066"/>
      <c r="AJ127" s="1066"/>
      <c r="AK127" s="1066"/>
      <c r="AL127" s="1066"/>
      <c r="AM127" s="1067"/>
      <c r="AN127" s="1407"/>
      <c r="AO127" s="1408"/>
      <c r="AP127" s="1408"/>
      <c r="AQ127" s="1408"/>
      <c r="AR127" s="1408"/>
      <c r="AS127" s="1408"/>
      <c r="AT127" s="1409"/>
      <c r="AU127" s="555"/>
      <c r="AV127" s="555"/>
      <c r="AW127" s="1410"/>
      <c r="AX127" s="1410"/>
      <c r="AY127" s="1410"/>
      <c r="AZ127" s="1410"/>
      <c r="BA127" s="1410"/>
      <c r="BB127" s="1410"/>
      <c r="BC127" s="1410"/>
      <c r="BD127" s="1410"/>
      <c r="BE127" s="1410"/>
      <c r="BF127" s="1410"/>
      <c r="BG127" s="1410"/>
      <c r="BH127" s="1410"/>
      <c r="BI127" s="1410"/>
      <c r="BJ127" s="1410"/>
      <c r="BK127" s="1410"/>
      <c r="BL127" s="1410"/>
      <c r="BM127" s="1410"/>
      <c r="BN127" s="1410"/>
      <c r="BO127" s="1410"/>
      <c r="BP127" s="1410"/>
      <c r="BQ127" s="1410"/>
      <c r="BR127" s="1410"/>
      <c r="BS127" s="1410"/>
      <c r="BT127" s="1410"/>
      <c r="BU127" s="1410"/>
      <c r="BV127" s="1410"/>
      <c r="BW127" s="1410"/>
      <c r="BX127" s="1410"/>
      <c r="BY127" s="1410"/>
      <c r="BZ127" s="1410"/>
      <c r="CA127" s="1410"/>
      <c r="CB127" s="1410"/>
      <c r="CC127" s="1410"/>
      <c r="CD127" s="1410"/>
      <c r="CE127" s="1410"/>
      <c r="CF127" s="1410"/>
      <c r="CG127" s="1410"/>
      <c r="CH127" s="1410"/>
      <c r="CI127" s="1410"/>
      <c r="CJ127" s="1410"/>
      <c r="CK127" s="1410"/>
      <c r="CL127" s="1410"/>
      <c r="CM127" s="1410"/>
      <c r="CN127" s="1410"/>
      <c r="CO127" s="1410"/>
      <c r="CP127" s="1410"/>
      <c r="CQ127" s="1410"/>
      <c r="CR127" s="1410"/>
      <c r="CS127" s="1410"/>
      <c r="CT127" s="1410"/>
      <c r="CU127" s="1410"/>
      <c r="CV127" s="1410"/>
      <c r="CW127" s="542"/>
    </row>
    <row r="128" spans="1:101" ht="5.45" customHeight="1">
      <c r="A128" s="1387"/>
      <c r="B128" s="1304"/>
      <c r="C128" s="1304"/>
      <c r="D128" s="1304"/>
      <c r="E128" s="1304"/>
      <c r="F128" s="1304"/>
      <c r="G128" s="1304"/>
      <c r="H128" s="1304"/>
      <c r="I128" s="1304"/>
      <c r="J128" s="1304"/>
      <c r="K128" s="1304"/>
      <c r="L128" s="1304"/>
      <c r="M128" s="1304"/>
      <c r="N128" s="1304"/>
      <c r="O128" s="1304"/>
      <c r="P128" s="1304"/>
      <c r="Q128" s="1304"/>
      <c r="R128" s="1304"/>
      <c r="S128" s="1304"/>
      <c r="T128" s="1304"/>
      <c r="U128" s="1304"/>
      <c r="V128" s="1304"/>
      <c r="W128" s="1388"/>
      <c r="X128" s="1389" t="s">
        <v>484</v>
      </c>
      <c r="Y128" s="1390"/>
      <c r="Z128" s="1390"/>
      <c r="AA128" s="1390"/>
      <c r="AB128" s="1390"/>
      <c r="AC128" s="1390"/>
      <c r="AD128" s="1390"/>
      <c r="AE128" s="1390"/>
      <c r="AF128" s="1390"/>
      <c r="AG128" s="1390"/>
      <c r="AH128" s="1390"/>
      <c r="AI128" s="1390"/>
      <c r="AJ128" s="1390"/>
      <c r="AK128" s="1390"/>
      <c r="AL128" s="1390"/>
      <c r="AM128" s="1391"/>
      <c r="AN128" s="1392"/>
      <c r="AO128" s="1392"/>
      <c r="AP128" s="1392"/>
      <c r="AQ128" s="1392"/>
      <c r="AR128" s="1392"/>
      <c r="AS128" s="1392"/>
      <c r="AT128" s="1393"/>
      <c r="AU128" s="555"/>
      <c r="AV128" s="555"/>
      <c r="AW128" s="1410"/>
      <c r="AX128" s="1410"/>
      <c r="AY128" s="1410"/>
      <c r="AZ128" s="1410"/>
      <c r="BA128" s="1410"/>
      <c r="BB128" s="1410"/>
      <c r="BC128" s="1410"/>
      <c r="BD128" s="1410"/>
      <c r="BE128" s="1410"/>
      <c r="BF128" s="1410"/>
      <c r="BG128" s="1410"/>
      <c r="BH128" s="1410"/>
      <c r="BI128" s="1410"/>
      <c r="BJ128" s="1410"/>
      <c r="BK128" s="1410"/>
      <c r="BL128" s="1410"/>
      <c r="BM128" s="1410"/>
      <c r="BN128" s="1410"/>
      <c r="BO128" s="1410"/>
      <c r="BP128" s="1410"/>
      <c r="BQ128" s="1410"/>
      <c r="BR128" s="1410"/>
      <c r="BS128" s="1410"/>
      <c r="BT128" s="1410"/>
      <c r="BU128" s="1410"/>
      <c r="BV128" s="1410"/>
      <c r="BW128" s="1410"/>
      <c r="BX128" s="1410"/>
      <c r="BY128" s="1410"/>
      <c r="BZ128" s="1410"/>
      <c r="CA128" s="1410"/>
      <c r="CB128" s="1410"/>
      <c r="CC128" s="1410"/>
      <c r="CD128" s="1410"/>
      <c r="CE128" s="1410"/>
      <c r="CF128" s="1410"/>
      <c r="CG128" s="1410"/>
      <c r="CH128" s="1410"/>
      <c r="CI128" s="1410"/>
      <c r="CJ128" s="1410"/>
      <c r="CK128" s="1410"/>
      <c r="CL128" s="1410"/>
      <c r="CM128" s="1410"/>
      <c r="CN128" s="1410"/>
      <c r="CO128" s="1410"/>
      <c r="CP128" s="1410"/>
      <c r="CQ128" s="1410"/>
      <c r="CR128" s="1410"/>
      <c r="CS128" s="1410"/>
      <c r="CT128" s="1410"/>
      <c r="CU128" s="1410"/>
      <c r="CV128" s="1410"/>
      <c r="CW128" s="542"/>
    </row>
    <row r="129" spans="1:114" ht="6.75" customHeight="1">
      <c r="A129" s="1387"/>
      <c r="B129" s="1304"/>
      <c r="C129" s="1304"/>
      <c r="D129" s="1304"/>
      <c r="E129" s="1304"/>
      <c r="F129" s="1304"/>
      <c r="G129" s="1304"/>
      <c r="H129" s="1304"/>
      <c r="I129" s="1304"/>
      <c r="J129" s="1304"/>
      <c r="K129" s="1304"/>
      <c r="L129" s="1304"/>
      <c r="M129" s="1304"/>
      <c r="N129" s="1304"/>
      <c r="O129" s="1304"/>
      <c r="P129" s="1304"/>
      <c r="Q129" s="1304"/>
      <c r="R129" s="1304"/>
      <c r="S129" s="1304"/>
      <c r="T129" s="1304"/>
      <c r="U129" s="1304"/>
      <c r="V129" s="1304"/>
      <c r="W129" s="1388"/>
      <c r="X129" s="1356"/>
      <c r="Y129" s="1309"/>
      <c r="Z129" s="1309"/>
      <c r="AA129" s="1309"/>
      <c r="AB129" s="1309"/>
      <c r="AC129" s="1309"/>
      <c r="AD129" s="1309"/>
      <c r="AE129" s="1309"/>
      <c r="AF129" s="1309"/>
      <c r="AG129" s="1309"/>
      <c r="AH129" s="1309"/>
      <c r="AI129" s="1309"/>
      <c r="AJ129" s="1309"/>
      <c r="AK129" s="1309"/>
      <c r="AL129" s="1309"/>
      <c r="AM129" s="1310"/>
      <c r="AN129" s="1394"/>
      <c r="AO129" s="1394"/>
      <c r="AP129" s="1394"/>
      <c r="AQ129" s="1394"/>
      <c r="AR129" s="1394"/>
      <c r="AS129" s="1394"/>
      <c r="AT129" s="1395"/>
      <c r="AU129" s="555"/>
      <c r="AV129" s="555"/>
      <c r="AW129" s="542"/>
      <c r="AX129" s="542"/>
      <c r="AY129" s="542"/>
      <c r="AZ129" s="542"/>
      <c r="BA129" s="542"/>
      <c r="BB129" s="542"/>
      <c r="BC129" s="542"/>
      <c r="BD129" s="542"/>
      <c r="BE129" s="542"/>
      <c r="BF129" s="542"/>
      <c r="BG129" s="542"/>
      <c r="BH129" s="542"/>
      <c r="BI129" s="542"/>
      <c r="BJ129" s="542"/>
      <c r="BK129" s="542"/>
      <c r="BL129" s="542"/>
      <c r="BM129" s="542"/>
      <c r="BN129" s="542"/>
      <c r="BO129" s="542"/>
      <c r="BP129" s="542"/>
      <c r="BQ129" s="542"/>
      <c r="BR129" s="542"/>
      <c r="BS129" s="542"/>
      <c r="BT129" s="542"/>
      <c r="BU129" s="542"/>
      <c r="BV129" s="542"/>
      <c r="BW129" s="542"/>
      <c r="BX129" s="542"/>
      <c r="BY129" s="542"/>
      <c r="BZ129" s="542"/>
      <c r="CA129" s="542"/>
      <c r="CB129" s="542"/>
      <c r="CC129" s="542"/>
      <c r="CD129" s="542"/>
      <c r="CE129" s="542"/>
      <c r="CF129" s="542"/>
      <c r="CG129" s="542"/>
      <c r="CH129" s="542"/>
      <c r="CI129" s="542"/>
      <c r="CJ129" s="542"/>
      <c r="CK129" s="542"/>
      <c r="CL129" s="544"/>
      <c r="CM129" s="544"/>
      <c r="CN129" s="544"/>
      <c r="CO129" s="544"/>
      <c r="CP129" s="544"/>
      <c r="CQ129" s="544"/>
      <c r="CR129" s="544"/>
      <c r="CS129" s="544"/>
      <c r="CT129" s="544"/>
      <c r="CU129" s="544"/>
      <c r="CV129" s="544"/>
      <c r="CW129" s="542"/>
    </row>
    <row r="130" spans="1:114" ht="4.5" customHeight="1">
      <c r="A130" s="1387" t="s">
        <v>485</v>
      </c>
      <c r="B130" s="1304"/>
      <c r="C130" s="1304"/>
      <c r="D130" s="1304"/>
      <c r="E130" s="1304"/>
      <c r="F130" s="1304"/>
      <c r="G130" s="1304"/>
      <c r="H130" s="1304"/>
      <c r="I130" s="1304"/>
      <c r="J130" s="1304"/>
      <c r="K130" s="1304"/>
      <c r="L130" s="1304"/>
      <c r="M130" s="1304"/>
      <c r="N130" s="1304"/>
      <c r="O130" s="1304"/>
      <c r="P130" s="1304"/>
      <c r="Q130" s="1304"/>
      <c r="R130" s="1304"/>
      <c r="S130" s="1304"/>
      <c r="T130" s="1304"/>
      <c r="U130" s="1304"/>
      <c r="V130" s="1304"/>
      <c r="W130" s="1388"/>
      <c r="X130" s="1356"/>
      <c r="Y130" s="1309"/>
      <c r="Z130" s="1309"/>
      <c r="AA130" s="1309"/>
      <c r="AB130" s="1309"/>
      <c r="AC130" s="1309"/>
      <c r="AD130" s="1309"/>
      <c r="AE130" s="1309"/>
      <c r="AF130" s="1309"/>
      <c r="AG130" s="1309"/>
      <c r="AH130" s="1309"/>
      <c r="AI130" s="1309"/>
      <c r="AJ130" s="1309"/>
      <c r="AK130" s="1309"/>
      <c r="AL130" s="1309"/>
      <c r="AM130" s="1310"/>
      <c r="AN130" s="1394"/>
      <c r="AO130" s="1394"/>
      <c r="AP130" s="1394"/>
      <c r="AQ130" s="1394"/>
      <c r="AR130" s="1394"/>
      <c r="AS130" s="1394"/>
      <c r="AT130" s="1395"/>
      <c r="AU130" s="555"/>
      <c r="AV130" s="555"/>
      <c r="AW130" s="1304" t="s">
        <v>486</v>
      </c>
      <c r="AX130" s="1304"/>
      <c r="AY130" s="1304"/>
      <c r="AZ130" s="1304"/>
      <c r="BA130" s="1304"/>
      <c r="BB130" s="1304"/>
      <c r="BC130" s="1304"/>
      <c r="BD130" s="1304"/>
      <c r="BE130" s="1304"/>
      <c r="BF130" s="1304"/>
      <c r="BG130" s="1304"/>
      <c r="BH130" s="1304"/>
      <c r="BI130" s="1304"/>
      <c r="BJ130" s="1304"/>
      <c r="BK130" s="1304"/>
      <c r="BL130" s="1304"/>
      <c r="BM130" s="1304"/>
      <c r="BN130" s="1304"/>
      <c r="BO130" s="1304"/>
      <c r="BP130" s="1304"/>
      <c r="BQ130" s="1304"/>
      <c r="BR130" s="1304"/>
      <c r="BS130" s="1304"/>
      <c r="BT130" s="1304"/>
      <c r="BU130" s="1304" t="s">
        <v>487</v>
      </c>
      <c r="BV130" s="1304"/>
      <c r="BW130" s="1304"/>
      <c r="BX130" s="1304"/>
      <c r="BY130" s="1304"/>
      <c r="BZ130" s="1304"/>
      <c r="CA130" s="1304"/>
      <c r="CB130" s="1304"/>
      <c r="CC130" s="1304"/>
      <c r="CD130" s="1304"/>
      <c r="CE130" s="1304"/>
      <c r="CF130" s="1304"/>
      <c r="CG130" s="1304"/>
      <c r="CH130" s="1304"/>
      <c r="CI130" s="1304"/>
      <c r="CJ130" s="1304"/>
      <c r="CK130" s="1304"/>
      <c r="CL130" s="1304"/>
      <c r="CM130" s="1304"/>
      <c r="CN130" s="1304"/>
      <c r="CO130" s="1304"/>
      <c r="CP130" s="1304"/>
      <c r="CQ130" s="1304"/>
      <c r="CR130" s="1304"/>
      <c r="CS130" s="1304"/>
      <c r="CT130" s="1304"/>
      <c r="CU130" s="1304"/>
      <c r="CV130" s="1304"/>
      <c r="CW130" s="1304"/>
    </row>
    <row r="131" spans="1:114" ht="4.5" customHeight="1">
      <c r="A131" s="1387"/>
      <c r="B131" s="1304"/>
      <c r="C131" s="1304"/>
      <c r="D131" s="1304"/>
      <c r="E131" s="1304"/>
      <c r="F131" s="1304"/>
      <c r="G131" s="1304"/>
      <c r="H131" s="1304"/>
      <c r="I131" s="1304"/>
      <c r="J131" s="1304"/>
      <c r="K131" s="1304"/>
      <c r="L131" s="1304"/>
      <c r="M131" s="1304"/>
      <c r="N131" s="1304"/>
      <c r="O131" s="1304"/>
      <c r="P131" s="1304"/>
      <c r="Q131" s="1304"/>
      <c r="R131" s="1304"/>
      <c r="S131" s="1304"/>
      <c r="T131" s="1304"/>
      <c r="U131" s="1304"/>
      <c r="V131" s="1304"/>
      <c r="W131" s="1388"/>
      <c r="X131" s="1356"/>
      <c r="Y131" s="1309"/>
      <c r="Z131" s="1309"/>
      <c r="AA131" s="1309"/>
      <c r="AB131" s="1309"/>
      <c r="AC131" s="1309"/>
      <c r="AD131" s="1309"/>
      <c r="AE131" s="1309"/>
      <c r="AF131" s="1309"/>
      <c r="AG131" s="1309"/>
      <c r="AH131" s="1309"/>
      <c r="AI131" s="1309"/>
      <c r="AJ131" s="1309"/>
      <c r="AK131" s="1309"/>
      <c r="AL131" s="1309"/>
      <c r="AM131" s="1310"/>
      <c r="AN131" s="1394"/>
      <c r="AO131" s="1394"/>
      <c r="AP131" s="1394"/>
      <c r="AQ131" s="1394"/>
      <c r="AR131" s="1394"/>
      <c r="AS131" s="1394"/>
      <c r="AT131" s="1395"/>
      <c r="AU131" s="555"/>
      <c r="AV131" s="555"/>
      <c r="AW131" s="1304"/>
      <c r="AX131" s="1304"/>
      <c r="AY131" s="1304"/>
      <c r="AZ131" s="1304"/>
      <c r="BA131" s="1304"/>
      <c r="BB131" s="1304"/>
      <c r="BC131" s="1304"/>
      <c r="BD131" s="1304"/>
      <c r="BE131" s="1304"/>
      <c r="BF131" s="1304"/>
      <c r="BG131" s="1304"/>
      <c r="BH131" s="1304"/>
      <c r="BI131" s="1304"/>
      <c r="BJ131" s="1304"/>
      <c r="BK131" s="1304"/>
      <c r="BL131" s="1304"/>
      <c r="BM131" s="1304"/>
      <c r="BN131" s="1304"/>
      <c r="BO131" s="1304"/>
      <c r="BP131" s="1304"/>
      <c r="BQ131" s="1304"/>
      <c r="BR131" s="1304"/>
      <c r="BS131" s="1304"/>
      <c r="BT131" s="1304"/>
      <c r="BU131" s="1304"/>
      <c r="BV131" s="1304"/>
      <c r="BW131" s="1304"/>
      <c r="BX131" s="1304"/>
      <c r="BY131" s="1304"/>
      <c r="BZ131" s="1304"/>
      <c r="CA131" s="1304"/>
      <c r="CB131" s="1304"/>
      <c r="CC131" s="1304"/>
      <c r="CD131" s="1304"/>
      <c r="CE131" s="1304"/>
      <c r="CF131" s="1304"/>
      <c r="CG131" s="1304"/>
      <c r="CH131" s="1304"/>
      <c r="CI131" s="1304"/>
      <c r="CJ131" s="1304"/>
      <c r="CK131" s="1304"/>
      <c r="CL131" s="1304"/>
      <c r="CM131" s="1304"/>
      <c r="CN131" s="1304"/>
      <c r="CO131" s="1304"/>
      <c r="CP131" s="1304"/>
      <c r="CQ131" s="1304"/>
      <c r="CR131" s="1304"/>
      <c r="CS131" s="1304"/>
      <c r="CT131" s="1304"/>
      <c r="CU131" s="1304"/>
      <c r="CV131" s="1304"/>
      <c r="CW131" s="1304"/>
    </row>
    <row r="132" spans="1:114" ht="4.5" customHeight="1">
      <c r="A132" s="1398"/>
      <c r="B132" s="1399"/>
      <c r="C132" s="1399"/>
      <c r="D132" s="1399"/>
      <c r="E132" s="1399"/>
      <c r="F132" s="1399"/>
      <c r="G132" s="1399"/>
      <c r="H132" s="1399"/>
      <c r="I132" s="1399"/>
      <c r="J132" s="1399"/>
      <c r="K132" s="1399"/>
      <c r="L132" s="1399"/>
      <c r="M132" s="1399"/>
      <c r="N132" s="1399"/>
      <c r="O132" s="1399"/>
      <c r="P132" s="1399"/>
      <c r="Q132" s="1399"/>
      <c r="R132" s="1399"/>
      <c r="S132" s="1399"/>
      <c r="T132" s="1399"/>
      <c r="U132" s="1399"/>
      <c r="V132" s="1399"/>
      <c r="W132" s="1400"/>
      <c r="X132" s="1357"/>
      <c r="Y132" s="1358"/>
      <c r="Z132" s="1358"/>
      <c r="AA132" s="1358"/>
      <c r="AB132" s="1358"/>
      <c r="AC132" s="1358"/>
      <c r="AD132" s="1358"/>
      <c r="AE132" s="1358"/>
      <c r="AF132" s="1358"/>
      <c r="AG132" s="1358"/>
      <c r="AH132" s="1358"/>
      <c r="AI132" s="1358"/>
      <c r="AJ132" s="1358"/>
      <c r="AK132" s="1358"/>
      <c r="AL132" s="1358"/>
      <c r="AM132" s="1359"/>
      <c r="AN132" s="1396"/>
      <c r="AO132" s="1396"/>
      <c r="AP132" s="1396"/>
      <c r="AQ132" s="1396"/>
      <c r="AR132" s="1396"/>
      <c r="AS132" s="1396"/>
      <c r="AT132" s="1397"/>
      <c r="AU132" s="555"/>
      <c r="AV132" s="555"/>
      <c r="AW132" s="1304"/>
      <c r="AX132" s="1304"/>
      <c r="AY132" s="1304"/>
      <c r="AZ132" s="1304"/>
      <c r="BA132" s="1304"/>
      <c r="BB132" s="1304"/>
      <c r="BC132" s="1304"/>
      <c r="BD132" s="1304"/>
      <c r="BE132" s="1304"/>
      <c r="BF132" s="1304"/>
      <c r="BG132" s="1304"/>
      <c r="BH132" s="1304"/>
      <c r="BI132" s="1304"/>
      <c r="BJ132" s="1304"/>
      <c r="BK132" s="1304"/>
      <c r="BL132" s="1304"/>
      <c r="BM132" s="1304"/>
      <c r="BN132" s="1304"/>
      <c r="BO132" s="1304"/>
      <c r="BP132" s="1304"/>
      <c r="BQ132" s="1304"/>
      <c r="BR132" s="1304"/>
      <c r="BS132" s="1304"/>
      <c r="BT132" s="1304"/>
      <c r="BU132" s="1304"/>
      <c r="BV132" s="1304"/>
      <c r="BW132" s="1304"/>
      <c r="BX132" s="1304"/>
      <c r="BY132" s="1304"/>
      <c r="BZ132" s="1304"/>
      <c r="CA132" s="1304"/>
      <c r="CB132" s="1304"/>
      <c r="CC132" s="1304"/>
      <c r="CD132" s="1304"/>
      <c r="CE132" s="1304"/>
      <c r="CF132" s="1304"/>
      <c r="CG132" s="1304"/>
      <c r="CH132" s="1304"/>
      <c r="CI132" s="1304"/>
      <c r="CJ132" s="1304"/>
      <c r="CK132" s="1304"/>
      <c r="CL132" s="1304"/>
      <c r="CM132" s="1304"/>
      <c r="CN132" s="1304"/>
      <c r="CO132" s="1304"/>
      <c r="CP132" s="1304"/>
      <c r="CQ132" s="1304"/>
      <c r="CR132" s="1304"/>
      <c r="CS132" s="1304"/>
      <c r="CT132" s="1304"/>
      <c r="CU132" s="1304"/>
      <c r="CV132" s="1304"/>
      <c r="CW132" s="1304"/>
      <c r="CX132" s="536"/>
      <c r="CY132" s="536"/>
      <c r="CZ132" s="536"/>
      <c r="DA132" s="536"/>
      <c r="DB132" s="536"/>
      <c r="DC132" s="536"/>
      <c r="DD132" s="536"/>
      <c r="DE132" s="536"/>
      <c r="DF132" s="536"/>
      <c r="DG132" s="536"/>
      <c r="DH132" s="536"/>
      <c r="DI132" s="536"/>
      <c r="DJ132" s="536"/>
    </row>
    <row r="133" spans="1:114" ht="4.5" customHeight="1">
      <c r="AU133" s="555"/>
      <c r="AV133" s="555"/>
      <c r="AW133" s="542"/>
      <c r="AX133" s="542"/>
      <c r="AY133" s="542"/>
      <c r="AZ133" s="542"/>
      <c r="BA133" s="542"/>
      <c r="BB133" s="542"/>
      <c r="BC133" s="542"/>
      <c r="BD133" s="542"/>
      <c r="BE133" s="542"/>
      <c r="BF133" s="542"/>
      <c r="BG133" s="542"/>
      <c r="BH133" s="542"/>
      <c r="BI133" s="542"/>
      <c r="BJ133" s="542"/>
      <c r="BK133" s="542"/>
      <c r="BL133" s="542"/>
      <c r="BM133" s="542"/>
      <c r="BN133" s="542"/>
      <c r="BO133" s="542"/>
      <c r="BP133" s="542"/>
      <c r="BQ133" s="542"/>
      <c r="BR133" s="542"/>
      <c r="BS133" s="542"/>
      <c r="BT133" s="542"/>
      <c r="BU133" s="542"/>
      <c r="BV133" s="542"/>
      <c r="BW133" s="542"/>
      <c r="BX133" s="542"/>
      <c r="BY133" s="542"/>
      <c r="BZ133" s="542"/>
      <c r="CA133" s="542"/>
      <c r="CB133" s="542"/>
      <c r="CC133" s="542"/>
      <c r="CD133" s="542"/>
      <c r="CE133" s="542"/>
      <c r="CF133" s="542"/>
      <c r="CG133" s="542"/>
      <c r="CH133" s="542"/>
      <c r="CI133" s="542"/>
      <c r="CJ133" s="542"/>
      <c r="CK133" s="542"/>
      <c r="CL133" s="542"/>
      <c r="CM133" s="542"/>
      <c r="CN133" s="542"/>
      <c r="CO133" s="542"/>
      <c r="CP133" s="542"/>
      <c r="CQ133" s="542"/>
      <c r="CR133" s="542"/>
      <c r="CS133" s="542"/>
      <c r="CT133" s="542"/>
      <c r="CU133" s="542"/>
      <c r="CV133" s="542"/>
      <c r="CW133" s="542"/>
      <c r="CX133" s="536"/>
      <c r="CY133" s="536"/>
      <c r="CZ133" s="536"/>
      <c r="DA133" s="536"/>
      <c r="DB133" s="536"/>
      <c r="DC133" s="536"/>
      <c r="DD133" s="536"/>
      <c r="DE133" s="536"/>
      <c r="DF133" s="536"/>
      <c r="DG133" s="536"/>
      <c r="DH133" s="536"/>
      <c r="DI133" s="536"/>
      <c r="DJ133" s="536"/>
    </row>
    <row r="134" spans="1:114" ht="4.5" customHeight="1">
      <c r="AU134" s="541"/>
      <c r="AV134" s="541"/>
      <c r="AW134" s="542"/>
      <c r="AX134" s="542"/>
      <c r="AY134" s="542"/>
      <c r="AZ134" s="542"/>
      <c r="BA134" s="542"/>
      <c r="BB134" s="542"/>
      <c r="BC134" s="542"/>
      <c r="BD134" s="542"/>
      <c r="BE134" s="542"/>
      <c r="BF134" s="542"/>
      <c r="BG134" s="542"/>
      <c r="BH134" s="542"/>
      <c r="BI134" s="542"/>
      <c r="BJ134" s="542"/>
      <c r="BK134" s="542"/>
      <c r="BL134" s="542"/>
      <c r="BM134" s="542"/>
      <c r="BN134" s="542"/>
      <c r="BO134" s="542"/>
      <c r="BP134" s="542"/>
      <c r="BQ134" s="542"/>
      <c r="BR134" s="542"/>
      <c r="BS134" s="542"/>
      <c r="BT134" s="542"/>
      <c r="BU134" s="542"/>
      <c r="BV134" s="542"/>
      <c r="BW134" s="542"/>
      <c r="BX134" s="542"/>
      <c r="BY134" s="542"/>
      <c r="BZ134" s="542"/>
      <c r="CA134" s="542"/>
      <c r="CB134" s="542"/>
      <c r="CC134" s="542"/>
      <c r="CD134" s="542"/>
      <c r="CE134" s="542"/>
      <c r="CF134" s="542"/>
      <c r="CG134" s="542"/>
      <c r="CH134" s="542"/>
      <c r="CI134" s="542"/>
      <c r="CJ134" s="542"/>
      <c r="CK134" s="542"/>
      <c r="CL134" s="542"/>
      <c r="CM134" s="542"/>
      <c r="CN134" s="542"/>
      <c r="CO134" s="542"/>
      <c r="CP134" s="542"/>
      <c r="CQ134" s="542"/>
      <c r="CR134" s="542"/>
      <c r="CS134" s="542"/>
      <c r="CT134" s="542"/>
      <c r="CU134" s="542"/>
      <c r="CV134" s="542"/>
      <c r="CW134" s="542"/>
      <c r="CX134" s="536"/>
      <c r="CY134" s="536"/>
      <c r="CZ134" s="536"/>
      <c r="DA134" s="536"/>
      <c r="DB134" s="536"/>
      <c r="DC134" s="536"/>
      <c r="DD134" s="536"/>
      <c r="DE134" s="536"/>
      <c r="DF134" s="536"/>
      <c r="DG134" s="536"/>
      <c r="DH134" s="536"/>
      <c r="DI134" s="536"/>
      <c r="DJ134" s="536"/>
    </row>
    <row r="135" spans="1:114" ht="4.5" customHeight="1">
      <c r="AU135" s="541"/>
      <c r="AV135" s="541"/>
      <c r="AW135" s="1304" t="s">
        <v>488</v>
      </c>
      <c r="AX135" s="1304"/>
      <c r="AY135" s="1304"/>
      <c r="AZ135" s="1304"/>
      <c r="BA135" s="1304"/>
      <c r="BB135" s="1304"/>
      <c r="BC135" s="1304"/>
      <c r="BD135" s="1304"/>
      <c r="BE135" s="1304"/>
      <c r="BF135" s="1304"/>
      <c r="BG135" s="1304"/>
      <c r="BH135" s="1304"/>
      <c r="BI135" s="1304"/>
      <c r="BJ135" s="1304"/>
      <c r="BK135" s="1304"/>
      <c r="BL135" s="1304"/>
      <c r="BM135" s="1304"/>
      <c r="BN135" s="1304"/>
      <c r="BO135" s="1304"/>
      <c r="BP135" s="1304"/>
      <c r="BQ135" s="1304"/>
      <c r="BR135" s="1304"/>
      <c r="BS135" s="1304"/>
      <c r="BT135" s="1304"/>
      <c r="BU135" s="1026"/>
      <c r="BV135" s="1026"/>
      <c r="BW135" s="1026"/>
      <c r="BX135" s="1026"/>
      <c r="BY135" s="1026"/>
      <c r="BZ135" s="1026"/>
      <c r="CA135" s="1026"/>
      <c r="CB135" s="1026"/>
      <c r="CC135" s="1026"/>
      <c r="CD135" s="1026"/>
      <c r="CE135" s="1026"/>
      <c r="CF135" s="1026"/>
      <c r="CG135" s="1026"/>
      <c r="CH135" s="1026"/>
      <c r="CI135" s="1026"/>
      <c r="CJ135" s="1026"/>
      <c r="CK135" s="1026"/>
      <c r="CL135" s="1026"/>
      <c r="CM135" s="1026"/>
      <c r="CN135" s="1026"/>
      <c r="CO135" s="1026"/>
      <c r="CP135" s="1026"/>
      <c r="CQ135" s="1026"/>
      <c r="CR135" s="1026"/>
      <c r="CS135" s="1026"/>
      <c r="CT135" s="1026"/>
      <c r="CU135" s="1026"/>
      <c r="CV135" s="1026"/>
      <c r="CW135" s="1026"/>
    </row>
    <row r="136" spans="1:114" ht="4.5" customHeight="1">
      <c r="AU136" s="541"/>
      <c r="AV136" s="541"/>
      <c r="AW136" s="1304"/>
      <c r="AX136" s="1304"/>
      <c r="AY136" s="1304"/>
      <c r="AZ136" s="1304"/>
      <c r="BA136" s="1304"/>
      <c r="BB136" s="1304"/>
      <c r="BC136" s="1304"/>
      <c r="BD136" s="1304"/>
      <c r="BE136" s="1304"/>
      <c r="BF136" s="1304"/>
      <c r="BG136" s="1304"/>
      <c r="BH136" s="1304"/>
      <c r="BI136" s="1304"/>
      <c r="BJ136" s="1304"/>
      <c r="BK136" s="1304"/>
      <c r="BL136" s="1304"/>
      <c r="BM136" s="1304"/>
      <c r="BN136" s="1304"/>
      <c r="BO136" s="1304"/>
      <c r="BP136" s="1304"/>
      <c r="BQ136" s="1304"/>
      <c r="BR136" s="1304"/>
      <c r="BS136" s="1304"/>
      <c r="BT136" s="1304"/>
      <c r="BU136" s="1026"/>
      <c r="BV136" s="1026"/>
      <c r="BW136" s="1026"/>
      <c r="BX136" s="1026"/>
      <c r="BY136" s="1026"/>
      <c r="BZ136" s="1026"/>
      <c r="CA136" s="1026"/>
      <c r="CB136" s="1026"/>
      <c r="CC136" s="1026"/>
      <c r="CD136" s="1026"/>
      <c r="CE136" s="1026"/>
      <c r="CF136" s="1026"/>
      <c r="CG136" s="1026"/>
      <c r="CH136" s="1026"/>
      <c r="CI136" s="1026"/>
      <c r="CJ136" s="1026"/>
      <c r="CK136" s="1026"/>
      <c r="CL136" s="1026"/>
      <c r="CM136" s="1026"/>
      <c r="CN136" s="1026"/>
      <c r="CO136" s="1026"/>
      <c r="CP136" s="1026"/>
      <c r="CQ136" s="1026"/>
      <c r="CR136" s="1026"/>
      <c r="CS136" s="1026"/>
      <c r="CT136" s="1026"/>
      <c r="CU136" s="1026"/>
      <c r="CV136" s="1026"/>
      <c r="CW136" s="1026"/>
    </row>
    <row r="137" spans="1:114" ht="4.5" customHeight="1">
      <c r="AU137" s="558"/>
      <c r="AV137" s="558"/>
      <c r="AW137" s="1304"/>
      <c r="AX137" s="1304"/>
      <c r="AY137" s="1304"/>
      <c r="AZ137" s="1304"/>
      <c r="BA137" s="1304"/>
      <c r="BB137" s="1304"/>
      <c r="BC137" s="1304"/>
      <c r="BD137" s="1304"/>
      <c r="BE137" s="1304"/>
      <c r="BF137" s="1304"/>
      <c r="BG137" s="1304"/>
      <c r="BH137" s="1304"/>
      <c r="BI137" s="1304"/>
      <c r="BJ137" s="1304"/>
      <c r="BK137" s="1304"/>
      <c r="BL137" s="1304"/>
      <c r="BM137" s="1304"/>
      <c r="BN137" s="1304"/>
      <c r="BO137" s="1304"/>
      <c r="BP137" s="1304"/>
      <c r="BQ137" s="1304"/>
      <c r="BR137" s="1304"/>
      <c r="BS137" s="1304"/>
      <c r="BT137" s="1304"/>
      <c r="BU137" s="1026"/>
      <c r="BV137" s="1026"/>
      <c r="BW137" s="1026"/>
      <c r="BX137" s="1026"/>
      <c r="BY137" s="1026"/>
      <c r="BZ137" s="1026"/>
      <c r="CA137" s="1026"/>
      <c r="CB137" s="1026"/>
      <c r="CC137" s="1026"/>
      <c r="CD137" s="1026"/>
      <c r="CE137" s="1026"/>
      <c r="CF137" s="1026"/>
      <c r="CG137" s="1026"/>
      <c r="CH137" s="1026"/>
      <c r="CI137" s="1026"/>
      <c r="CJ137" s="1026"/>
      <c r="CK137" s="1026"/>
      <c r="CL137" s="1026"/>
      <c r="CM137" s="1026"/>
      <c r="CN137" s="1026"/>
      <c r="CO137" s="1026"/>
      <c r="CP137" s="1026"/>
      <c r="CQ137" s="1026"/>
      <c r="CR137" s="1026"/>
      <c r="CS137" s="1026"/>
      <c r="CT137" s="1026"/>
      <c r="CU137" s="1026"/>
      <c r="CV137" s="1026"/>
      <c r="CW137" s="1026"/>
    </row>
    <row r="138" spans="1:114" ht="4.5" customHeight="1"/>
    <row r="139" spans="1:114" ht="4.5" customHeight="1"/>
    <row r="140" spans="1:114" ht="4.5" customHeight="1"/>
    <row r="141" spans="1:114" ht="4.5" customHeight="1"/>
    <row r="142" spans="1:114" ht="4.5" customHeight="1"/>
    <row r="143" spans="1:114" ht="4.5" customHeight="1"/>
    <row r="144" spans="1:114" ht="4.5" customHeight="1"/>
    <row r="145" spans="49:49" ht="4.5" customHeight="1"/>
    <row r="146" spans="49:49" ht="4.5" customHeight="1"/>
    <row r="147" spans="49:49" ht="4.5" customHeight="1"/>
    <row r="148" spans="49:49" ht="4.5" customHeight="1"/>
    <row r="149" spans="49:49" ht="4.5" customHeight="1"/>
    <row r="150" spans="49:49" ht="4.5" customHeight="1"/>
    <row r="151" spans="49:49" ht="4.5" customHeight="1"/>
    <row r="152" spans="49:49" ht="4.5" customHeight="1"/>
    <row r="153" spans="49:49" ht="4.5" customHeight="1"/>
    <row r="154" spans="49:49" ht="4.5" customHeight="1"/>
    <row r="155" spans="49:49" ht="4.5" customHeight="1"/>
    <row r="156" spans="49:49" ht="4.5" customHeight="1"/>
    <row r="157" spans="49:49" ht="4.5" customHeight="1"/>
    <row r="158" spans="49:49" ht="4.5" customHeight="1"/>
    <row r="159" spans="49:49" ht="4.5" customHeight="1">
      <c r="AW159" s="535"/>
    </row>
    <row r="160" spans="49:49" ht="4.5" customHeight="1"/>
    <row r="161" ht="4.5" customHeight="1"/>
    <row r="162" ht="4.5" customHeight="1"/>
    <row r="163" ht="4.5" customHeight="1"/>
    <row r="164" ht="4.5" customHeight="1"/>
    <row r="165" ht="4.5" customHeight="1"/>
    <row r="166" ht="4.5" customHeight="1"/>
    <row r="167" ht="4.5" customHeight="1"/>
    <row r="168" ht="4.5" customHeight="1"/>
    <row r="169" ht="4.5" customHeight="1"/>
    <row r="170" ht="4.5" customHeight="1"/>
    <row r="171" ht="4.5" customHeight="1"/>
    <row r="172" ht="4.5" customHeight="1"/>
    <row r="173" ht="4.5" customHeight="1"/>
    <row r="174" ht="4.5" customHeight="1"/>
    <row r="175" ht="4.5" customHeight="1"/>
    <row r="176" ht="4.5" customHeight="1"/>
    <row r="177" ht="4.5" customHeight="1"/>
    <row r="178" ht="4.5" customHeight="1"/>
    <row r="179" ht="4.5" customHeight="1"/>
    <row r="180" ht="4.5" customHeight="1"/>
    <row r="181" ht="4.5" customHeight="1"/>
    <row r="182" ht="4.5" customHeight="1"/>
    <row r="183" ht="4.5" customHeight="1"/>
    <row r="184" ht="4.5" customHeight="1"/>
    <row r="185" ht="4.5" customHeight="1"/>
    <row r="186" ht="4.5" customHeight="1"/>
    <row r="187" ht="4.5" customHeight="1"/>
    <row r="188" ht="4.5" customHeight="1"/>
    <row r="189" ht="4.5" customHeight="1"/>
    <row r="190" ht="4.5" customHeight="1"/>
    <row r="191" ht="4.5" customHeight="1"/>
    <row r="192" ht="4.5" customHeight="1"/>
    <row r="193" ht="4.5" customHeight="1"/>
    <row r="194" ht="4.5" customHeight="1"/>
    <row r="195" ht="4.5" customHeight="1"/>
    <row r="196" ht="4.5" customHeight="1"/>
    <row r="197" ht="4.5" customHeight="1"/>
    <row r="198" ht="4.5" customHeight="1"/>
    <row r="199" ht="4.5" customHeight="1"/>
    <row r="200" ht="4.5" customHeight="1"/>
    <row r="201" ht="4.5" customHeight="1"/>
    <row r="202" ht="4.5" customHeight="1"/>
    <row r="203" ht="4.5" customHeight="1"/>
    <row r="204" ht="4.5" customHeight="1"/>
    <row r="205" ht="4.5" customHeight="1"/>
    <row r="206" ht="4.5" customHeight="1"/>
    <row r="207" ht="4.5" customHeight="1"/>
    <row r="208" ht="4.5" customHeight="1"/>
    <row r="209" ht="4.5" customHeight="1"/>
    <row r="210" ht="4.5" customHeight="1"/>
    <row r="211" ht="4.5" customHeight="1"/>
    <row r="212" ht="4.5" customHeight="1"/>
    <row r="213" ht="4.5" customHeight="1"/>
    <row r="214" ht="4.5" customHeight="1"/>
    <row r="215" ht="4.5" customHeight="1"/>
  </sheetData>
  <sheetProtection algorithmName="SHA-512" hashValue="vsAXZx/Qsn2Q0opdfLCui8x20PKbb7lJRMzTEEHpAFfCLfWo2BmI/hxTb2m2QJoKHn+TdbJJWqhWLn8y1DoX1g==" saltValue="TT2Xo3yiNcDn0kt4Phyp/w==" spinCount="100000" sheet="1" objects="1" scenarios="1"/>
  <mergeCells count="444">
    <mergeCell ref="DE32:DL32"/>
    <mergeCell ref="DM32:DO32"/>
    <mergeCell ref="A127:W129"/>
    <mergeCell ref="X128:AM132"/>
    <mergeCell ref="AN128:AT132"/>
    <mergeCell ref="A130:W132"/>
    <mergeCell ref="AW130:BT132"/>
    <mergeCell ref="BU130:CW132"/>
    <mergeCell ref="BC116:BV119"/>
    <mergeCell ref="BZ116:CB119"/>
    <mergeCell ref="CC116:CV119"/>
    <mergeCell ref="AW122:CJ124"/>
    <mergeCell ref="A124:W126"/>
    <mergeCell ref="X124:AC127"/>
    <mergeCell ref="AD124:AG127"/>
    <mergeCell ref="AH124:AM127"/>
    <mergeCell ref="AN124:AT127"/>
    <mergeCell ref="AW126:CV128"/>
    <mergeCell ref="A52:W123"/>
    <mergeCell ref="X52:AT123"/>
    <mergeCell ref="AW55:BA58"/>
    <mergeCell ref="BB55:BL58"/>
    <mergeCell ref="BM55:BO58"/>
    <mergeCell ref="BP55:BS58"/>
    <mergeCell ref="AW87:BA90"/>
    <mergeCell ref="BB87:BL90"/>
    <mergeCell ref="BM87:BO90"/>
    <mergeCell ref="BP87:BS90"/>
    <mergeCell ref="BT87:BW90"/>
    <mergeCell ref="BX87:BZ90"/>
    <mergeCell ref="CA87:CC90"/>
    <mergeCell ref="CD87:CE90"/>
    <mergeCell ref="CD83:CE86"/>
    <mergeCell ref="AW135:BT137"/>
    <mergeCell ref="AW95:BE100"/>
    <mergeCell ref="BF95:BS100"/>
    <mergeCell ref="BT95:BU100"/>
    <mergeCell ref="BV95:CF100"/>
    <mergeCell ref="CG95:CT100"/>
    <mergeCell ref="CU95:CV100"/>
    <mergeCell ref="AW91:BA94"/>
    <mergeCell ref="BB91:BL94"/>
    <mergeCell ref="BM91:BO94"/>
    <mergeCell ref="BP91:BS94"/>
    <mergeCell ref="BT91:BW94"/>
    <mergeCell ref="BX91:BZ94"/>
    <mergeCell ref="CA91:CC94"/>
    <mergeCell ref="CD91:CE94"/>
    <mergeCell ref="CF91:CG94"/>
    <mergeCell ref="AW101:BE106"/>
    <mergeCell ref="AW107:AY119"/>
    <mergeCell ref="AZ107:BV115"/>
    <mergeCell ref="BW107:BY119"/>
    <mergeCell ref="BZ107:CV115"/>
    <mergeCell ref="AZ116:BB119"/>
    <mergeCell ref="BF101:CQ106"/>
    <mergeCell ref="CR101:CV106"/>
    <mergeCell ref="DD83:DD86"/>
    <mergeCell ref="DD91:DD94"/>
    <mergeCell ref="DE91:DL94"/>
    <mergeCell ref="DM91:DO94"/>
    <mergeCell ref="DM87:DO90"/>
    <mergeCell ref="CF87:CG90"/>
    <mergeCell ref="CH87:CI90"/>
    <mergeCell ref="CJ87:CN90"/>
    <mergeCell ref="CO87:CV90"/>
    <mergeCell ref="DD87:DD90"/>
    <mergeCell ref="DE87:DL90"/>
    <mergeCell ref="CH91:CI94"/>
    <mergeCell ref="CJ91:CN94"/>
    <mergeCell ref="CO91:CV94"/>
    <mergeCell ref="CF83:CG86"/>
    <mergeCell ref="CH83:CI86"/>
    <mergeCell ref="CJ83:CN86"/>
    <mergeCell ref="CO83:CV86"/>
    <mergeCell ref="DD79:DD82"/>
    <mergeCell ref="DE79:DL82"/>
    <mergeCell ref="DM79:DO82"/>
    <mergeCell ref="AW83:BA86"/>
    <mergeCell ref="BB83:BL86"/>
    <mergeCell ref="BM83:BO86"/>
    <mergeCell ref="BP83:BS86"/>
    <mergeCell ref="BT83:BW86"/>
    <mergeCell ref="BX83:BZ86"/>
    <mergeCell ref="CA83:CC86"/>
    <mergeCell ref="CA79:CC82"/>
    <mergeCell ref="CD79:CE82"/>
    <mergeCell ref="CF79:CG82"/>
    <mergeCell ref="CH79:CI82"/>
    <mergeCell ref="CJ79:CN82"/>
    <mergeCell ref="CO79:CV82"/>
    <mergeCell ref="AW79:BA82"/>
    <mergeCell ref="BB79:BL82"/>
    <mergeCell ref="BM79:BO82"/>
    <mergeCell ref="BP79:BS82"/>
    <mergeCell ref="BT79:BW82"/>
    <mergeCell ref="BX79:BZ82"/>
    <mergeCell ref="DE83:DL86"/>
    <mergeCell ref="DM83:DO86"/>
    <mergeCell ref="DD75:DD78"/>
    <mergeCell ref="DE75:DL78"/>
    <mergeCell ref="DM75:DO78"/>
    <mergeCell ref="DM71:DO74"/>
    <mergeCell ref="AW75:BA78"/>
    <mergeCell ref="BB75:BL78"/>
    <mergeCell ref="BM75:BO78"/>
    <mergeCell ref="BP75:BS78"/>
    <mergeCell ref="BT75:BW78"/>
    <mergeCell ref="BX75:BZ78"/>
    <mergeCell ref="CA75:CC78"/>
    <mergeCell ref="CD75:CE78"/>
    <mergeCell ref="CF75:CG78"/>
    <mergeCell ref="CF71:CG74"/>
    <mergeCell ref="CH71:CI74"/>
    <mergeCell ref="CJ71:CN74"/>
    <mergeCell ref="CO71:CV74"/>
    <mergeCell ref="DD71:DD74"/>
    <mergeCell ref="DE71:DL74"/>
    <mergeCell ref="CH75:CI78"/>
    <mergeCell ref="CJ75:CN78"/>
    <mergeCell ref="CO75:CV78"/>
    <mergeCell ref="CO63:CV66"/>
    <mergeCell ref="DE67:DL70"/>
    <mergeCell ref="DM67:DO70"/>
    <mergeCell ref="AW71:BA74"/>
    <mergeCell ref="BB71:BL74"/>
    <mergeCell ref="BM71:BO74"/>
    <mergeCell ref="BP71:BS74"/>
    <mergeCell ref="BT71:BW74"/>
    <mergeCell ref="BX71:BZ74"/>
    <mergeCell ref="CA71:CC74"/>
    <mergeCell ref="CD71:CE74"/>
    <mergeCell ref="CD67:CE70"/>
    <mergeCell ref="CF67:CG70"/>
    <mergeCell ref="CH67:CI70"/>
    <mergeCell ref="CJ67:CN70"/>
    <mergeCell ref="CO67:CV70"/>
    <mergeCell ref="DD67:DD70"/>
    <mergeCell ref="CO59:CV62"/>
    <mergeCell ref="DD59:DD62"/>
    <mergeCell ref="DE59:DL62"/>
    <mergeCell ref="DM59:DO62"/>
    <mergeCell ref="AW63:BA66"/>
    <mergeCell ref="BB63:BL66"/>
    <mergeCell ref="BM63:BO66"/>
    <mergeCell ref="BP63:BS66"/>
    <mergeCell ref="BT63:BW66"/>
    <mergeCell ref="BX63:BZ66"/>
    <mergeCell ref="BX59:BZ62"/>
    <mergeCell ref="CA59:CC62"/>
    <mergeCell ref="CD59:CE62"/>
    <mergeCell ref="CF59:CG62"/>
    <mergeCell ref="CH59:CI62"/>
    <mergeCell ref="CJ59:CN62"/>
    <mergeCell ref="DD63:DD66"/>
    <mergeCell ref="DE63:DL66"/>
    <mergeCell ref="DM63:DO66"/>
    <mergeCell ref="CA63:CC66"/>
    <mergeCell ref="CD63:CE66"/>
    <mergeCell ref="CF63:CG66"/>
    <mergeCell ref="CH63:CI66"/>
    <mergeCell ref="CJ63:CN66"/>
    <mergeCell ref="CH51:CI54"/>
    <mergeCell ref="CJ51:CN54"/>
    <mergeCell ref="A47:W51"/>
    <mergeCell ref="X47:AT51"/>
    <mergeCell ref="DM95:DO98"/>
    <mergeCell ref="DE95:DL98"/>
    <mergeCell ref="DE99:DL102"/>
    <mergeCell ref="DM99:DO102"/>
    <mergeCell ref="CJ55:CN58"/>
    <mergeCell ref="CO55:CV58"/>
    <mergeCell ref="DD55:DD58"/>
    <mergeCell ref="DE55:DL58"/>
    <mergeCell ref="DM55:DO58"/>
    <mergeCell ref="AW59:BA62"/>
    <mergeCell ref="BB59:BL62"/>
    <mergeCell ref="BM59:BO62"/>
    <mergeCell ref="BP59:BS62"/>
    <mergeCell ref="BT59:BW62"/>
    <mergeCell ref="BT55:BW58"/>
    <mergeCell ref="BX55:BZ58"/>
    <mergeCell ref="CA55:CC58"/>
    <mergeCell ref="CD55:CE58"/>
    <mergeCell ref="CF55:CG58"/>
    <mergeCell ref="CH55:CI58"/>
    <mergeCell ref="CA51:CC54"/>
    <mergeCell ref="CD51:CE54"/>
    <mergeCell ref="AW67:BA70"/>
    <mergeCell ref="BB67:BL70"/>
    <mergeCell ref="BM67:BO70"/>
    <mergeCell ref="BP67:BS70"/>
    <mergeCell ref="BT67:BW70"/>
    <mergeCell ref="BX67:BZ70"/>
    <mergeCell ref="CA67:CC70"/>
    <mergeCell ref="BX51:BZ54"/>
    <mergeCell ref="DD47:DD50"/>
    <mergeCell ref="DE47:DL50"/>
    <mergeCell ref="DM47:DO50"/>
    <mergeCell ref="AW51:BA54"/>
    <mergeCell ref="BB51:BL54"/>
    <mergeCell ref="BM51:BO54"/>
    <mergeCell ref="BP51:BS54"/>
    <mergeCell ref="BT51:BW54"/>
    <mergeCell ref="BT47:BW50"/>
    <mergeCell ref="BX47:BZ50"/>
    <mergeCell ref="CA47:CC50"/>
    <mergeCell ref="CD47:CE50"/>
    <mergeCell ref="CF47:CG50"/>
    <mergeCell ref="CH47:CI50"/>
    <mergeCell ref="AW47:BA50"/>
    <mergeCell ref="BB47:BL50"/>
    <mergeCell ref="BM47:BO50"/>
    <mergeCell ref="BP47:BS50"/>
    <mergeCell ref="CO51:CV54"/>
    <mergeCell ref="DD51:DD54"/>
    <mergeCell ref="DE51:DL54"/>
    <mergeCell ref="DM51:DO54"/>
    <mergeCell ref="CF51:CG54"/>
    <mergeCell ref="CO47:CV50"/>
    <mergeCell ref="BT44:BW46"/>
    <mergeCell ref="AD45:AF46"/>
    <mergeCell ref="AG45:AK46"/>
    <mergeCell ref="AL45:AN46"/>
    <mergeCell ref="AO45:AT46"/>
    <mergeCell ref="BB41:BL46"/>
    <mergeCell ref="BM41:BO46"/>
    <mergeCell ref="BP41:BW43"/>
    <mergeCell ref="CJ47:CN50"/>
    <mergeCell ref="BX41:BZ46"/>
    <mergeCell ref="CA41:CN46"/>
    <mergeCell ref="G45:I46"/>
    <mergeCell ref="J45:N46"/>
    <mergeCell ref="O45:Q46"/>
    <mergeCell ref="R45:W46"/>
    <mergeCell ref="AD43:AF44"/>
    <mergeCell ref="AG43:AK44"/>
    <mergeCell ref="AL43:AN44"/>
    <mergeCell ref="AO43:AT44"/>
    <mergeCell ref="BP44:BS46"/>
    <mergeCell ref="CO41:CV46"/>
    <mergeCell ref="AW39:CV40"/>
    <mergeCell ref="A41:F42"/>
    <mergeCell ref="G41:N42"/>
    <mergeCell ref="O41:Q42"/>
    <mergeCell ref="R41:W42"/>
    <mergeCell ref="X41:AC42"/>
    <mergeCell ref="AD41:AK42"/>
    <mergeCell ref="AL41:AN42"/>
    <mergeCell ref="AO41:AT42"/>
    <mergeCell ref="AW41:BA46"/>
    <mergeCell ref="A13:AT40"/>
    <mergeCell ref="AY13:AZ14"/>
    <mergeCell ref="BA13:BB14"/>
    <mergeCell ref="BC13:BD14"/>
    <mergeCell ref="BE13:BH14"/>
    <mergeCell ref="A43:F46"/>
    <mergeCell ref="G43:I44"/>
    <mergeCell ref="J43:N44"/>
    <mergeCell ref="O43:Q44"/>
    <mergeCell ref="R43:W44"/>
    <mergeCell ref="X43:AC46"/>
    <mergeCell ref="BK33:BN34"/>
    <mergeCell ref="BO33:BV34"/>
    <mergeCell ref="AY37:BB38"/>
    <mergeCell ref="BC37:BS38"/>
    <mergeCell ref="BT37:BV38"/>
    <mergeCell ref="BW37:CD38"/>
    <mergeCell ref="CE37:CT38"/>
    <mergeCell ref="CU37:CV38"/>
    <mergeCell ref="BW34:CD36"/>
    <mergeCell ref="CE34:CL36"/>
    <mergeCell ref="CM34:CV36"/>
    <mergeCell ref="AY35:AZ36"/>
    <mergeCell ref="BA35:BB36"/>
    <mergeCell ref="BC35:BD36"/>
    <mergeCell ref="BE35:BH36"/>
    <mergeCell ref="BI35:BJ36"/>
    <mergeCell ref="BK35:BN36"/>
    <mergeCell ref="BO35:BV36"/>
    <mergeCell ref="CM30:CV31"/>
    <mergeCell ref="AW31:AX38"/>
    <mergeCell ref="AY31:AZ32"/>
    <mergeCell ref="BA31:BB32"/>
    <mergeCell ref="BC31:BD32"/>
    <mergeCell ref="BE31:BH32"/>
    <mergeCell ref="BI31:BJ32"/>
    <mergeCell ref="BK31:BN32"/>
    <mergeCell ref="BO31:BV32"/>
    <mergeCell ref="BY32:BZ33"/>
    <mergeCell ref="AY29:BB30"/>
    <mergeCell ref="BC29:BS30"/>
    <mergeCell ref="BT29:BV30"/>
    <mergeCell ref="BY30:BZ31"/>
    <mergeCell ref="CA30:CD31"/>
    <mergeCell ref="CE30:CL31"/>
    <mergeCell ref="CA32:CD33"/>
    <mergeCell ref="CE32:CL33"/>
    <mergeCell ref="CM32:CV33"/>
    <mergeCell ref="AY33:AZ34"/>
    <mergeCell ref="BA33:BB34"/>
    <mergeCell ref="BC33:BD34"/>
    <mergeCell ref="BE33:BH34"/>
    <mergeCell ref="BI33:BJ34"/>
    <mergeCell ref="BI27:BJ28"/>
    <mergeCell ref="BK27:BN28"/>
    <mergeCell ref="BO27:BV28"/>
    <mergeCell ref="EF24:EI24"/>
    <mergeCell ref="AY25:AZ26"/>
    <mergeCell ref="BA25:BB26"/>
    <mergeCell ref="BC25:BD26"/>
    <mergeCell ref="BE25:BH26"/>
    <mergeCell ref="BI25:BJ26"/>
    <mergeCell ref="BK25:BN26"/>
    <mergeCell ref="BO25:BV26"/>
    <mergeCell ref="EF25:EI25"/>
    <mergeCell ref="BY26:BZ27"/>
    <mergeCell ref="EF27:EI27"/>
    <mergeCell ref="BY28:BZ29"/>
    <mergeCell ref="CA28:CD29"/>
    <mergeCell ref="CE28:CL29"/>
    <mergeCell ref="CM28:CV29"/>
    <mergeCell ref="EF28:EI28"/>
    <mergeCell ref="CE26:CL27"/>
    <mergeCell ref="CM26:CV27"/>
    <mergeCell ref="EF26:EI26"/>
    <mergeCell ref="EF22:EI22"/>
    <mergeCell ref="AY23:AZ24"/>
    <mergeCell ref="BA23:BB24"/>
    <mergeCell ref="BC23:BD24"/>
    <mergeCell ref="BE23:BH24"/>
    <mergeCell ref="BI23:BJ24"/>
    <mergeCell ref="BK23:BN24"/>
    <mergeCell ref="BO23:BV24"/>
    <mergeCell ref="EF23:EI23"/>
    <mergeCell ref="BY24:BZ25"/>
    <mergeCell ref="BO21:BV22"/>
    <mergeCell ref="BW21:BX33"/>
    <mergeCell ref="BY21:BZ23"/>
    <mergeCell ref="CA21:CD23"/>
    <mergeCell ref="CE21:CL23"/>
    <mergeCell ref="CM21:CV23"/>
    <mergeCell ref="CA24:CD25"/>
    <mergeCell ref="CE24:CL25"/>
    <mergeCell ref="CM24:CV25"/>
    <mergeCell ref="CA26:CD27"/>
    <mergeCell ref="AY21:AZ22"/>
    <mergeCell ref="BA21:BB22"/>
    <mergeCell ref="BC21:BD22"/>
    <mergeCell ref="BE21:BH22"/>
    <mergeCell ref="BI21:BJ22"/>
    <mergeCell ref="BK21:BN22"/>
    <mergeCell ref="BO19:BV20"/>
    <mergeCell ref="BY19:CB20"/>
    <mergeCell ref="CC19:CK20"/>
    <mergeCell ref="CL19:CN20"/>
    <mergeCell ref="CO19:CS20"/>
    <mergeCell ref="CT19:CV20"/>
    <mergeCell ref="BO17:BV18"/>
    <mergeCell ref="BY17:CB18"/>
    <mergeCell ref="CC17:CS18"/>
    <mergeCell ref="CT17:CV18"/>
    <mergeCell ref="CO15:CV16"/>
    <mergeCell ref="AY17:AZ18"/>
    <mergeCell ref="BA17:BB18"/>
    <mergeCell ref="BC17:BD18"/>
    <mergeCell ref="BE17:BH18"/>
    <mergeCell ref="BI17:BJ18"/>
    <mergeCell ref="BK17:BN18"/>
    <mergeCell ref="BI15:BJ16"/>
    <mergeCell ref="BK15:BN16"/>
    <mergeCell ref="BO15:BV16"/>
    <mergeCell ref="BY15:BZ16"/>
    <mergeCell ref="CA15:CB16"/>
    <mergeCell ref="CC15:CD16"/>
    <mergeCell ref="CE15:CH16"/>
    <mergeCell ref="CI15:CJ16"/>
    <mergeCell ref="CK15:CN16"/>
    <mergeCell ref="CE13:CH14"/>
    <mergeCell ref="CI13:CJ14"/>
    <mergeCell ref="CK13:CN14"/>
    <mergeCell ref="CO13:CV14"/>
    <mergeCell ref="CC11:CD12"/>
    <mergeCell ref="CE11:CH12"/>
    <mergeCell ref="CI11:CJ12"/>
    <mergeCell ref="CK11:CN12"/>
    <mergeCell ref="CO11:CV12"/>
    <mergeCell ref="CA11:CB12"/>
    <mergeCell ref="BI13:BJ14"/>
    <mergeCell ref="BK13:BN14"/>
    <mergeCell ref="BO13:BV14"/>
    <mergeCell ref="BY13:BZ14"/>
    <mergeCell ref="CA13:CB14"/>
    <mergeCell ref="BI19:BJ20"/>
    <mergeCell ref="BK19:BN20"/>
    <mergeCell ref="CC13:CD14"/>
    <mergeCell ref="BY9:BZ10"/>
    <mergeCell ref="A11:AT12"/>
    <mergeCell ref="AW11:AX30"/>
    <mergeCell ref="AY11:AZ12"/>
    <mergeCell ref="BA11:BB12"/>
    <mergeCell ref="BC11:BD12"/>
    <mergeCell ref="BE11:BH12"/>
    <mergeCell ref="AY15:AZ16"/>
    <mergeCell ref="BA15:BB16"/>
    <mergeCell ref="BC15:BD16"/>
    <mergeCell ref="BE15:BH16"/>
    <mergeCell ref="AY19:AZ20"/>
    <mergeCell ref="BA19:BB20"/>
    <mergeCell ref="BC19:BD20"/>
    <mergeCell ref="BE19:BH20"/>
    <mergeCell ref="AY27:AZ28"/>
    <mergeCell ref="BA27:BB28"/>
    <mergeCell ref="BC27:BD28"/>
    <mergeCell ref="BE27:BH28"/>
    <mergeCell ref="BI11:BJ12"/>
    <mergeCell ref="BK11:BN12"/>
    <mergeCell ref="BO11:BV12"/>
    <mergeCell ref="BW11:BX20"/>
    <mergeCell ref="BY11:BZ12"/>
    <mergeCell ref="BU135:CW137"/>
    <mergeCell ref="DE103:DL108"/>
    <mergeCell ref="DM103:DO108"/>
    <mergeCell ref="A3:AT5"/>
    <mergeCell ref="A7:F10"/>
    <mergeCell ref="G7:W10"/>
    <mergeCell ref="X7:AC10"/>
    <mergeCell ref="AD7:AT10"/>
    <mergeCell ref="AW7:CV8"/>
    <mergeCell ref="AW9:AX10"/>
    <mergeCell ref="AY9:AZ10"/>
    <mergeCell ref="BA9:BB10"/>
    <mergeCell ref="BC9:BD10"/>
    <mergeCell ref="CA9:CB10"/>
    <mergeCell ref="CC9:CD10"/>
    <mergeCell ref="CE9:CH10"/>
    <mergeCell ref="CI9:CJ10"/>
    <mergeCell ref="CK9:CN10"/>
    <mergeCell ref="CO9:CV10"/>
    <mergeCell ref="BE9:BH10"/>
    <mergeCell ref="BI9:BJ10"/>
    <mergeCell ref="BK9:BN10"/>
    <mergeCell ref="BO9:BV10"/>
    <mergeCell ref="BW9:BX10"/>
  </mergeCells>
  <phoneticPr fontId="5"/>
  <conditionalFormatting sqref="EJ16">
    <cfRule type="cellIs" dxfId="47" priority="1" stopIfTrue="1" operator="lessThanOrEqual">
      <formula>50</formula>
    </cfRule>
  </conditionalFormatting>
  <dataValidations xWindow="760" yWindow="467" count="7">
    <dataValidation type="list" allowBlank="1" showInputMessage="1" showErrorMessage="1" prompt="プルダウンメニュー" sqref="BB47:BL94" xr:uid="{5613FC11-D01F-41D8-BFBC-9B3323419A7A}">
      <formula1>$DQ$39:$DQ$42</formula1>
    </dataValidation>
    <dataValidation type="list" allowBlank="1" showInputMessage="1" sqref="AD124" xr:uid="{0B272254-E1E9-408A-B5F1-6EF40ED77BDA}">
      <formula1>$DW$4:$DW$6</formula1>
    </dataValidation>
    <dataValidation type="list" allowBlank="1" showInputMessage="1" showErrorMessage="1" sqref="BC31:BD36 BC11:BD28 CC11:CD16" xr:uid="{408D1D6D-01D0-47A9-83F7-92313FA1FFAD}">
      <formula1>$DU$4:$DU$7</formula1>
    </dataValidation>
    <dataValidation type="list" showInputMessage="1" showErrorMessage="1" sqref="DM15" xr:uid="{F91923A2-E938-4A0D-BC3D-D160E7D0247A}">
      <formula1>$DQ$22:$DQ$25</formula1>
    </dataValidation>
    <dataValidation type="list" allowBlank="1" showInputMessage="1" sqref="A13 A52 X52" xr:uid="{60982163-24F5-45C7-A327-796142D3FA67}">
      <formula1>$DU$20:$DU$21</formula1>
    </dataValidation>
    <dataValidation type="list" allowBlank="1" showInputMessage="1" showErrorMessage="1" prompt="プルダウンメニュー" sqref="AW47:BA94" xr:uid="{E093CA84-871B-4EC5-98B4-4DE586EC0D4E}">
      <formula1>$DU$4:$DU$7</formula1>
    </dataValidation>
    <dataValidation type="list" allowBlank="1" showInputMessage="1" showErrorMessage="1" sqref="BM47:BO94" xr:uid="{83AEAE7A-300F-4C81-BB24-1F5B0C3F9337}">
      <formula1>$DW$10:$DW$12</formula1>
    </dataValidation>
  </dataValidations>
  <printOptions horizontalCentered="1" verticalCentered="1"/>
  <pageMargins left="0.39370078740157483" right="0.39370078740157483" top="0.39370078740157483" bottom="0.19685039370078741" header="0.51181102362204722" footer="0.11811023622047245"/>
  <pageSetup paperSize="9" scale="66" orientation="landscape"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FBB11-CBD4-43AC-8BC9-3F4D6A9A5251}">
  <sheetPr>
    <tabColor rgb="FFFFFFCC"/>
  </sheetPr>
  <dimension ref="A1:EQ223"/>
  <sheetViews>
    <sheetView view="pageBreakPreview" topLeftCell="CA1" zoomScale="120" zoomScaleNormal="60" zoomScaleSheetLayoutView="120" workbookViewId="0">
      <selection activeCell="FB17" sqref="FB17"/>
    </sheetView>
  </sheetViews>
  <sheetFormatPr defaultColWidth="1.75" defaultRowHeight="9.75" customHeight="1" outlineLevelCol="1"/>
  <cols>
    <col min="1" max="95" width="1.75" style="560"/>
    <col min="96" max="97" width="3.75" style="560" customWidth="1"/>
    <col min="98" max="105" width="1.75" style="560" customWidth="1"/>
    <col min="106" max="110" width="1.75" style="560"/>
    <col min="111" max="114" width="1.75" style="560" hidden="1" customWidth="1" outlineLevel="1"/>
    <col min="115" max="115" width="8.125" style="535" hidden="1" customWidth="1" outlineLevel="1"/>
    <col min="116" max="126" width="1.75" style="535" hidden="1" customWidth="1" outlineLevel="1"/>
    <col min="127" max="127" width="2.5" style="535" hidden="1" customWidth="1" outlineLevel="1"/>
    <col min="128" max="128" width="11.25" style="535" hidden="1" customWidth="1" outlineLevel="1"/>
    <col min="129" max="129" width="3.125" style="535" hidden="1" customWidth="1" outlineLevel="1"/>
    <col min="130" max="131" width="1.75" style="535" hidden="1" customWidth="1" outlineLevel="1"/>
    <col min="132" max="132" width="5.5" style="535" hidden="1" customWidth="1" outlineLevel="1"/>
    <col min="133" max="136" width="1.75" style="535" hidden="1" customWidth="1" outlineLevel="1"/>
    <col min="137" max="142" width="1.75" style="560" hidden="1" customWidth="1" outlineLevel="1"/>
    <col min="143" max="143" width="12.375" style="560" hidden="1" customWidth="1" outlineLevel="1"/>
    <col min="144" max="144" width="1.75" style="560" hidden="1" customWidth="1" outlineLevel="1"/>
    <col min="145" max="145" width="1.75" style="560" collapsed="1"/>
    <col min="146" max="151" width="1.75" style="560"/>
    <col min="152" max="152" width="4.375" style="560" customWidth="1"/>
    <col min="153" max="16384" width="1.75" style="560"/>
  </cols>
  <sheetData>
    <row r="1" spans="1:147" ht="9.75" customHeight="1">
      <c r="A1" s="541"/>
      <c r="B1" s="1042" t="s">
        <v>489</v>
      </c>
      <c r="C1" s="1042"/>
      <c r="D1" s="1042"/>
      <c r="E1" s="1042"/>
      <c r="F1" s="1042"/>
      <c r="G1" s="1042"/>
      <c r="H1" s="1042"/>
      <c r="I1" s="1042"/>
      <c r="J1" s="1042"/>
      <c r="K1" s="1042"/>
      <c r="L1" s="1042"/>
      <c r="M1" s="1042"/>
      <c r="N1" s="1042"/>
      <c r="O1" s="1042"/>
      <c r="P1" s="1042"/>
      <c r="Q1" s="1042"/>
      <c r="R1" s="1042"/>
      <c r="S1" s="1042"/>
      <c r="T1" s="1042"/>
      <c r="U1" s="1042"/>
      <c r="V1" s="1042"/>
      <c r="W1" s="1042"/>
      <c r="X1" s="1042"/>
      <c r="Y1" s="1042"/>
      <c r="Z1" s="1042"/>
      <c r="AA1" s="1042"/>
      <c r="AB1" s="1042"/>
      <c r="AC1" s="1042"/>
      <c r="AD1" s="1042"/>
      <c r="AE1" s="1042"/>
      <c r="AF1" s="1042"/>
      <c r="AG1" s="1042"/>
      <c r="AH1" s="1042"/>
      <c r="AI1" s="1042"/>
      <c r="AJ1" s="1042"/>
      <c r="AK1" s="1042"/>
      <c r="AL1" s="1042"/>
      <c r="AM1" s="1042"/>
      <c r="AN1" s="1042"/>
      <c r="AO1" s="1042"/>
      <c r="AP1" s="1042"/>
      <c r="AQ1" s="1042"/>
      <c r="AR1" s="1042"/>
      <c r="AS1" s="1042"/>
      <c r="AT1" s="1042"/>
      <c r="AU1" s="1042"/>
      <c r="AV1" s="1042"/>
      <c r="AW1" s="1042"/>
      <c r="AX1" s="1042"/>
      <c r="AY1" s="1042"/>
      <c r="AZ1" s="1042"/>
      <c r="BA1" s="1042"/>
      <c r="BB1" s="1042"/>
      <c r="BC1" s="1042"/>
      <c r="BD1" s="1042"/>
      <c r="BE1" s="1042"/>
      <c r="BF1" s="1042"/>
      <c r="BG1" s="559"/>
      <c r="BH1" s="559"/>
      <c r="BI1" s="559"/>
      <c r="BJ1" s="559"/>
      <c r="BK1" s="559"/>
      <c r="BL1" s="559"/>
      <c r="BM1" s="559"/>
      <c r="BN1" s="559"/>
      <c r="BO1" s="559"/>
      <c r="BP1" s="559"/>
      <c r="BQ1" s="559"/>
      <c r="BR1" s="559"/>
      <c r="BS1" s="559"/>
      <c r="CM1" s="561"/>
      <c r="CN1" s="561"/>
      <c r="CO1" s="561"/>
      <c r="CP1" s="561"/>
      <c r="CQ1" s="561"/>
      <c r="CR1" s="561"/>
      <c r="CS1" s="561"/>
      <c r="CT1" s="561"/>
      <c r="CU1" s="561"/>
      <c r="CV1" s="561"/>
      <c r="CW1" s="561"/>
      <c r="CX1" s="561"/>
      <c r="CY1" s="561"/>
      <c r="CZ1" s="561"/>
      <c r="DA1" s="561"/>
      <c r="DB1" s="561"/>
      <c r="DC1" s="561"/>
      <c r="DD1" s="561"/>
      <c r="DE1" s="561"/>
      <c r="DF1" s="561"/>
      <c r="DG1" s="561"/>
      <c r="DH1" s="561"/>
    </row>
    <row r="2" spans="1:147" ht="9.75" customHeight="1">
      <c r="A2" s="541"/>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2"/>
      <c r="AG2" s="1042"/>
      <c r="AH2" s="1042"/>
      <c r="AI2" s="1042"/>
      <c r="AJ2" s="1042"/>
      <c r="AK2" s="1042"/>
      <c r="AL2" s="1042"/>
      <c r="AM2" s="1042"/>
      <c r="AN2" s="1042"/>
      <c r="AO2" s="1042"/>
      <c r="AP2" s="1042"/>
      <c r="AQ2" s="1042"/>
      <c r="AR2" s="1042"/>
      <c r="AS2" s="1042"/>
      <c r="AT2" s="1042"/>
      <c r="AU2" s="1042"/>
      <c r="AV2" s="1042"/>
      <c r="AW2" s="1042"/>
      <c r="AX2" s="1042"/>
      <c r="AY2" s="1042"/>
      <c r="AZ2" s="1042"/>
      <c r="BA2" s="1042"/>
      <c r="BB2" s="1042"/>
      <c r="BC2" s="1042"/>
      <c r="BD2" s="1042"/>
      <c r="BE2" s="1042"/>
      <c r="BF2" s="1042"/>
      <c r="BG2" s="559"/>
      <c r="BH2" s="559"/>
      <c r="BI2" s="559"/>
      <c r="BJ2" s="559"/>
      <c r="BK2" s="559"/>
      <c r="BL2" s="559"/>
      <c r="BM2" s="559"/>
      <c r="BN2" s="559"/>
      <c r="BO2" s="559"/>
      <c r="BP2" s="559"/>
      <c r="BQ2" s="559"/>
      <c r="BR2" s="559"/>
      <c r="BS2" s="559"/>
      <c r="CM2" s="561"/>
      <c r="CN2" s="561"/>
      <c r="CO2" s="561"/>
      <c r="CP2" s="561"/>
      <c r="CQ2" s="561"/>
      <c r="CR2" s="561"/>
      <c r="CS2" s="561"/>
      <c r="CT2" s="561"/>
      <c r="CU2" s="561"/>
      <c r="CV2" s="561"/>
      <c r="CW2" s="561"/>
      <c r="CX2" s="561"/>
      <c r="CY2" s="561"/>
      <c r="CZ2" s="561"/>
      <c r="DA2" s="561"/>
      <c r="DB2" s="561"/>
      <c r="DC2" s="561"/>
      <c r="DD2" s="561"/>
      <c r="DE2" s="561"/>
      <c r="DF2" s="561"/>
      <c r="DG2" s="561"/>
      <c r="DH2" s="561"/>
    </row>
    <row r="3" spans="1:147" ht="9.75" customHeight="1">
      <c r="A3" s="544"/>
      <c r="B3" s="1042"/>
      <c r="C3" s="1042"/>
      <c r="D3" s="1042"/>
      <c r="E3" s="1042"/>
      <c r="F3" s="1042"/>
      <c r="G3" s="1042"/>
      <c r="H3" s="1042"/>
      <c r="I3" s="1042"/>
      <c r="J3" s="1042"/>
      <c r="K3" s="1042"/>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1042"/>
      <c r="AT3" s="1042"/>
      <c r="AU3" s="1042"/>
      <c r="AV3" s="1042"/>
      <c r="AW3" s="1042"/>
      <c r="AX3" s="1042"/>
      <c r="AY3" s="1042"/>
      <c r="AZ3" s="1042"/>
      <c r="BA3" s="1042"/>
      <c r="BB3" s="1042"/>
      <c r="BC3" s="1042"/>
      <c r="BD3" s="1042"/>
      <c r="BE3" s="1042"/>
      <c r="BF3" s="1042"/>
      <c r="BG3" s="559"/>
      <c r="BH3" s="559"/>
      <c r="BI3" s="559"/>
      <c r="BJ3" s="559"/>
      <c r="BK3" s="559"/>
      <c r="BL3" s="559"/>
      <c r="BM3" s="559"/>
      <c r="BN3" s="559"/>
      <c r="BO3" s="559"/>
      <c r="BP3" s="559"/>
      <c r="BQ3" s="559"/>
      <c r="BR3" s="559"/>
      <c r="BS3" s="559"/>
      <c r="CM3" s="561"/>
      <c r="CN3" s="561"/>
      <c r="CO3" s="561"/>
      <c r="CP3" s="561"/>
      <c r="CQ3" s="561"/>
      <c r="CR3" s="561"/>
      <c r="CS3" s="561"/>
      <c r="CT3" s="561"/>
      <c r="CU3" s="561"/>
      <c r="CV3" s="561"/>
      <c r="CW3" s="561"/>
      <c r="CX3" s="561"/>
      <c r="CY3" s="561"/>
      <c r="CZ3" s="561"/>
      <c r="DA3" s="561"/>
      <c r="DB3" s="561"/>
      <c r="DC3" s="561"/>
      <c r="DD3" s="561"/>
      <c r="DE3" s="561"/>
      <c r="DF3" s="561"/>
    </row>
    <row r="4" spans="1:147" ht="9.75" customHeight="1">
      <c r="A4" s="544"/>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F4" s="541"/>
      <c r="BG4" s="541"/>
      <c r="BH4" s="541"/>
      <c r="BI4" s="541"/>
      <c r="BJ4" s="541"/>
      <c r="BK4" s="541"/>
      <c r="BL4" s="541"/>
      <c r="BM4" s="541"/>
      <c r="BN4" s="541"/>
      <c r="BO4" s="541"/>
      <c r="BP4" s="541"/>
      <c r="BQ4" s="541"/>
      <c r="BR4" s="541"/>
      <c r="BS4" s="541"/>
      <c r="BT4" s="541"/>
      <c r="BU4" s="541"/>
      <c r="BV4" s="541"/>
      <c r="BW4" s="562"/>
      <c r="BX4" s="562"/>
      <c r="BY4" s="562"/>
      <c r="BZ4" s="562"/>
      <c r="CA4" s="562"/>
      <c r="CB4" s="562"/>
      <c r="CC4" s="562"/>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6"/>
      <c r="DD4" s="546"/>
      <c r="DE4" s="546"/>
      <c r="DF4" s="546"/>
      <c r="DG4" s="546"/>
      <c r="DH4" s="546"/>
      <c r="DI4" s="546"/>
      <c r="DJ4" s="546"/>
      <c r="DV4" s="542"/>
      <c r="DX4" s="543"/>
    </row>
    <row r="5" spans="1:147" ht="9.75" customHeight="1">
      <c r="A5" s="544"/>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6"/>
      <c r="DD5" s="546"/>
      <c r="DE5" s="546"/>
      <c r="DF5" s="546"/>
      <c r="DG5" s="546"/>
      <c r="DH5" s="546"/>
      <c r="DI5" s="546"/>
      <c r="DJ5" s="546"/>
      <c r="DX5" s="543"/>
      <c r="EB5" s="542" t="s">
        <v>400</v>
      </c>
      <c r="ED5" s="535" t="s">
        <v>401</v>
      </c>
    </row>
    <row r="6" spans="1:147" ht="9.75" customHeight="1">
      <c r="A6" s="1413" t="s">
        <v>490</v>
      </c>
      <c r="B6" s="1413"/>
      <c r="C6" s="1413"/>
      <c r="D6" s="1413"/>
      <c r="E6" s="1413"/>
      <c r="F6" s="1413"/>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1413"/>
      <c r="AJ6" s="1413"/>
      <c r="AK6" s="1413"/>
      <c r="AL6" s="1413"/>
      <c r="AM6" s="1413"/>
      <c r="AN6" s="1413"/>
      <c r="AO6" s="1413"/>
      <c r="AP6" s="1413"/>
      <c r="AQ6" s="1413"/>
      <c r="AR6" s="1413"/>
      <c r="AS6" s="1413"/>
      <c r="AT6" s="1413"/>
      <c r="AU6" s="1413"/>
      <c r="AV6" s="1413"/>
      <c r="AW6" s="1413"/>
      <c r="AX6" s="1413"/>
      <c r="AY6" s="1413"/>
      <c r="AZ6" s="1413"/>
      <c r="BA6" s="1413"/>
      <c r="BB6" s="1413"/>
      <c r="BC6" s="1413"/>
      <c r="BD6" s="1413"/>
      <c r="BE6" s="1413"/>
      <c r="BF6" s="1413"/>
      <c r="BG6" s="1413"/>
      <c r="BH6" s="1413"/>
      <c r="BI6" s="1413"/>
      <c r="BJ6" s="1413"/>
      <c r="BK6" s="1413"/>
      <c r="BL6" s="1413"/>
      <c r="BM6" s="1413"/>
      <c r="BN6" s="1413"/>
      <c r="BO6" s="1413"/>
      <c r="BP6" s="1413"/>
      <c r="BQ6" s="563"/>
      <c r="BR6" s="563"/>
      <c r="BS6" s="1062" t="s">
        <v>491</v>
      </c>
      <c r="BT6" s="1063"/>
      <c r="BU6" s="1063"/>
      <c r="BV6" s="1063"/>
      <c r="BW6" s="1063"/>
      <c r="BX6" s="1063"/>
      <c r="BY6" s="1063"/>
      <c r="BZ6" s="1063"/>
      <c r="CA6" s="1063"/>
      <c r="CB6" s="1063"/>
      <c r="CC6" s="1063"/>
      <c r="CD6" s="1063"/>
      <c r="CE6" s="1063"/>
      <c r="CF6" s="1063"/>
      <c r="CG6" s="1063"/>
      <c r="CH6" s="1063"/>
      <c r="CI6" s="1063"/>
      <c r="CJ6" s="1063"/>
      <c r="CK6" s="1063"/>
      <c r="CL6" s="1063"/>
      <c r="CM6" s="1063"/>
      <c r="CN6" s="1063"/>
      <c r="CO6" s="1063"/>
      <c r="CP6" s="1063"/>
      <c r="CQ6" s="1063"/>
      <c r="CR6" s="1063"/>
      <c r="CS6" s="1063"/>
      <c r="CT6" s="1063"/>
      <c r="CU6" s="1063"/>
      <c r="CV6" s="1063"/>
      <c r="CW6" s="1063"/>
      <c r="CX6" s="1063"/>
      <c r="CY6" s="1063"/>
      <c r="CZ6" s="1063"/>
      <c r="DA6" s="1063"/>
      <c r="DB6" s="1063"/>
      <c r="DC6" s="1063"/>
      <c r="DD6" s="1063"/>
      <c r="DE6" s="1063"/>
      <c r="DF6" s="1064"/>
      <c r="DG6" s="541"/>
      <c r="DH6" s="541"/>
      <c r="DI6" s="541"/>
      <c r="DJ6" s="541"/>
      <c r="DX6" s="543"/>
      <c r="EB6" s="542" t="s">
        <v>402</v>
      </c>
      <c r="ED6" s="535" t="s">
        <v>403</v>
      </c>
      <c r="EK6" s="564"/>
      <c r="EM6" s="543"/>
    </row>
    <row r="7" spans="1:147" ht="9.75" customHeight="1">
      <c r="A7" s="1413"/>
      <c r="B7" s="1413"/>
      <c r="C7" s="1413"/>
      <c r="D7" s="1413"/>
      <c r="E7" s="1413"/>
      <c r="F7" s="1413"/>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1413"/>
      <c r="AG7" s="1413"/>
      <c r="AH7" s="1413"/>
      <c r="AI7" s="1413"/>
      <c r="AJ7" s="1413"/>
      <c r="AK7" s="1413"/>
      <c r="AL7" s="1413"/>
      <c r="AM7" s="1413"/>
      <c r="AN7" s="1413"/>
      <c r="AO7" s="1413"/>
      <c r="AP7" s="1413"/>
      <c r="AQ7" s="1413"/>
      <c r="AR7" s="1413"/>
      <c r="AS7" s="1413"/>
      <c r="AT7" s="1413"/>
      <c r="AU7" s="1413"/>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563"/>
      <c r="BR7" s="563"/>
      <c r="BS7" s="1065"/>
      <c r="BT7" s="1066"/>
      <c r="BU7" s="1066"/>
      <c r="BV7" s="1066"/>
      <c r="BW7" s="1066"/>
      <c r="BX7" s="1066"/>
      <c r="BY7" s="1066"/>
      <c r="BZ7" s="1066"/>
      <c r="CA7" s="1066"/>
      <c r="CB7" s="1066"/>
      <c r="CC7" s="1066"/>
      <c r="CD7" s="1066"/>
      <c r="CE7" s="1066"/>
      <c r="CF7" s="1066"/>
      <c r="CG7" s="1066"/>
      <c r="CH7" s="1066"/>
      <c r="CI7" s="1066"/>
      <c r="CJ7" s="1066"/>
      <c r="CK7" s="1066"/>
      <c r="CL7" s="1066"/>
      <c r="CM7" s="1066"/>
      <c r="CN7" s="1066"/>
      <c r="CO7" s="1066"/>
      <c r="CP7" s="1066"/>
      <c r="CQ7" s="1066"/>
      <c r="CR7" s="1066"/>
      <c r="CS7" s="1066"/>
      <c r="CT7" s="1066"/>
      <c r="CU7" s="1066"/>
      <c r="CV7" s="1066"/>
      <c r="CW7" s="1066"/>
      <c r="CX7" s="1066"/>
      <c r="CY7" s="1066"/>
      <c r="CZ7" s="1066"/>
      <c r="DA7" s="1066"/>
      <c r="DB7" s="1066"/>
      <c r="DC7" s="1066"/>
      <c r="DD7" s="1066"/>
      <c r="DE7" s="1066"/>
      <c r="DF7" s="1067"/>
      <c r="DG7" s="541"/>
      <c r="DH7" s="541"/>
      <c r="DI7" s="541"/>
      <c r="DJ7" s="541"/>
      <c r="DX7" s="543"/>
      <c r="EB7" s="542" t="s">
        <v>409</v>
      </c>
      <c r="EM7" s="543"/>
      <c r="EQ7" s="564"/>
    </row>
    <row r="8" spans="1:147" ht="9.75" customHeight="1">
      <c r="A8" s="1414" t="s">
        <v>410</v>
      </c>
      <c r="B8" s="1414"/>
      <c r="C8" s="1414" t="s">
        <v>411</v>
      </c>
      <c r="D8" s="1414"/>
      <c r="E8" s="1127" t="s">
        <v>296</v>
      </c>
      <c r="F8" s="1127"/>
      <c r="G8" s="1127" t="s">
        <v>449</v>
      </c>
      <c r="H8" s="1127"/>
      <c r="I8" s="1127"/>
      <c r="J8" s="1127"/>
      <c r="K8" s="1127" t="s">
        <v>492</v>
      </c>
      <c r="L8" s="1127"/>
      <c r="M8" s="1127"/>
      <c r="N8" s="1127"/>
      <c r="O8" s="1127"/>
      <c r="P8" s="1414" t="s">
        <v>299</v>
      </c>
      <c r="Q8" s="1414"/>
      <c r="R8" s="1127" t="s">
        <v>493</v>
      </c>
      <c r="S8" s="1127"/>
      <c r="T8" s="1127"/>
      <c r="U8" s="1127"/>
      <c r="V8" s="1127"/>
      <c r="W8" s="1130" t="s">
        <v>415</v>
      </c>
      <c r="X8" s="1131"/>
      <c r="Y8" s="1131"/>
      <c r="Z8" s="1131"/>
      <c r="AA8" s="1131"/>
      <c r="AB8" s="1131"/>
      <c r="AC8" s="1131"/>
      <c r="AD8" s="1131"/>
      <c r="AE8" s="1131"/>
      <c r="AF8" s="1131"/>
      <c r="AG8" s="1131"/>
      <c r="AH8" s="1132"/>
      <c r="AI8" s="1414" t="s">
        <v>410</v>
      </c>
      <c r="AJ8" s="1414"/>
      <c r="AK8" s="1414" t="s">
        <v>411</v>
      </c>
      <c r="AL8" s="1414"/>
      <c r="AM8" s="1127" t="s">
        <v>296</v>
      </c>
      <c r="AN8" s="1127"/>
      <c r="AO8" s="1127" t="s">
        <v>449</v>
      </c>
      <c r="AP8" s="1127"/>
      <c r="AQ8" s="1127"/>
      <c r="AR8" s="1127"/>
      <c r="AS8" s="1127" t="s">
        <v>492</v>
      </c>
      <c r="AT8" s="1127"/>
      <c r="AU8" s="1127"/>
      <c r="AV8" s="1127"/>
      <c r="AW8" s="1127"/>
      <c r="AX8" s="1414" t="s">
        <v>299</v>
      </c>
      <c r="AY8" s="1414"/>
      <c r="AZ8" s="1127" t="s">
        <v>493</v>
      </c>
      <c r="BA8" s="1127"/>
      <c r="BB8" s="1127"/>
      <c r="BC8" s="1127"/>
      <c r="BD8" s="1127"/>
      <c r="BE8" s="1130" t="s">
        <v>415</v>
      </c>
      <c r="BF8" s="1131"/>
      <c r="BG8" s="1131"/>
      <c r="BH8" s="1131"/>
      <c r="BI8" s="1131"/>
      <c r="BJ8" s="1131"/>
      <c r="BK8" s="1131"/>
      <c r="BL8" s="1131"/>
      <c r="BM8" s="1131"/>
      <c r="BN8" s="1131"/>
      <c r="BO8" s="1131"/>
      <c r="BP8" s="1132"/>
      <c r="BQ8" s="565"/>
      <c r="BR8" s="565"/>
      <c r="BS8" s="1055" t="s">
        <v>449</v>
      </c>
      <c r="BT8" s="1055"/>
      <c r="BU8" s="1055"/>
      <c r="BV8" s="1055"/>
      <c r="BW8" s="1055" t="s">
        <v>450</v>
      </c>
      <c r="BX8" s="1055"/>
      <c r="BY8" s="1055"/>
      <c r="BZ8" s="1055"/>
      <c r="CA8" s="1055"/>
      <c r="CB8" s="1055"/>
      <c r="CC8" s="1055"/>
      <c r="CD8" s="1055"/>
      <c r="CE8" s="1055"/>
      <c r="CF8" s="1055"/>
      <c r="CG8" s="1056" t="s">
        <v>451</v>
      </c>
      <c r="CH8" s="1058"/>
      <c r="CI8" s="1420" t="s">
        <v>411</v>
      </c>
      <c r="CJ8" s="1420"/>
      <c r="CK8" s="1420"/>
      <c r="CL8" s="1420"/>
      <c r="CM8" s="1420"/>
      <c r="CN8" s="1420"/>
      <c r="CO8" s="1055" t="s">
        <v>299</v>
      </c>
      <c r="CP8" s="1055"/>
      <c r="CQ8" s="1056" t="s">
        <v>307</v>
      </c>
      <c r="CR8" s="1057"/>
      <c r="CS8" s="1057"/>
      <c r="CT8" s="1057"/>
      <c r="CU8" s="1057"/>
      <c r="CV8" s="1057"/>
      <c r="CW8" s="1057"/>
      <c r="CX8" s="1057"/>
      <c r="CY8" s="1058"/>
      <c r="CZ8" s="1055" t="s">
        <v>452</v>
      </c>
      <c r="DA8" s="1055"/>
      <c r="DB8" s="1055"/>
      <c r="DC8" s="1055"/>
      <c r="DD8" s="1055"/>
      <c r="DE8" s="1055"/>
      <c r="DF8" s="1055"/>
      <c r="DG8" s="546"/>
      <c r="DH8" s="546"/>
      <c r="DI8" s="546"/>
      <c r="DJ8" s="546"/>
      <c r="DX8" s="543"/>
      <c r="EB8" s="542"/>
      <c r="EM8" s="543"/>
      <c r="EO8" s="564"/>
    </row>
    <row r="9" spans="1:147" ht="9.75" customHeight="1">
      <c r="A9" s="1414"/>
      <c r="B9" s="1414"/>
      <c r="C9" s="1414"/>
      <c r="D9" s="1414"/>
      <c r="E9" s="1127"/>
      <c r="F9" s="1127"/>
      <c r="G9" s="1127"/>
      <c r="H9" s="1127"/>
      <c r="I9" s="1127"/>
      <c r="J9" s="1127"/>
      <c r="K9" s="1127"/>
      <c r="L9" s="1127"/>
      <c r="M9" s="1127"/>
      <c r="N9" s="1127"/>
      <c r="O9" s="1127"/>
      <c r="P9" s="1414"/>
      <c r="Q9" s="1414"/>
      <c r="R9" s="1127"/>
      <c r="S9" s="1127"/>
      <c r="T9" s="1127"/>
      <c r="U9" s="1127"/>
      <c r="V9" s="1127"/>
      <c r="W9" s="1251"/>
      <c r="X9" s="1252"/>
      <c r="Y9" s="1252"/>
      <c r="Z9" s="1252"/>
      <c r="AA9" s="1252"/>
      <c r="AB9" s="1252"/>
      <c r="AC9" s="1252"/>
      <c r="AD9" s="1252"/>
      <c r="AE9" s="1252"/>
      <c r="AF9" s="1252"/>
      <c r="AG9" s="1252"/>
      <c r="AH9" s="1253"/>
      <c r="AI9" s="1414"/>
      <c r="AJ9" s="1414"/>
      <c r="AK9" s="1414"/>
      <c r="AL9" s="1414"/>
      <c r="AM9" s="1127"/>
      <c r="AN9" s="1127"/>
      <c r="AO9" s="1127"/>
      <c r="AP9" s="1127"/>
      <c r="AQ9" s="1127"/>
      <c r="AR9" s="1127"/>
      <c r="AS9" s="1127"/>
      <c r="AT9" s="1127"/>
      <c r="AU9" s="1127"/>
      <c r="AV9" s="1127"/>
      <c r="AW9" s="1127"/>
      <c r="AX9" s="1414"/>
      <c r="AY9" s="1414"/>
      <c r="AZ9" s="1127"/>
      <c r="BA9" s="1127"/>
      <c r="BB9" s="1127"/>
      <c r="BC9" s="1127"/>
      <c r="BD9" s="1127"/>
      <c r="BE9" s="1251"/>
      <c r="BF9" s="1252"/>
      <c r="BG9" s="1252"/>
      <c r="BH9" s="1252"/>
      <c r="BI9" s="1252"/>
      <c r="BJ9" s="1252"/>
      <c r="BK9" s="1252"/>
      <c r="BL9" s="1252"/>
      <c r="BM9" s="1252"/>
      <c r="BN9" s="1252"/>
      <c r="BO9" s="1252"/>
      <c r="BP9" s="1253"/>
      <c r="BQ9" s="565"/>
      <c r="BR9" s="565"/>
      <c r="BS9" s="1055"/>
      <c r="BT9" s="1055"/>
      <c r="BU9" s="1055"/>
      <c r="BV9" s="1055"/>
      <c r="BW9" s="1055"/>
      <c r="BX9" s="1055"/>
      <c r="BY9" s="1055"/>
      <c r="BZ9" s="1055"/>
      <c r="CA9" s="1055"/>
      <c r="CB9" s="1055"/>
      <c r="CC9" s="1055"/>
      <c r="CD9" s="1055"/>
      <c r="CE9" s="1055"/>
      <c r="CF9" s="1055"/>
      <c r="CG9" s="1183"/>
      <c r="CH9" s="1185"/>
      <c r="CI9" s="1415" t="s">
        <v>458</v>
      </c>
      <c r="CJ9" s="1415"/>
      <c r="CK9" s="1415"/>
      <c r="CL9" s="1415" t="s">
        <v>459</v>
      </c>
      <c r="CM9" s="1415"/>
      <c r="CN9" s="1415"/>
      <c r="CO9" s="1055"/>
      <c r="CP9" s="1055"/>
      <c r="CQ9" s="1183"/>
      <c r="CR9" s="1184"/>
      <c r="CS9" s="1184"/>
      <c r="CT9" s="1184"/>
      <c r="CU9" s="1184"/>
      <c r="CV9" s="1184"/>
      <c r="CW9" s="1184"/>
      <c r="CX9" s="1184"/>
      <c r="CY9" s="1185"/>
      <c r="CZ9" s="1055"/>
      <c r="DA9" s="1055"/>
      <c r="DB9" s="1055"/>
      <c r="DC9" s="1055"/>
      <c r="DD9" s="1055"/>
      <c r="DE9" s="1055"/>
      <c r="DF9" s="1055"/>
      <c r="DG9" s="546"/>
      <c r="DH9" s="546"/>
      <c r="DI9" s="546"/>
      <c r="DJ9" s="546"/>
      <c r="DN9" s="536"/>
      <c r="DO9" s="552" t="s">
        <v>460</v>
      </c>
      <c r="DP9" s="548"/>
      <c r="DX9" s="543"/>
      <c r="ED9" s="548" t="s">
        <v>586</v>
      </c>
      <c r="EM9" s="543"/>
      <c r="EO9" s="564"/>
    </row>
    <row r="10" spans="1:147" ht="9.75" customHeight="1">
      <c r="A10" s="1414"/>
      <c r="B10" s="1414"/>
      <c r="C10" s="1414"/>
      <c r="D10" s="1414"/>
      <c r="E10" s="1127"/>
      <c r="F10" s="1127"/>
      <c r="G10" s="1127"/>
      <c r="H10" s="1127"/>
      <c r="I10" s="1127"/>
      <c r="J10" s="1127"/>
      <c r="K10" s="1127"/>
      <c r="L10" s="1127"/>
      <c r="M10" s="1127"/>
      <c r="N10" s="1127"/>
      <c r="O10" s="1127"/>
      <c r="P10" s="1414"/>
      <c r="Q10" s="1414"/>
      <c r="R10" s="1127"/>
      <c r="S10" s="1127"/>
      <c r="T10" s="1127"/>
      <c r="U10" s="1127"/>
      <c r="V10" s="1127"/>
      <c r="W10" s="1133"/>
      <c r="X10" s="1134"/>
      <c r="Y10" s="1134"/>
      <c r="Z10" s="1134"/>
      <c r="AA10" s="1134"/>
      <c r="AB10" s="1134"/>
      <c r="AC10" s="1134"/>
      <c r="AD10" s="1134"/>
      <c r="AE10" s="1134"/>
      <c r="AF10" s="1134"/>
      <c r="AG10" s="1134"/>
      <c r="AH10" s="1135"/>
      <c r="AI10" s="1414"/>
      <c r="AJ10" s="1414"/>
      <c r="AK10" s="1414"/>
      <c r="AL10" s="1414"/>
      <c r="AM10" s="1127"/>
      <c r="AN10" s="1127"/>
      <c r="AO10" s="1127"/>
      <c r="AP10" s="1127"/>
      <c r="AQ10" s="1127"/>
      <c r="AR10" s="1127"/>
      <c r="AS10" s="1127"/>
      <c r="AT10" s="1127"/>
      <c r="AU10" s="1127"/>
      <c r="AV10" s="1127"/>
      <c r="AW10" s="1127"/>
      <c r="AX10" s="1414"/>
      <c r="AY10" s="1414"/>
      <c r="AZ10" s="1127"/>
      <c r="BA10" s="1127"/>
      <c r="BB10" s="1127"/>
      <c r="BC10" s="1127"/>
      <c r="BD10" s="1127"/>
      <c r="BE10" s="1133"/>
      <c r="BF10" s="1134"/>
      <c r="BG10" s="1134"/>
      <c r="BH10" s="1134"/>
      <c r="BI10" s="1134"/>
      <c r="BJ10" s="1134"/>
      <c r="BK10" s="1134"/>
      <c r="BL10" s="1134"/>
      <c r="BM10" s="1134"/>
      <c r="BN10" s="1134"/>
      <c r="BO10" s="1134"/>
      <c r="BP10" s="1135"/>
      <c r="BQ10" s="565"/>
      <c r="BR10" s="565"/>
      <c r="BS10" s="1055"/>
      <c r="BT10" s="1055"/>
      <c r="BU10" s="1055"/>
      <c r="BV10" s="1055"/>
      <c r="BW10" s="1055"/>
      <c r="BX10" s="1055"/>
      <c r="BY10" s="1055"/>
      <c r="BZ10" s="1055"/>
      <c r="CA10" s="1055"/>
      <c r="CB10" s="1055"/>
      <c r="CC10" s="1055"/>
      <c r="CD10" s="1055"/>
      <c r="CE10" s="1055"/>
      <c r="CF10" s="1055"/>
      <c r="CG10" s="1059"/>
      <c r="CH10" s="1061"/>
      <c r="CI10" s="1415"/>
      <c r="CJ10" s="1415"/>
      <c r="CK10" s="1415"/>
      <c r="CL10" s="1415"/>
      <c r="CM10" s="1415"/>
      <c r="CN10" s="1415"/>
      <c r="CO10" s="1055"/>
      <c r="CP10" s="1055"/>
      <c r="CQ10" s="1059"/>
      <c r="CR10" s="1060"/>
      <c r="CS10" s="1060"/>
      <c r="CT10" s="1060"/>
      <c r="CU10" s="1060"/>
      <c r="CV10" s="1060"/>
      <c r="CW10" s="1060"/>
      <c r="CX10" s="1060"/>
      <c r="CY10" s="1061"/>
      <c r="CZ10" s="1055"/>
      <c r="DA10" s="1055"/>
      <c r="DB10" s="1055"/>
      <c r="DC10" s="1055"/>
      <c r="DD10" s="1055"/>
      <c r="DE10" s="1055"/>
      <c r="DF10" s="1055"/>
      <c r="DG10" s="546"/>
      <c r="DH10" s="546"/>
      <c r="DI10" s="546"/>
      <c r="DJ10" s="546"/>
      <c r="DP10" s="553"/>
      <c r="DX10" s="543"/>
      <c r="ED10" s="548" t="s">
        <v>587</v>
      </c>
      <c r="EM10" s="543"/>
      <c r="EO10" s="564"/>
    </row>
    <row r="11" spans="1:147" ht="9.75" customHeight="1">
      <c r="A11" s="1482" t="s">
        <v>357</v>
      </c>
      <c r="B11" s="1482"/>
      <c r="C11" s="1416"/>
      <c r="D11" s="1416"/>
      <c r="E11" s="1416"/>
      <c r="F11" s="1416"/>
      <c r="G11" s="1417"/>
      <c r="H11" s="1417"/>
      <c r="I11" s="1417"/>
      <c r="J11" s="1417"/>
      <c r="K11" s="1418"/>
      <c r="L11" s="1418"/>
      <c r="M11" s="1418"/>
      <c r="N11" s="1418"/>
      <c r="O11" s="1418"/>
      <c r="P11" s="1419"/>
      <c r="Q11" s="1419"/>
      <c r="R11" s="1418"/>
      <c r="S11" s="1418"/>
      <c r="T11" s="1418"/>
      <c r="U11" s="1418"/>
      <c r="V11" s="1418"/>
      <c r="W11" s="1421"/>
      <c r="X11" s="1422"/>
      <c r="Y11" s="1422"/>
      <c r="Z11" s="1422"/>
      <c r="AA11" s="1422"/>
      <c r="AB11" s="1422"/>
      <c r="AC11" s="1422"/>
      <c r="AD11" s="1422"/>
      <c r="AE11" s="1422"/>
      <c r="AF11" s="1422"/>
      <c r="AG11" s="1422"/>
      <c r="AH11" s="1423"/>
      <c r="AI11" s="1428" t="s">
        <v>494</v>
      </c>
      <c r="AJ11" s="1429"/>
      <c r="AK11" s="1416"/>
      <c r="AL11" s="1416"/>
      <c r="AM11" s="1416"/>
      <c r="AN11" s="1416"/>
      <c r="AO11" s="1417"/>
      <c r="AP11" s="1417"/>
      <c r="AQ11" s="1417"/>
      <c r="AR11" s="1417"/>
      <c r="AS11" s="1418"/>
      <c r="AT11" s="1418"/>
      <c r="AU11" s="1418"/>
      <c r="AV11" s="1418"/>
      <c r="AW11" s="1418"/>
      <c r="AX11" s="1419"/>
      <c r="AY11" s="1419"/>
      <c r="AZ11" s="1418"/>
      <c r="BA11" s="1418"/>
      <c r="BB11" s="1418"/>
      <c r="BC11" s="1418"/>
      <c r="BD11" s="1418"/>
      <c r="BE11" s="1421"/>
      <c r="BF11" s="1422"/>
      <c r="BG11" s="1422"/>
      <c r="BH11" s="1422"/>
      <c r="BI11" s="1422"/>
      <c r="BJ11" s="1422"/>
      <c r="BK11" s="1422"/>
      <c r="BL11" s="1422"/>
      <c r="BM11" s="1422"/>
      <c r="BN11" s="1422"/>
      <c r="BO11" s="1422"/>
      <c r="BP11" s="1423"/>
      <c r="BQ11" s="557"/>
      <c r="BR11" s="557"/>
      <c r="BS11" s="1127"/>
      <c r="BT11" s="1127"/>
      <c r="BU11" s="1127"/>
      <c r="BV11" s="1127"/>
      <c r="BW11" s="1427"/>
      <c r="BX11" s="1427"/>
      <c r="BY11" s="1427"/>
      <c r="BZ11" s="1427"/>
      <c r="CA11" s="1427"/>
      <c r="CB11" s="1427"/>
      <c r="CC11" s="1427"/>
      <c r="CD11" s="1427"/>
      <c r="CE11" s="1427"/>
      <c r="CF11" s="1427"/>
      <c r="CG11" s="1447"/>
      <c r="CH11" s="1448"/>
      <c r="CI11" s="1451"/>
      <c r="CJ11" s="1451"/>
      <c r="CK11" s="1451"/>
      <c r="CL11" s="1451"/>
      <c r="CM11" s="1451"/>
      <c r="CN11" s="1451"/>
      <c r="CO11" s="1427"/>
      <c r="CP11" s="1427"/>
      <c r="CQ11" s="1452" t="str">
        <f>IF($BW11="","",IF($BW11="高圧負荷設備","-",""))</f>
        <v/>
      </c>
      <c r="CR11" s="1453"/>
      <c r="CS11" s="1456" t="str">
        <f>IF($BW11="","",IF($BW11="Ｖ結線（異容量）","","-"))</f>
        <v/>
      </c>
      <c r="CT11" s="1436" t="s">
        <v>468</v>
      </c>
      <c r="CU11" s="1437"/>
      <c r="CV11" s="1436" t="s">
        <v>469</v>
      </c>
      <c r="CW11" s="1437"/>
      <c r="CX11" s="1440" t="str">
        <f>IF($BS11="撤去",0,IF($CO11="","",$CO11))</f>
        <v/>
      </c>
      <c r="CY11" s="1441"/>
      <c r="CZ11" s="1444" t="str">
        <f>IF($BW11="","",IF($BW11="高圧負荷設備","","-"))</f>
        <v/>
      </c>
      <c r="DA11" s="1444"/>
      <c r="DB11" s="1444"/>
      <c r="DC11" s="1444"/>
      <c r="DD11" s="1444"/>
      <c r="DE11" s="1444"/>
      <c r="DF11" s="1444"/>
      <c r="DG11" s="546"/>
      <c r="DH11" s="546"/>
      <c r="DI11" s="546"/>
      <c r="DJ11" s="546"/>
      <c r="DK11" s="1434" t="str">
        <f>IF($BW11="","",VLOOKUP(BW11,$DX$39:$DY$42,2,0))</f>
        <v/>
      </c>
      <c r="DL11" s="1445">
        <f>IF($DK11=1,$CQ11,IF($DK11=2,$CQ11*2*0.866,IF($DK11=3,($CQ11-$CS11)+($CS11*2*0.866),IF($DK11=4,$CZ11*1.176,0))))</f>
        <v>0</v>
      </c>
      <c r="DM11" s="1445"/>
      <c r="DN11" s="1445"/>
      <c r="DO11" s="1445"/>
      <c r="DP11" s="1445"/>
      <c r="DQ11" s="1445"/>
      <c r="DR11" s="1434" t="str">
        <f>IF($BW11="","",$DL11*$CX11)</f>
        <v/>
      </c>
      <c r="DS11" s="1434"/>
      <c r="DT11" s="1434"/>
      <c r="DU11" s="566"/>
      <c r="DV11" s="566"/>
      <c r="DX11" s="543"/>
      <c r="ED11" s="535" t="s">
        <v>642</v>
      </c>
      <c r="EM11" s="543"/>
    </row>
    <row r="12" spans="1:147" ht="9.75" customHeight="1">
      <c r="A12" s="1482"/>
      <c r="B12" s="1482"/>
      <c r="C12" s="1416"/>
      <c r="D12" s="1416"/>
      <c r="E12" s="1416"/>
      <c r="F12" s="1416"/>
      <c r="G12" s="1417"/>
      <c r="H12" s="1417"/>
      <c r="I12" s="1417"/>
      <c r="J12" s="1417"/>
      <c r="K12" s="1418"/>
      <c r="L12" s="1418"/>
      <c r="M12" s="1418"/>
      <c r="N12" s="1418"/>
      <c r="O12" s="1418"/>
      <c r="P12" s="1419"/>
      <c r="Q12" s="1419"/>
      <c r="R12" s="1418"/>
      <c r="S12" s="1418"/>
      <c r="T12" s="1418"/>
      <c r="U12" s="1418"/>
      <c r="V12" s="1418"/>
      <c r="W12" s="1424"/>
      <c r="X12" s="1425"/>
      <c r="Y12" s="1425"/>
      <c r="Z12" s="1425"/>
      <c r="AA12" s="1425"/>
      <c r="AB12" s="1425"/>
      <c r="AC12" s="1425"/>
      <c r="AD12" s="1425"/>
      <c r="AE12" s="1425"/>
      <c r="AF12" s="1425"/>
      <c r="AG12" s="1425"/>
      <c r="AH12" s="1426"/>
      <c r="AI12" s="1430"/>
      <c r="AJ12" s="1431"/>
      <c r="AK12" s="1416"/>
      <c r="AL12" s="1416"/>
      <c r="AM12" s="1416"/>
      <c r="AN12" s="1416"/>
      <c r="AO12" s="1417"/>
      <c r="AP12" s="1417"/>
      <c r="AQ12" s="1417"/>
      <c r="AR12" s="1417"/>
      <c r="AS12" s="1418"/>
      <c r="AT12" s="1418"/>
      <c r="AU12" s="1418"/>
      <c r="AV12" s="1418"/>
      <c r="AW12" s="1418"/>
      <c r="AX12" s="1419"/>
      <c r="AY12" s="1419"/>
      <c r="AZ12" s="1418"/>
      <c r="BA12" s="1418"/>
      <c r="BB12" s="1418"/>
      <c r="BC12" s="1418"/>
      <c r="BD12" s="1418"/>
      <c r="BE12" s="1424"/>
      <c r="BF12" s="1425"/>
      <c r="BG12" s="1425"/>
      <c r="BH12" s="1425"/>
      <c r="BI12" s="1425"/>
      <c r="BJ12" s="1425"/>
      <c r="BK12" s="1425"/>
      <c r="BL12" s="1425"/>
      <c r="BM12" s="1425"/>
      <c r="BN12" s="1425"/>
      <c r="BO12" s="1425"/>
      <c r="BP12" s="1426"/>
      <c r="BQ12" s="557"/>
      <c r="BR12" s="557"/>
      <c r="BS12" s="1127"/>
      <c r="BT12" s="1127"/>
      <c r="BU12" s="1127"/>
      <c r="BV12" s="1127"/>
      <c r="BW12" s="1427"/>
      <c r="BX12" s="1427"/>
      <c r="BY12" s="1427"/>
      <c r="BZ12" s="1427"/>
      <c r="CA12" s="1427"/>
      <c r="CB12" s="1427"/>
      <c r="CC12" s="1427"/>
      <c r="CD12" s="1427"/>
      <c r="CE12" s="1427"/>
      <c r="CF12" s="1427"/>
      <c r="CG12" s="1449"/>
      <c r="CH12" s="1450"/>
      <c r="CI12" s="1451"/>
      <c r="CJ12" s="1451"/>
      <c r="CK12" s="1451"/>
      <c r="CL12" s="1451"/>
      <c r="CM12" s="1451"/>
      <c r="CN12" s="1451"/>
      <c r="CO12" s="1427"/>
      <c r="CP12" s="1427"/>
      <c r="CQ12" s="1454"/>
      <c r="CR12" s="1455"/>
      <c r="CS12" s="1457"/>
      <c r="CT12" s="1438"/>
      <c r="CU12" s="1439"/>
      <c r="CV12" s="1438"/>
      <c r="CW12" s="1439"/>
      <c r="CX12" s="1442"/>
      <c r="CY12" s="1443"/>
      <c r="CZ12" s="1444"/>
      <c r="DA12" s="1444"/>
      <c r="DB12" s="1444"/>
      <c r="DC12" s="1444"/>
      <c r="DD12" s="1444"/>
      <c r="DE12" s="1444"/>
      <c r="DF12" s="1444"/>
      <c r="DG12" s="546"/>
      <c r="DH12" s="546"/>
      <c r="DI12" s="546"/>
      <c r="DJ12" s="546"/>
      <c r="DK12" s="1435"/>
      <c r="DL12" s="1446"/>
      <c r="DM12" s="1446"/>
      <c r="DN12" s="1446"/>
      <c r="DO12" s="1446"/>
      <c r="DP12" s="1446"/>
      <c r="DQ12" s="1446"/>
      <c r="DR12" s="1435"/>
      <c r="DS12" s="1435"/>
      <c r="DT12" s="1435"/>
      <c r="DU12" s="566"/>
      <c r="DV12" s="566"/>
      <c r="DX12" s="543"/>
      <c r="EM12" s="543"/>
    </row>
    <row r="13" spans="1:147" ht="9.75" customHeight="1">
      <c r="A13" s="1482"/>
      <c r="B13" s="1482"/>
      <c r="C13" s="1416"/>
      <c r="D13" s="1416"/>
      <c r="E13" s="1416"/>
      <c r="F13" s="1416"/>
      <c r="G13" s="1417"/>
      <c r="H13" s="1417"/>
      <c r="I13" s="1417"/>
      <c r="J13" s="1417"/>
      <c r="K13" s="1418"/>
      <c r="L13" s="1418"/>
      <c r="M13" s="1418"/>
      <c r="N13" s="1418"/>
      <c r="O13" s="1418"/>
      <c r="P13" s="1419"/>
      <c r="Q13" s="1419"/>
      <c r="R13" s="1418"/>
      <c r="S13" s="1418"/>
      <c r="T13" s="1418"/>
      <c r="U13" s="1418"/>
      <c r="V13" s="1418"/>
      <c r="W13" s="1421"/>
      <c r="X13" s="1422"/>
      <c r="Y13" s="1422"/>
      <c r="Z13" s="1422"/>
      <c r="AA13" s="1422"/>
      <c r="AB13" s="1422"/>
      <c r="AC13" s="1422"/>
      <c r="AD13" s="1422"/>
      <c r="AE13" s="1422"/>
      <c r="AF13" s="1422"/>
      <c r="AG13" s="1422"/>
      <c r="AH13" s="1423"/>
      <c r="AI13" s="1430"/>
      <c r="AJ13" s="1431"/>
      <c r="AK13" s="1416"/>
      <c r="AL13" s="1416"/>
      <c r="AM13" s="1416"/>
      <c r="AN13" s="1416"/>
      <c r="AO13" s="1417"/>
      <c r="AP13" s="1417"/>
      <c r="AQ13" s="1417"/>
      <c r="AR13" s="1417"/>
      <c r="AS13" s="1418"/>
      <c r="AT13" s="1418"/>
      <c r="AU13" s="1418"/>
      <c r="AV13" s="1418"/>
      <c r="AW13" s="1418"/>
      <c r="AX13" s="1419"/>
      <c r="AY13" s="1419"/>
      <c r="AZ13" s="1418"/>
      <c r="BA13" s="1418"/>
      <c r="BB13" s="1418"/>
      <c r="BC13" s="1418"/>
      <c r="BD13" s="1418"/>
      <c r="BE13" s="1421"/>
      <c r="BF13" s="1422"/>
      <c r="BG13" s="1422"/>
      <c r="BH13" s="1422"/>
      <c r="BI13" s="1422"/>
      <c r="BJ13" s="1422"/>
      <c r="BK13" s="1422"/>
      <c r="BL13" s="1422"/>
      <c r="BM13" s="1422"/>
      <c r="BN13" s="1422"/>
      <c r="BO13" s="1422"/>
      <c r="BP13" s="1423"/>
      <c r="BQ13" s="557"/>
      <c r="BR13" s="557"/>
      <c r="BS13" s="1127"/>
      <c r="BT13" s="1127"/>
      <c r="BU13" s="1127"/>
      <c r="BV13" s="1127"/>
      <c r="BW13" s="1427"/>
      <c r="BX13" s="1427"/>
      <c r="BY13" s="1427"/>
      <c r="BZ13" s="1427"/>
      <c r="CA13" s="1427"/>
      <c r="CB13" s="1427"/>
      <c r="CC13" s="1427"/>
      <c r="CD13" s="1427"/>
      <c r="CE13" s="1427"/>
      <c r="CF13" s="1427"/>
      <c r="CG13" s="1427"/>
      <c r="CH13" s="1427"/>
      <c r="CI13" s="1451"/>
      <c r="CJ13" s="1451"/>
      <c r="CK13" s="1451"/>
      <c r="CL13" s="1451"/>
      <c r="CM13" s="1451"/>
      <c r="CN13" s="1451"/>
      <c r="CO13" s="1427"/>
      <c r="CP13" s="1427"/>
      <c r="CQ13" s="1452" t="str">
        <f t="shared" ref="CQ13" si="0">IF($BW13="","",IF($BW13="高圧負荷設備","-",""))</f>
        <v/>
      </c>
      <c r="CR13" s="1453"/>
      <c r="CS13" s="1456" t="str">
        <f t="shared" ref="CS13" si="1">IF($BW13="","",IF($BW13="Ｖ結線（異容量）","","-"))</f>
        <v/>
      </c>
      <c r="CT13" s="1436" t="s">
        <v>468</v>
      </c>
      <c r="CU13" s="1437"/>
      <c r="CV13" s="1436" t="s">
        <v>469</v>
      </c>
      <c r="CW13" s="1437"/>
      <c r="CX13" s="1440" t="str">
        <f t="shared" ref="CX13" si="2">IF($BS13="撤去",0,IF($CO13="","",$CO13))</f>
        <v/>
      </c>
      <c r="CY13" s="1441"/>
      <c r="CZ13" s="1444" t="str">
        <f t="shared" ref="CZ13" si="3">IF($BW13="","",IF($BW13="高圧負荷設備","","-"))</f>
        <v/>
      </c>
      <c r="DA13" s="1444"/>
      <c r="DB13" s="1444"/>
      <c r="DC13" s="1444"/>
      <c r="DD13" s="1444"/>
      <c r="DE13" s="1444"/>
      <c r="DF13" s="1444"/>
      <c r="DG13" s="546"/>
      <c r="DH13" s="546"/>
      <c r="DI13" s="546"/>
      <c r="DJ13" s="546"/>
      <c r="DK13" s="1434" t="str">
        <f t="shared" ref="DK13" si="4">IF($BW13="","",VLOOKUP(BW13,$DX$39:$DY$42,2,0))</f>
        <v/>
      </c>
      <c r="DL13" s="1445">
        <f t="shared" ref="DL13" si="5">IF($DK13=1,$CQ13,IF($DK13=2,$CQ13*2*0.866,IF($DK13=3,($CQ13-$CS13)+($CS13*2*0.866),IF($DK13=4,$CZ13*1.176,0))))</f>
        <v>0</v>
      </c>
      <c r="DM13" s="1445"/>
      <c r="DN13" s="1445"/>
      <c r="DO13" s="1445"/>
      <c r="DP13" s="1445"/>
      <c r="DQ13" s="1445"/>
      <c r="DR13" s="1434" t="str">
        <f t="shared" ref="DR13" si="6">IF($BW13="","",$DL13*$CX13)</f>
        <v/>
      </c>
      <c r="DS13" s="1434"/>
      <c r="DT13" s="1434"/>
      <c r="DU13" s="566"/>
      <c r="DV13" s="566"/>
      <c r="DX13" s="543"/>
      <c r="EM13" s="543"/>
    </row>
    <row r="14" spans="1:147" ht="9.75" customHeight="1">
      <c r="A14" s="1482"/>
      <c r="B14" s="1482"/>
      <c r="C14" s="1416"/>
      <c r="D14" s="1416"/>
      <c r="E14" s="1416"/>
      <c r="F14" s="1416"/>
      <c r="G14" s="1417"/>
      <c r="H14" s="1417"/>
      <c r="I14" s="1417"/>
      <c r="J14" s="1417"/>
      <c r="K14" s="1418"/>
      <c r="L14" s="1418"/>
      <c r="M14" s="1418"/>
      <c r="N14" s="1418"/>
      <c r="O14" s="1418"/>
      <c r="P14" s="1419"/>
      <c r="Q14" s="1419"/>
      <c r="R14" s="1418"/>
      <c r="S14" s="1418"/>
      <c r="T14" s="1418"/>
      <c r="U14" s="1418"/>
      <c r="V14" s="1418"/>
      <c r="W14" s="1424"/>
      <c r="X14" s="1425"/>
      <c r="Y14" s="1425"/>
      <c r="Z14" s="1425"/>
      <c r="AA14" s="1425"/>
      <c r="AB14" s="1425"/>
      <c r="AC14" s="1425"/>
      <c r="AD14" s="1425"/>
      <c r="AE14" s="1425"/>
      <c r="AF14" s="1425"/>
      <c r="AG14" s="1425"/>
      <c r="AH14" s="1426"/>
      <c r="AI14" s="1430"/>
      <c r="AJ14" s="1431"/>
      <c r="AK14" s="1416"/>
      <c r="AL14" s="1416"/>
      <c r="AM14" s="1416"/>
      <c r="AN14" s="1416"/>
      <c r="AO14" s="1417"/>
      <c r="AP14" s="1417"/>
      <c r="AQ14" s="1417"/>
      <c r="AR14" s="1417"/>
      <c r="AS14" s="1418"/>
      <c r="AT14" s="1418"/>
      <c r="AU14" s="1418"/>
      <c r="AV14" s="1418"/>
      <c r="AW14" s="1418"/>
      <c r="AX14" s="1419"/>
      <c r="AY14" s="1419"/>
      <c r="AZ14" s="1418"/>
      <c r="BA14" s="1418"/>
      <c r="BB14" s="1418"/>
      <c r="BC14" s="1418"/>
      <c r="BD14" s="1418"/>
      <c r="BE14" s="1424"/>
      <c r="BF14" s="1425"/>
      <c r="BG14" s="1425"/>
      <c r="BH14" s="1425"/>
      <c r="BI14" s="1425"/>
      <c r="BJ14" s="1425"/>
      <c r="BK14" s="1425"/>
      <c r="BL14" s="1425"/>
      <c r="BM14" s="1425"/>
      <c r="BN14" s="1425"/>
      <c r="BO14" s="1425"/>
      <c r="BP14" s="1426"/>
      <c r="BQ14" s="557"/>
      <c r="BR14" s="557"/>
      <c r="BS14" s="1127"/>
      <c r="BT14" s="1127"/>
      <c r="BU14" s="1127"/>
      <c r="BV14" s="1127"/>
      <c r="BW14" s="1427"/>
      <c r="BX14" s="1427"/>
      <c r="BY14" s="1427"/>
      <c r="BZ14" s="1427"/>
      <c r="CA14" s="1427"/>
      <c r="CB14" s="1427"/>
      <c r="CC14" s="1427"/>
      <c r="CD14" s="1427"/>
      <c r="CE14" s="1427"/>
      <c r="CF14" s="1427"/>
      <c r="CG14" s="1449"/>
      <c r="CH14" s="1450"/>
      <c r="CI14" s="1451"/>
      <c r="CJ14" s="1451"/>
      <c r="CK14" s="1451"/>
      <c r="CL14" s="1451"/>
      <c r="CM14" s="1451"/>
      <c r="CN14" s="1451"/>
      <c r="CO14" s="1427"/>
      <c r="CP14" s="1427"/>
      <c r="CQ14" s="1454"/>
      <c r="CR14" s="1455"/>
      <c r="CS14" s="1457"/>
      <c r="CT14" s="1438"/>
      <c r="CU14" s="1439"/>
      <c r="CV14" s="1438"/>
      <c r="CW14" s="1439"/>
      <c r="CX14" s="1442"/>
      <c r="CY14" s="1443"/>
      <c r="CZ14" s="1444"/>
      <c r="DA14" s="1444"/>
      <c r="DB14" s="1444"/>
      <c r="DC14" s="1444"/>
      <c r="DD14" s="1444"/>
      <c r="DE14" s="1444"/>
      <c r="DF14" s="1444"/>
      <c r="DG14" s="546"/>
      <c r="DH14" s="546"/>
      <c r="DI14" s="546"/>
      <c r="DJ14" s="546"/>
      <c r="DK14" s="1435"/>
      <c r="DL14" s="1446"/>
      <c r="DM14" s="1446"/>
      <c r="DN14" s="1446"/>
      <c r="DO14" s="1446"/>
      <c r="DP14" s="1446"/>
      <c r="DQ14" s="1446"/>
      <c r="DR14" s="1435"/>
      <c r="DS14" s="1435"/>
      <c r="DT14" s="1435"/>
      <c r="DU14" s="566"/>
      <c r="DV14" s="566"/>
      <c r="DX14" s="543"/>
      <c r="EM14" s="543"/>
    </row>
    <row r="15" spans="1:147" ht="9.75" customHeight="1">
      <c r="A15" s="1482"/>
      <c r="B15" s="1482"/>
      <c r="C15" s="1416"/>
      <c r="D15" s="1416"/>
      <c r="E15" s="1416"/>
      <c r="F15" s="1416"/>
      <c r="G15" s="1417"/>
      <c r="H15" s="1417"/>
      <c r="I15" s="1417"/>
      <c r="J15" s="1417"/>
      <c r="K15" s="1418"/>
      <c r="L15" s="1418"/>
      <c r="M15" s="1418"/>
      <c r="N15" s="1418"/>
      <c r="O15" s="1418"/>
      <c r="P15" s="1419"/>
      <c r="Q15" s="1419"/>
      <c r="R15" s="1418"/>
      <c r="S15" s="1418"/>
      <c r="T15" s="1418"/>
      <c r="U15" s="1418"/>
      <c r="V15" s="1418"/>
      <c r="W15" s="1421"/>
      <c r="X15" s="1422"/>
      <c r="Y15" s="1422"/>
      <c r="Z15" s="1422"/>
      <c r="AA15" s="1422"/>
      <c r="AB15" s="1422"/>
      <c r="AC15" s="1422"/>
      <c r="AD15" s="1422"/>
      <c r="AE15" s="1422"/>
      <c r="AF15" s="1422"/>
      <c r="AG15" s="1422"/>
      <c r="AH15" s="1423"/>
      <c r="AI15" s="1430"/>
      <c r="AJ15" s="1431"/>
      <c r="AK15" s="1416"/>
      <c r="AL15" s="1416"/>
      <c r="AM15" s="1416"/>
      <c r="AN15" s="1416"/>
      <c r="AO15" s="1417"/>
      <c r="AP15" s="1417"/>
      <c r="AQ15" s="1417"/>
      <c r="AR15" s="1417"/>
      <c r="AS15" s="1418"/>
      <c r="AT15" s="1418"/>
      <c r="AU15" s="1418"/>
      <c r="AV15" s="1418"/>
      <c r="AW15" s="1418"/>
      <c r="AX15" s="1419"/>
      <c r="AY15" s="1419"/>
      <c r="AZ15" s="1418"/>
      <c r="BA15" s="1418"/>
      <c r="BB15" s="1418"/>
      <c r="BC15" s="1418"/>
      <c r="BD15" s="1418"/>
      <c r="BE15" s="1421"/>
      <c r="BF15" s="1422"/>
      <c r="BG15" s="1422"/>
      <c r="BH15" s="1422"/>
      <c r="BI15" s="1422"/>
      <c r="BJ15" s="1422"/>
      <c r="BK15" s="1422"/>
      <c r="BL15" s="1422"/>
      <c r="BM15" s="1422"/>
      <c r="BN15" s="1422"/>
      <c r="BO15" s="1422"/>
      <c r="BP15" s="1423"/>
      <c r="BQ15" s="557"/>
      <c r="BR15" s="557"/>
      <c r="BS15" s="1127"/>
      <c r="BT15" s="1127"/>
      <c r="BU15" s="1127"/>
      <c r="BV15" s="1127"/>
      <c r="BW15" s="1427"/>
      <c r="BX15" s="1427"/>
      <c r="BY15" s="1427"/>
      <c r="BZ15" s="1427"/>
      <c r="CA15" s="1427"/>
      <c r="CB15" s="1427"/>
      <c r="CC15" s="1427"/>
      <c r="CD15" s="1427"/>
      <c r="CE15" s="1427"/>
      <c r="CF15" s="1427"/>
      <c r="CG15" s="1447"/>
      <c r="CH15" s="1448"/>
      <c r="CI15" s="1451"/>
      <c r="CJ15" s="1451"/>
      <c r="CK15" s="1451"/>
      <c r="CL15" s="1451"/>
      <c r="CM15" s="1451"/>
      <c r="CN15" s="1451"/>
      <c r="CO15" s="1427"/>
      <c r="CP15" s="1427"/>
      <c r="CQ15" s="1452" t="str">
        <f t="shared" ref="CQ15" si="7">IF($BW15="","",IF($BW15="高圧負荷設備","-",""))</f>
        <v/>
      </c>
      <c r="CR15" s="1453"/>
      <c r="CS15" s="1456" t="str">
        <f t="shared" ref="CS15" si="8">IF($BW15="","",IF($BW15="Ｖ結線（異容量）","","-"))</f>
        <v/>
      </c>
      <c r="CT15" s="1436" t="s">
        <v>468</v>
      </c>
      <c r="CU15" s="1437"/>
      <c r="CV15" s="1436" t="s">
        <v>469</v>
      </c>
      <c r="CW15" s="1437"/>
      <c r="CX15" s="1440" t="str">
        <f t="shared" ref="CX15" si="9">IF($BS15="撤去",0,IF($CO15="","",$CO15))</f>
        <v/>
      </c>
      <c r="CY15" s="1441"/>
      <c r="CZ15" s="1444" t="str">
        <f t="shared" ref="CZ15" si="10">IF($BW15="","",IF($BW15="高圧負荷設備","","-"))</f>
        <v/>
      </c>
      <c r="DA15" s="1444"/>
      <c r="DB15" s="1444"/>
      <c r="DC15" s="1444"/>
      <c r="DD15" s="1444"/>
      <c r="DE15" s="1444"/>
      <c r="DF15" s="1444"/>
      <c r="DG15" s="546"/>
      <c r="DH15" s="546"/>
      <c r="DI15" s="546"/>
      <c r="DJ15" s="546"/>
      <c r="DK15" s="1434" t="str">
        <f t="shared" ref="DK15" si="11">IF($BW15="","",VLOOKUP(BW15,$DX$39:$DY$42,2,0))</f>
        <v/>
      </c>
      <c r="DL15" s="1445">
        <f t="shared" ref="DL15" si="12">IF($DK15=1,$CQ15,IF($DK15=2,$CQ15*2*0.866,IF($DK15=3,($CQ15-$CS15)+($CS15*2*0.866),IF($DK15=4,$CZ15*1.176,0))))</f>
        <v>0</v>
      </c>
      <c r="DM15" s="1445"/>
      <c r="DN15" s="1445"/>
      <c r="DO15" s="1445"/>
      <c r="DP15" s="1445"/>
      <c r="DQ15" s="1445"/>
      <c r="DR15" s="1434" t="str">
        <f t="shared" ref="DR15" si="13">IF($BW15="","",$DL15*$CX15)</f>
        <v/>
      </c>
      <c r="DS15" s="1434"/>
      <c r="DT15" s="1434"/>
      <c r="DU15" s="566"/>
      <c r="DV15" s="566"/>
      <c r="DX15" s="543"/>
      <c r="EM15" s="543"/>
    </row>
    <row r="16" spans="1:147" ht="9.75" customHeight="1">
      <c r="A16" s="1482"/>
      <c r="B16" s="1482"/>
      <c r="C16" s="1416"/>
      <c r="D16" s="1416"/>
      <c r="E16" s="1416"/>
      <c r="F16" s="1416"/>
      <c r="G16" s="1417"/>
      <c r="H16" s="1417"/>
      <c r="I16" s="1417"/>
      <c r="J16" s="1417"/>
      <c r="K16" s="1418"/>
      <c r="L16" s="1418"/>
      <c r="M16" s="1418"/>
      <c r="N16" s="1418"/>
      <c r="O16" s="1418"/>
      <c r="P16" s="1419"/>
      <c r="Q16" s="1419"/>
      <c r="R16" s="1418"/>
      <c r="S16" s="1418"/>
      <c r="T16" s="1418"/>
      <c r="U16" s="1418"/>
      <c r="V16" s="1418"/>
      <c r="W16" s="1424"/>
      <c r="X16" s="1425"/>
      <c r="Y16" s="1425"/>
      <c r="Z16" s="1425"/>
      <c r="AA16" s="1425"/>
      <c r="AB16" s="1425"/>
      <c r="AC16" s="1425"/>
      <c r="AD16" s="1425"/>
      <c r="AE16" s="1425"/>
      <c r="AF16" s="1425"/>
      <c r="AG16" s="1425"/>
      <c r="AH16" s="1426"/>
      <c r="AI16" s="1430"/>
      <c r="AJ16" s="1431"/>
      <c r="AK16" s="1416"/>
      <c r="AL16" s="1416"/>
      <c r="AM16" s="1416"/>
      <c r="AN16" s="1416"/>
      <c r="AO16" s="1417"/>
      <c r="AP16" s="1417"/>
      <c r="AQ16" s="1417"/>
      <c r="AR16" s="1417"/>
      <c r="AS16" s="1418"/>
      <c r="AT16" s="1418"/>
      <c r="AU16" s="1418"/>
      <c r="AV16" s="1418"/>
      <c r="AW16" s="1418"/>
      <c r="AX16" s="1419"/>
      <c r="AY16" s="1419"/>
      <c r="AZ16" s="1418"/>
      <c r="BA16" s="1418"/>
      <c r="BB16" s="1418"/>
      <c r="BC16" s="1418"/>
      <c r="BD16" s="1418"/>
      <c r="BE16" s="1424"/>
      <c r="BF16" s="1425"/>
      <c r="BG16" s="1425"/>
      <c r="BH16" s="1425"/>
      <c r="BI16" s="1425"/>
      <c r="BJ16" s="1425"/>
      <c r="BK16" s="1425"/>
      <c r="BL16" s="1425"/>
      <c r="BM16" s="1425"/>
      <c r="BN16" s="1425"/>
      <c r="BO16" s="1425"/>
      <c r="BP16" s="1426"/>
      <c r="BQ16" s="557"/>
      <c r="BR16" s="557"/>
      <c r="BS16" s="1127"/>
      <c r="BT16" s="1127"/>
      <c r="BU16" s="1127"/>
      <c r="BV16" s="1127"/>
      <c r="BW16" s="1427"/>
      <c r="BX16" s="1427"/>
      <c r="BY16" s="1427"/>
      <c r="BZ16" s="1427"/>
      <c r="CA16" s="1427"/>
      <c r="CB16" s="1427"/>
      <c r="CC16" s="1427"/>
      <c r="CD16" s="1427"/>
      <c r="CE16" s="1427"/>
      <c r="CF16" s="1427"/>
      <c r="CG16" s="1449"/>
      <c r="CH16" s="1450"/>
      <c r="CI16" s="1451"/>
      <c r="CJ16" s="1451"/>
      <c r="CK16" s="1451"/>
      <c r="CL16" s="1451"/>
      <c r="CM16" s="1451"/>
      <c r="CN16" s="1451"/>
      <c r="CO16" s="1427"/>
      <c r="CP16" s="1427"/>
      <c r="CQ16" s="1454"/>
      <c r="CR16" s="1455"/>
      <c r="CS16" s="1457"/>
      <c r="CT16" s="1438"/>
      <c r="CU16" s="1439"/>
      <c r="CV16" s="1438"/>
      <c r="CW16" s="1439"/>
      <c r="CX16" s="1442"/>
      <c r="CY16" s="1443"/>
      <c r="CZ16" s="1444"/>
      <c r="DA16" s="1444"/>
      <c r="DB16" s="1444"/>
      <c r="DC16" s="1444"/>
      <c r="DD16" s="1444"/>
      <c r="DE16" s="1444"/>
      <c r="DF16" s="1444"/>
      <c r="DG16" s="546"/>
      <c r="DH16" s="546"/>
      <c r="DI16" s="546"/>
      <c r="DJ16" s="546"/>
      <c r="DK16" s="1435"/>
      <c r="DL16" s="1446"/>
      <c r="DM16" s="1446"/>
      <c r="DN16" s="1446"/>
      <c r="DO16" s="1446"/>
      <c r="DP16" s="1446"/>
      <c r="DQ16" s="1446"/>
      <c r="DR16" s="1435"/>
      <c r="DS16" s="1435"/>
      <c r="DT16" s="1435"/>
      <c r="DU16" s="566"/>
      <c r="DV16" s="566"/>
      <c r="DX16" s="543"/>
      <c r="EM16" s="543"/>
    </row>
    <row r="17" spans="1:143" ht="9.75" customHeight="1">
      <c r="A17" s="1482"/>
      <c r="B17" s="1482"/>
      <c r="C17" s="1416"/>
      <c r="D17" s="1416"/>
      <c r="E17" s="1416"/>
      <c r="F17" s="1416"/>
      <c r="G17" s="1417"/>
      <c r="H17" s="1417"/>
      <c r="I17" s="1417"/>
      <c r="J17" s="1417"/>
      <c r="K17" s="1418"/>
      <c r="L17" s="1418"/>
      <c r="M17" s="1418"/>
      <c r="N17" s="1418"/>
      <c r="O17" s="1418"/>
      <c r="P17" s="1419"/>
      <c r="Q17" s="1419"/>
      <c r="R17" s="1418"/>
      <c r="S17" s="1418"/>
      <c r="T17" s="1418"/>
      <c r="U17" s="1418"/>
      <c r="V17" s="1418"/>
      <c r="W17" s="1421"/>
      <c r="X17" s="1422"/>
      <c r="Y17" s="1422"/>
      <c r="Z17" s="1422"/>
      <c r="AA17" s="1422"/>
      <c r="AB17" s="1422"/>
      <c r="AC17" s="1422"/>
      <c r="AD17" s="1422"/>
      <c r="AE17" s="1422"/>
      <c r="AF17" s="1422"/>
      <c r="AG17" s="1422"/>
      <c r="AH17" s="1423"/>
      <c r="AI17" s="1430"/>
      <c r="AJ17" s="1431"/>
      <c r="AK17" s="1416"/>
      <c r="AL17" s="1416"/>
      <c r="AM17" s="1416"/>
      <c r="AN17" s="1416"/>
      <c r="AO17" s="1417"/>
      <c r="AP17" s="1417"/>
      <c r="AQ17" s="1417"/>
      <c r="AR17" s="1417"/>
      <c r="AS17" s="1418"/>
      <c r="AT17" s="1418"/>
      <c r="AU17" s="1418"/>
      <c r="AV17" s="1418"/>
      <c r="AW17" s="1418"/>
      <c r="AX17" s="1419"/>
      <c r="AY17" s="1419"/>
      <c r="AZ17" s="1418"/>
      <c r="BA17" s="1418"/>
      <c r="BB17" s="1418"/>
      <c r="BC17" s="1418"/>
      <c r="BD17" s="1418"/>
      <c r="BE17" s="1421"/>
      <c r="BF17" s="1422"/>
      <c r="BG17" s="1422"/>
      <c r="BH17" s="1422"/>
      <c r="BI17" s="1422"/>
      <c r="BJ17" s="1422"/>
      <c r="BK17" s="1422"/>
      <c r="BL17" s="1422"/>
      <c r="BM17" s="1422"/>
      <c r="BN17" s="1422"/>
      <c r="BO17" s="1422"/>
      <c r="BP17" s="1423"/>
      <c r="BQ17" s="557"/>
      <c r="BR17" s="557"/>
      <c r="BS17" s="1127"/>
      <c r="BT17" s="1127"/>
      <c r="BU17" s="1127"/>
      <c r="BV17" s="1127"/>
      <c r="BW17" s="1427"/>
      <c r="BX17" s="1427"/>
      <c r="BY17" s="1427"/>
      <c r="BZ17" s="1427"/>
      <c r="CA17" s="1427"/>
      <c r="CB17" s="1427"/>
      <c r="CC17" s="1427"/>
      <c r="CD17" s="1427"/>
      <c r="CE17" s="1427"/>
      <c r="CF17" s="1427"/>
      <c r="CG17" s="1447"/>
      <c r="CH17" s="1448"/>
      <c r="CI17" s="1451"/>
      <c r="CJ17" s="1451"/>
      <c r="CK17" s="1451"/>
      <c r="CL17" s="1451"/>
      <c r="CM17" s="1451"/>
      <c r="CN17" s="1451"/>
      <c r="CO17" s="1427"/>
      <c r="CP17" s="1427"/>
      <c r="CQ17" s="1452" t="str">
        <f t="shared" ref="CQ17" si="14">IF($BW17="","",IF($BW17="高圧負荷設備","-",""))</f>
        <v/>
      </c>
      <c r="CR17" s="1453"/>
      <c r="CS17" s="1456" t="str">
        <f t="shared" ref="CS17" si="15">IF($BW17="","",IF($BW17="Ｖ結線（異容量）","","-"))</f>
        <v/>
      </c>
      <c r="CT17" s="1436" t="s">
        <v>468</v>
      </c>
      <c r="CU17" s="1437"/>
      <c r="CV17" s="1436" t="s">
        <v>469</v>
      </c>
      <c r="CW17" s="1437"/>
      <c r="CX17" s="1440" t="str">
        <f t="shared" ref="CX17" si="16">IF($BS17="撤去",0,IF($CO17="","",$CO17))</f>
        <v/>
      </c>
      <c r="CY17" s="1441"/>
      <c r="CZ17" s="1444" t="str">
        <f t="shared" ref="CZ17" si="17">IF($BW17="","",IF($BW17="高圧負荷設備","","-"))</f>
        <v/>
      </c>
      <c r="DA17" s="1444"/>
      <c r="DB17" s="1444"/>
      <c r="DC17" s="1444"/>
      <c r="DD17" s="1444"/>
      <c r="DE17" s="1444"/>
      <c r="DF17" s="1444"/>
      <c r="DG17" s="546"/>
      <c r="DH17" s="546"/>
      <c r="DI17" s="546"/>
      <c r="DJ17" s="546"/>
      <c r="DK17" s="1434" t="str">
        <f t="shared" ref="DK17" si="18">IF($BW17="","",VLOOKUP(BW17,$DX$39:$DY$42,2,0))</f>
        <v/>
      </c>
      <c r="DL17" s="1445">
        <f t="shared" ref="DL17" si="19">IF($DK17=1,$CQ17,IF($DK17=2,$CQ17*2*0.866,IF($DK17=3,($CQ17-$CS17)+($CS17*2*0.866),IF($DK17=4,$CZ17*1.176,0))))</f>
        <v>0</v>
      </c>
      <c r="DM17" s="1445"/>
      <c r="DN17" s="1445"/>
      <c r="DO17" s="1445"/>
      <c r="DP17" s="1445"/>
      <c r="DQ17" s="1445"/>
      <c r="DR17" s="1434" t="str">
        <f t="shared" ref="DR17" si="20">IF($BW17="","",$DL17*$CX17)</f>
        <v/>
      </c>
      <c r="DS17" s="1434"/>
      <c r="DT17" s="1434"/>
      <c r="DU17" s="566"/>
      <c r="DV17" s="566"/>
      <c r="DX17" s="543"/>
      <c r="EM17" s="543"/>
    </row>
    <row r="18" spans="1:143" ht="9.75" customHeight="1">
      <c r="A18" s="1482"/>
      <c r="B18" s="1482"/>
      <c r="C18" s="1416"/>
      <c r="D18" s="1416"/>
      <c r="E18" s="1416"/>
      <c r="F18" s="1416"/>
      <c r="G18" s="1417"/>
      <c r="H18" s="1417"/>
      <c r="I18" s="1417"/>
      <c r="J18" s="1417"/>
      <c r="K18" s="1418"/>
      <c r="L18" s="1418"/>
      <c r="M18" s="1418"/>
      <c r="N18" s="1418"/>
      <c r="O18" s="1418"/>
      <c r="P18" s="1419"/>
      <c r="Q18" s="1419"/>
      <c r="R18" s="1418"/>
      <c r="S18" s="1418"/>
      <c r="T18" s="1418"/>
      <c r="U18" s="1418"/>
      <c r="V18" s="1418"/>
      <c r="W18" s="1424"/>
      <c r="X18" s="1425"/>
      <c r="Y18" s="1425"/>
      <c r="Z18" s="1425"/>
      <c r="AA18" s="1425"/>
      <c r="AB18" s="1425"/>
      <c r="AC18" s="1425"/>
      <c r="AD18" s="1425"/>
      <c r="AE18" s="1425"/>
      <c r="AF18" s="1425"/>
      <c r="AG18" s="1425"/>
      <c r="AH18" s="1426"/>
      <c r="AI18" s="1430"/>
      <c r="AJ18" s="1431"/>
      <c r="AK18" s="1416"/>
      <c r="AL18" s="1416"/>
      <c r="AM18" s="1416"/>
      <c r="AN18" s="1416"/>
      <c r="AO18" s="1417"/>
      <c r="AP18" s="1417"/>
      <c r="AQ18" s="1417"/>
      <c r="AR18" s="1417"/>
      <c r="AS18" s="1418"/>
      <c r="AT18" s="1418"/>
      <c r="AU18" s="1418"/>
      <c r="AV18" s="1418"/>
      <c r="AW18" s="1418"/>
      <c r="AX18" s="1419"/>
      <c r="AY18" s="1419"/>
      <c r="AZ18" s="1418"/>
      <c r="BA18" s="1418"/>
      <c r="BB18" s="1418"/>
      <c r="BC18" s="1418"/>
      <c r="BD18" s="1418"/>
      <c r="BE18" s="1424"/>
      <c r="BF18" s="1425"/>
      <c r="BG18" s="1425"/>
      <c r="BH18" s="1425"/>
      <c r="BI18" s="1425"/>
      <c r="BJ18" s="1425"/>
      <c r="BK18" s="1425"/>
      <c r="BL18" s="1425"/>
      <c r="BM18" s="1425"/>
      <c r="BN18" s="1425"/>
      <c r="BO18" s="1425"/>
      <c r="BP18" s="1426"/>
      <c r="BQ18" s="557"/>
      <c r="BR18" s="557"/>
      <c r="BS18" s="1127"/>
      <c r="BT18" s="1127"/>
      <c r="BU18" s="1127"/>
      <c r="BV18" s="1127"/>
      <c r="BW18" s="1427"/>
      <c r="BX18" s="1427"/>
      <c r="BY18" s="1427"/>
      <c r="BZ18" s="1427"/>
      <c r="CA18" s="1427"/>
      <c r="CB18" s="1427"/>
      <c r="CC18" s="1427"/>
      <c r="CD18" s="1427"/>
      <c r="CE18" s="1427"/>
      <c r="CF18" s="1427"/>
      <c r="CG18" s="1449"/>
      <c r="CH18" s="1450"/>
      <c r="CI18" s="1451"/>
      <c r="CJ18" s="1451"/>
      <c r="CK18" s="1451"/>
      <c r="CL18" s="1451"/>
      <c r="CM18" s="1451"/>
      <c r="CN18" s="1451"/>
      <c r="CO18" s="1427"/>
      <c r="CP18" s="1427"/>
      <c r="CQ18" s="1454"/>
      <c r="CR18" s="1455"/>
      <c r="CS18" s="1457"/>
      <c r="CT18" s="1438"/>
      <c r="CU18" s="1439"/>
      <c r="CV18" s="1438"/>
      <c r="CW18" s="1439"/>
      <c r="CX18" s="1442"/>
      <c r="CY18" s="1443"/>
      <c r="CZ18" s="1444"/>
      <c r="DA18" s="1444"/>
      <c r="DB18" s="1444"/>
      <c r="DC18" s="1444"/>
      <c r="DD18" s="1444"/>
      <c r="DE18" s="1444"/>
      <c r="DF18" s="1444"/>
      <c r="DG18" s="546"/>
      <c r="DH18" s="546"/>
      <c r="DI18" s="546"/>
      <c r="DJ18" s="546"/>
      <c r="DK18" s="1435"/>
      <c r="DL18" s="1446"/>
      <c r="DM18" s="1446"/>
      <c r="DN18" s="1446"/>
      <c r="DO18" s="1446"/>
      <c r="DP18" s="1446"/>
      <c r="DQ18" s="1446"/>
      <c r="DR18" s="1435"/>
      <c r="DS18" s="1435"/>
      <c r="DT18" s="1435"/>
      <c r="DU18" s="566"/>
      <c r="DV18" s="566"/>
      <c r="DX18" s="543"/>
      <c r="EM18" s="543"/>
    </row>
    <row r="19" spans="1:143" ht="9.75" customHeight="1">
      <c r="A19" s="1482"/>
      <c r="B19" s="1482"/>
      <c r="C19" s="1416"/>
      <c r="D19" s="1416"/>
      <c r="E19" s="1416"/>
      <c r="F19" s="1416"/>
      <c r="G19" s="1417"/>
      <c r="H19" s="1417"/>
      <c r="I19" s="1417"/>
      <c r="J19" s="1417"/>
      <c r="K19" s="1418"/>
      <c r="L19" s="1418"/>
      <c r="M19" s="1418"/>
      <c r="N19" s="1418"/>
      <c r="O19" s="1418"/>
      <c r="P19" s="1419"/>
      <c r="Q19" s="1419"/>
      <c r="R19" s="1418"/>
      <c r="S19" s="1418"/>
      <c r="T19" s="1418"/>
      <c r="U19" s="1418"/>
      <c r="V19" s="1418"/>
      <c r="W19" s="1421"/>
      <c r="X19" s="1422"/>
      <c r="Y19" s="1422"/>
      <c r="Z19" s="1422"/>
      <c r="AA19" s="1422"/>
      <c r="AB19" s="1422"/>
      <c r="AC19" s="1422"/>
      <c r="AD19" s="1422"/>
      <c r="AE19" s="1422"/>
      <c r="AF19" s="1422"/>
      <c r="AG19" s="1422"/>
      <c r="AH19" s="1423"/>
      <c r="AI19" s="1430"/>
      <c r="AJ19" s="1431"/>
      <c r="AK19" s="1416"/>
      <c r="AL19" s="1416"/>
      <c r="AM19" s="1416"/>
      <c r="AN19" s="1416"/>
      <c r="AO19" s="1417"/>
      <c r="AP19" s="1417"/>
      <c r="AQ19" s="1417"/>
      <c r="AR19" s="1417"/>
      <c r="AS19" s="1418"/>
      <c r="AT19" s="1418"/>
      <c r="AU19" s="1418"/>
      <c r="AV19" s="1418"/>
      <c r="AW19" s="1418"/>
      <c r="AX19" s="1419"/>
      <c r="AY19" s="1419"/>
      <c r="AZ19" s="1418"/>
      <c r="BA19" s="1418"/>
      <c r="BB19" s="1418"/>
      <c r="BC19" s="1418"/>
      <c r="BD19" s="1418"/>
      <c r="BE19" s="1421"/>
      <c r="BF19" s="1422"/>
      <c r="BG19" s="1422"/>
      <c r="BH19" s="1422"/>
      <c r="BI19" s="1422"/>
      <c r="BJ19" s="1422"/>
      <c r="BK19" s="1422"/>
      <c r="BL19" s="1422"/>
      <c r="BM19" s="1422"/>
      <c r="BN19" s="1422"/>
      <c r="BO19" s="1422"/>
      <c r="BP19" s="1423"/>
      <c r="BQ19" s="557"/>
      <c r="BR19" s="557"/>
      <c r="BS19" s="1127"/>
      <c r="BT19" s="1127"/>
      <c r="BU19" s="1127"/>
      <c r="BV19" s="1127"/>
      <c r="BW19" s="1427"/>
      <c r="BX19" s="1427"/>
      <c r="BY19" s="1427"/>
      <c r="BZ19" s="1427"/>
      <c r="CA19" s="1427"/>
      <c r="CB19" s="1427"/>
      <c r="CC19" s="1427"/>
      <c r="CD19" s="1427"/>
      <c r="CE19" s="1427"/>
      <c r="CF19" s="1427"/>
      <c r="CG19" s="1447"/>
      <c r="CH19" s="1448"/>
      <c r="CI19" s="1451"/>
      <c r="CJ19" s="1451"/>
      <c r="CK19" s="1451"/>
      <c r="CL19" s="1451"/>
      <c r="CM19" s="1451"/>
      <c r="CN19" s="1451"/>
      <c r="CO19" s="1427"/>
      <c r="CP19" s="1427"/>
      <c r="CQ19" s="1452" t="str">
        <f t="shared" ref="CQ19" si="21">IF($BW19="","",IF($BW19="高圧負荷設備","-",""))</f>
        <v/>
      </c>
      <c r="CR19" s="1453"/>
      <c r="CS19" s="1456" t="str">
        <f t="shared" ref="CS19" si="22">IF($BW19="","",IF($BW19="Ｖ結線（異容量）","","-"))</f>
        <v/>
      </c>
      <c r="CT19" s="1436" t="s">
        <v>468</v>
      </c>
      <c r="CU19" s="1437"/>
      <c r="CV19" s="1436" t="s">
        <v>469</v>
      </c>
      <c r="CW19" s="1437"/>
      <c r="CX19" s="1440" t="str">
        <f t="shared" ref="CX19" si="23">IF($BS19="撤去",0,IF($CO19="","",$CO19))</f>
        <v/>
      </c>
      <c r="CY19" s="1441"/>
      <c r="CZ19" s="1444" t="str">
        <f t="shared" ref="CZ19" si="24">IF($BW19="","",IF($BW19="高圧負荷設備","","-"))</f>
        <v/>
      </c>
      <c r="DA19" s="1444"/>
      <c r="DB19" s="1444"/>
      <c r="DC19" s="1444"/>
      <c r="DD19" s="1444"/>
      <c r="DE19" s="1444"/>
      <c r="DF19" s="1444"/>
      <c r="DG19" s="546"/>
      <c r="DH19" s="546"/>
      <c r="DI19" s="546"/>
      <c r="DJ19" s="546"/>
      <c r="DK19" s="1434" t="str">
        <f t="shared" ref="DK19" si="25">IF($BW19="","",VLOOKUP(BW19,$DX$39:$DY$42,2,0))</f>
        <v/>
      </c>
      <c r="DL19" s="1445">
        <f t="shared" ref="DL19" si="26">IF($DK19=1,$CQ19,IF($DK19=2,$CQ19*2*0.866,IF($DK19=3,($CQ19-$CS19)+($CS19*2*0.866),IF($DK19=4,$CZ19*1.176,0))))</f>
        <v>0</v>
      </c>
      <c r="DM19" s="1445"/>
      <c r="DN19" s="1445"/>
      <c r="DO19" s="1445"/>
      <c r="DP19" s="1445"/>
      <c r="DQ19" s="1445"/>
      <c r="DR19" s="1434" t="str">
        <f t="shared" ref="DR19" si="27">IF($BW19="","",$DL19*$CX19)</f>
        <v/>
      </c>
      <c r="DS19" s="1434"/>
      <c r="DT19" s="1434"/>
      <c r="DU19" s="566"/>
      <c r="DV19" s="566"/>
      <c r="DX19" s="543"/>
      <c r="EM19" s="543"/>
    </row>
    <row r="20" spans="1:143" ht="9.75" customHeight="1">
      <c r="A20" s="1482"/>
      <c r="B20" s="1482"/>
      <c r="C20" s="1416"/>
      <c r="D20" s="1416"/>
      <c r="E20" s="1416"/>
      <c r="F20" s="1416"/>
      <c r="G20" s="1417"/>
      <c r="H20" s="1417"/>
      <c r="I20" s="1417"/>
      <c r="J20" s="1417"/>
      <c r="K20" s="1418"/>
      <c r="L20" s="1418"/>
      <c r="M20" s="1418"/>
      <c r="N20" s="1418"/>
      <c r="O20" s="1418"/>
      <c r="P20" s="1419"/>
      <c r="Q20" s="1419"/>
      <c r="R20" s="1418"/>
      <c r="S20" s="1418"/>
      <c r="T20" s="1418"/>
      <c r="U20" s="1418"/>
      <c r="V20" s="1418"/>
      <c r="W20" s="1424"/>
      <c r="X20" s="1425"/>
      <c r="Y20" s="1425"/>
      <c r="Z20" s="1425"/>
      <c r="AA20" s="1425"/>
      <c r="AB20" s="1425"/>
      <c r="AC20" s="1425"/>
      <c r="AD20" s="1425"/>
      <c r="AE20" s="1425"/>
      <c r="AF20" s="1425"/>
      <c r="AG20" s="1425"/>
      <c r="AH20" s="1426"/>
      <c r="AI20" s="1430"/>
      <c r="AJ20" s="1431"/>
      <c r="AK20" s="1416"/>
      <c r="AL20" s="1416"/>
      <c r="AM20" s="1416"/>
      <c r="AN20" s="1416"/>
      <c r="AO20" s="1417"/>
      <c r="AP20" s="1417"/>
      <c r="AQ20" s="1417"/>
      <c r="AR20" s="1417"/>
      <c r="AS20" s="1418"/>
      <c r="AT20" s="1418"/>
      <c r="AU20" s="1418"/>
      <c r="AV20" s="1418"/>
      <c r="AW20" s="1418"/>
      <c r="AX20" s="1419"/>
      <c r="AY20" s="1419"/>
      <c r="AZ20" s="1418"/>
      <c r="BA20" s="1418"/>
      <c r="BB20" s="1418"/>
      <c r="BC20" s="1418"/>
      <c r="BD20" s="1418"/>
      <c r="BE20" s="1424"/>
      <c r="BF20" s="1425"/>
      <c r="BG20" s="1425"/>
      <c r="BH20" s="1425"/>
      <c r="BI20" s="1425"/>
      <c r="BJ20" s="1425"/>
      <c r="BK20" s="1425"/>
      <c r="BL20" s="1425"/>
      <c r="BM20" s="1425"/>
      <c r="BN20" s="1425"/>
      <c r="BO20" s="1425"/>
      <c r="BP20" s="1426"/>
      <c r="BQ20" s="557"/>
      <c r="BR20" s="557"/>
      <c r="BS20" s="1127"/>
      <c r="BT20" s="1127"/>
      <c r="BU20" s="1127"/>
      <c r="BV20" s="1127"/>
      <c r="BW20" s="1427"/>
      <c r="BX20" s="1427"/>
      <c r="BY20" s="1427"/>
      <c r="BZ20" s="1427"/>
      <c r="CA20" s="1427"/>
      <c r="CB20" s="1427"/>
      <c r="CC20" s="1427"/>
      <c r="CD20" s="1427"/>
      <c r="CE20" s="1427"/>
      <c r="CF20" s="1427"/>
      <c r="CG20" s="1449"/>
      <c r="CH20" s="1450"/>
      <c r="CI20" s="1451"/>
      <c r="CJ20" s="1451"/>
      <c r="CK20" s="1451"/>
      <c r="CL20" s="1451"/>
      <c r="CM20" s="1451"/>
      <c r="CN20" s="1451"/>
      <c r="CO20" s="1427"/>
      <c r="CP20" s="1427"/>
      <c r="CQ20" s="1454"/>
      <c r="CR20" s="1455"/>
      <c r="CS20" s="1457"/>
      <c r="CT20" s="1438"/>
      <c r="CU20" s="1439"/>
      <c r="CV20" s="1438"/>
      <c r="CW20" s="1439"/>
      <c r="CX20" s="1442"/>
      <c r="CY20" s="1443"/>
      <c r="CZ20" s="1444"/>
      <c r="DA20" s="1444"/>
      <c r="DB20" s="1444"/>
      <c r="DC20" s="1444"/>
      <c r="DD20" s="1444"/>
      <c r="DE20" s="1444"/>
      <c r="DF20" s="1444"/>
      <c r="DG20" s="546"/>
      <c r="DH20" s="546"/>
      <c r="DI20" s="546"/>
      <c r="DJ20" s="546"/>
      <c r="DK20" s="1435"/>
      <c r="DL20" s="1446"/>
      <c r="DM20" s="1446"/>
      <c r="DN20" s="1446"/>
      <c r="DO20" s="1446"/>
      <c r="DP20" s="1446"/>
      <c r="DQ20" s="1446"/>
      <c r="DR20" s="1435"/>
      <c r="DS20" s="1435"/>
      <c r="DT20" s="1435"/>
      <c r="DU20" s="566"/>
      <c r="DV20" s="566"/>
      <c r="EM20" s="543"/>
    </row>
    <row r="21" spans="1:143" ht="9.75" customHeight="1">
      <c r="A21" s="1482"/>
      <c r="B21" s="1482"/>
      <c r="C21" s="1416"/>
      <c r="D21" s="1416"/>
      <c r="E21" s="1416"/>
      <c r="F21" s="1416"/>
      <c r="G21" s="1417"/>
      <c r="H21" s="1417"/>
      <c r="I21" s="1417"/>
      <c r="J21" s="1417"/>
      <c r="K21" s="1418"/>
      <c r="L21" s="1418"/>
      <c r="M21" s="1418"/>
      <c r="N21" s="1418"/>
      <c r="O21" s="1418"/>
      <c r="P21" s="1419"/>
      <c r="Q21" s="1419"/>
      <c r="R21" s="1418"/>
      <c r="S21" s="1418"/>
      <c r="T21" s="1418"/>
      <c r="U21" s="1418"/>
      <c r="V21" s="1418"/>
      <c r="W21" s="1421"/>
      <c r="X21" s="1422"/>
      <c r="Y21" s="1422"/>
      <c r="Z21" s="1422"/>
      <c r="AA21" s="1422"/>
      <c r="AB21" s="1422"/>
      <c r="AC21" s="1422"/>
      <c r="AD21" s="1422"/>
      <c r="AE21" s="1422"/>
      <c r="AF21" s="1422"/>
      <c r="AG21" s="1422"/>
      <c r="AH21" s="1423"/>
      <c r="AI21" s="1430"/>
      <c r="AJ21" s="1431"/>
      <c r="AK21" s="1416"/>
      <c r="AL21" s="1416"/>
      <c r="AM21" s="1416"/>
      <c r="AN21" s="1416"/>
      <c r="AO21" s="1417"/>
      <c r="AP21" s="1417"/>
      <c r="AQ21" s="1417"/>
      <c r="AR21" s="1417"/>
      <c r="AS21" s="1418"/>
      <c r="AT21" s="1418"/>
      <c r="AU21" s="1418"/>
      <c r="AV21" s="1418"/>
      <c r="AW21" s="1418"/>
      <c r="AX21" s="1419"/>
      <c r="AY21" s="1419"/>
      <c r="AZ21" s="1418"/>
      <c r="BA21" s="1418"/>
      <c r="BB21" s="1418"/>
      <c r="BC21" s="1418"/>
      <c r="BD21" s="1418"/>
      <c r="BE21" s="1421"/>
      <c r="BF21" s="1422"/>
      <c r="BG21" s="1422"/>
      <c r="BH21" s="1422"/>
      <c r="BI21" s="1422"/>
      <c r="BJ21" s="1422"/>
      <c r="BK21" s="1422"/>
      <c r="BL21" s="1422"/>
      <c r="BM21" s="1422"/>
      <c r="BN21" s="1422"/>
      <c r="BO21" s="1422"/>
      <c r="BP21" s="1423"/>
      <c r="BQ21" s="557"/>
      <c r="BR21" s="557"/>
      <c r="BS21" s="1127"/>
      <c r="BT21" s="1127"/>
      <c r="BU21" s="1127"/>
      <c r="BV21" s="1127"/>
      <c r="BW21" s="1427"/>
      <c r="BX21" s="1427"/>
      <c r="BY21" s="1427"/>
      <c r="BZ21" s="1427"/>
      <c r="CA21" s="1427"/>
      <c r="CB21" s="1427"/>
      <c r="CC21" s="1427"/>
      <c r="CD21" s="1427"/>
      <c r="CE21" s="1427"/>
      <c r="CF21" s="1427"/>
      <c r="CG21" s="1447"/>
      <c r="CH21" s="1448"/>
      <c r="CI21" s="1451"/>
      <c r="CJ21" s="1451"/>
      <c r="CK21" s="1451"/>
      <c r="CL21" s="1451"/>
      <c r="CM21" s="1451"/>
      <c r="CN21" s="1451"/>
      <c r="CO21" s="1427"/>
      <c r="CP21" s="1427"/>
      <c r="CQ21" s="1452" t="str">
        <f t="shared" ref="CQ21" si="28">IF($BW21="","",IF($BW21="高圧負荷設備","-",""))</f>
        <v/>
      </c>
      <c r="CR21" s="1453"/>
      <c r="CS21" s="1456" t="str">
        <f t="shared" ref="CS21" si="29">IF($BW21="","",IF($BW21="Ｖ結線（異容量）","","-"))</f>
        <v/>
      </c>
      <c r="CT21" s="1436" t="s">
        <v>468</v>
      </c>
      <c r="CU21" s="1437"/>
      <c r="CV21" s="1436" t="s">
        <v>469</v>
      </c>
      <c r="CW21" s="1437"/>
      <c r="CX21" s="1440" t="str">
        <f t="shared" ref="CX21" si="30">IF($BS21="撤去",0,IF($CO21="","",$CO21))</f>
        <v/>
      </c>
      <c r="CY21" s="1441"/>
      <c r="CZ21" s="1444" t="str">
        <f t="shared" ref="CZ21" si="31">IF($BW21="","",IF($BW21="高圧負荷設備","","-"))</f>
        <v/>
      </c>
      <c r="DA21" s="1444"/>
      <c r="DB21" s="1444"/>
      <c r="DC21" s="1444"/>
      <c r="DD21" s="1444"/>
      <c r="DE21" s="1444"/>
      <c r="DF21" s="1444"/>
      <c r="DG21" s="546"/>
      <c r="DH21" s="546"/>
      <c r="DI21" s="546"/>
      <c r="DJ21" s="546"/>
      <c r="DK21" s="1434" t="str">
        <f t="shared" ref="DK21" si="32">IF($BW21="","",VLOOKUP(BW21,$DX$39:$DY$42,2,0))</f>
        <v/>
      </c>
      <c r="DL21" s="1445">
        <f t="shared" ref="DL21" si="33">IF($DK21=1,$CQ21,IF($DK21=2,$CQ21*2*0.866,IF($DK21=3,($CQ21-$CS21)+($CS21*2*0.866),IF($DK21=4,$CZ21*1.176,0))))</f>
        <v>0</v>
      </c>
      <c r="DM21" s="1445"/>
      <c r="DN21" s="1445"/>
      <c r="DO21" s="1445"/>
      <c r="DP21" s="1445"/>
      <c r="DQ21" s="1445"/>
      <c r="DR21" s="1434" t="str">
        <f t="shared" ref="DR21" si="34">IF($BW21="","",$DL21*$CX21)</f>
        <v/>
      </c>
      <c r="DS21" s="1434"/>
      <c r="DT21" s="1434"/>
      <c r="DU21" s="566"/>
      <c r="DV21" s="566"/>
      <c r="DX21" s="542"/>
      <c r="EB21" s="535" t="s">
        <v>426</v>
      </c>
      <c r="EM21" s="543"/>
    </row>
    <row r="22" spans="1:143" ht="9.75" customHeight="1">
      <c r="A22" s="1482"/>
      <c r="B22" s="1482"/>
      <c r="C22" s="1416"/>
      <c r="D22" s="1416"/>
      <c r="E22" s="1416"/>
      <c r="F22" s="1416"/>
      <c r="G22" s="1417"/>
      <c r="H22" s="1417"/>
      <c r="I22" s="1417"/>
      <c r="J22" s="1417"/>
      <c r="K22" s="1418"/>
      <c r="L22" s="1418"/>
      <c r="M22" s="1418"/>
      <c r="N22" s="1418"/>
      <c r="O22" s="1418"/>
      <c r="P22" s="1419"/>
      <c r="Q22" s="1419"/>
      <c r="R22" s="1418"/>
      <c r="S22" s="1418"/>
      <c r="T22" s="1418"/>
      <c r="U22" s="1418"/>
      <c r="V22" s="1418"/>
      <c r="W22" s="1424"/>
      <c r="X22" s="1425"/>
      <c r="Y22" s="1425"/>
      <c r="Z22" s="1425"/>
      <c r="AA22" s="1425"/>
      <c r="AB22" s="1425"/>
      <c r="AC22" s="1425"/>
      <c r="AD22" s="1425"/>
      <c r="AE22" s="1425"/>
      <c r="AF22" s="1425"/>
      <c r="AG22" s="1425"/>
      <c r="AH22" s="1426"/>
      <c r="AI22" s="1430"/>
      <c r="AJ22" s="1431"/>
      <c r="AK22" s="1416"/>
      <c r="AL22" s="1416"/>
      <c r="AM22" s="1416"/>
      <c r="AN22" s="1416"/>
      <c r="AO22" s="1417"/>
      <c r="AP22" s="1417"/>
      <c r="AQ22" s="1417"/>
      <c r="AR22" s="1417"/>
      <c r="AS22" s="1418"/>
      <c r="AT22" s="1418"/>
      <c r="AU22" s="1418"/>
      <c r="AV22" s="1418"/>
      <c r="AW22" s="1418"/>
      <c r="AX22" s="1419"/>
      <c r="AY22" s="1419"/>
      <c r="AZ22" s="1418"/>
      <c r="BA22" s="1418"/>
      <c r="BB22" s="1418"/>
      <c r="BC22" s="1418"/>
      <c r="BD22" s="1418"/>
      <c r="BE22" s="1424"/>
      <c r="BF22" s="1425"/>
      <c r="BG22" s="1425"/>
      <c r="BH22" s="1425"/>
      <c r="BI22" s="1425"/>
      <c r="BJ22" s="1425"/>
      <c r="BK22" s="1425"/>
      <c r="BL22" s="1425"/>
      <c r="BM22" s="1425"/>
      <c r="BN22" s="1425"/>
      <c r="BO22" s="1425"/>
      <c r="BP22" s="1426"/>
      <c r="BQ22" s="557"/>
      <c r="BR22" s="557"/>
      <c r="BS22" s="1127"/>
      <c r="BT22" s="1127"/>
      <c r="BU22" s="1127"/>
      <c r="BV22" s="1127"/>
      <c r="BW22" s="1427"/>
      <c r="BX22" s="1427"/>
      <c r="BY22" s="1427"/>
      <c r="BZ22" s="1427"/>
      <c r="CA22" s="1427"/>
      <c r="CB22" s="1427"/>
      <c r="CC22" s="1427"/>
      <c r="CD22" s="1427"/>
      <c r="CE22" s="1427"/>
      <c r="CF22" s="1427"/>
      <c r="CG22" s="1449"/>
      <c r="CH22" s="1450"/>
      <c r="CI22" s="1451"/>
      <c r="CJ22" s="1451"/>
      <c r="CK22" s="1451"/>
      <c r="CL22" s="1451"/>
      <c r="CM22" s="1451"/>
      <c r="CN22" s="1451"/>
      <c r="CO22" s="1427"/>
      <c r="CP22" s="1427"/>
      <c r="CQ22" s="1454"/>
      <c r="CR22" s="1455"/>
      <c r="CS22" s="1457"/>
      <c r="CT22" s="1438"/>
      <c r="CU22" s="1439"/>
      <c r="CV22" s="1438"/>
      <c r="CW22" s="1439"/>
      <c r="CX22" s="1442"/>
      <c r="CY22" s="1443"/>
      <c r="CZ22" s="1444"/>
      <c r="DA22" s="1444"/>
      <c r="DB22" s="1444"/>
      <c r="DC22" s="1444"/>
      <c r="DD22" s="1444"/>
      <c r="DE22" s="1444"/>
      <c r="DF22" s="1444"/>
      <c r="DG22" s="546"/>
      <c r="DH22" s="546"/>
      <c r="DI22" s="546"/>
      <c r="DJ22" s="546"/>
      <c r="DK22" s="1435"/>
      <c r="DL22" s="1446"/>
      <c r="DM22" s="1446"/>
      <c r="DN22" s="1446"/>
      <c r="DO22" s="1446"/>
      <c r="DP22" s="1446"/>
      <c r="DQ22" s="1446"/>
      <c r="DR22" s="1435"/>
      <c r="DS22" s="1435"/>
      <c r="DT22" s="1435"/>
      <c r="DU22" s="566"/>
      <c r="DV22" s="566"/>
      <c r="DX22" s="542"/>
      <c r="EM22" s="550"/>
    </row>
    <row r="23" spans="1:143" ht="9.75" customHeight="1">
      <c r="A23" s="1482"/>
      <c r="B23" s="1482"/>
      <c r="C23" s="1416"/>
      <c r="D23" s="1416"/>
      <c r="E23" s="1416"/>
      <c r="F23" s="1416"/>
      <c r="G23" s="1417"/>
      <c r="H23" s="1417"/>
      <c r="I23" s="1417"/>
      <c r="J23" s="1417"/>
      <c r="K23" s="1418"/>
      <c r="L23" s="1418"/>
      <c r="M23" s="1418"/>
      <c r="N23" s="1418"/>
      <c r="O23" s="1418"/>
      <c r="P23" s="1419"/>
      <c r="Q23" s="1419"/>
      <c r="R23" s="1418"/>
      <c r="S23" s="1418"/>
      <c r="T23" s="1418"/>
      <c r="U23" s="1418"/>
      <c r="V23" s="1418"/>
      <c r="W23" s="1421"/>
      <c r="X23" s="1422"/>
      <c r="Y23" s="1422"/>
      <c r="Z23" s="1422"/>
      <c r="AA23" s="1422"/>
      <c r="AB23" s="1422"/>
      <c r="AC23" s="1422"/>
      <c r="AD23" s="1422"/>
      <c r="AE23" s="1422"/>
      <c r="AF23" s="1422"/>
      <c r="AG23" s="1422"/>
      <c r="AH23" s="1423"/>
      <c r="AI23" s="1430"/>
      <c r="AJ23" s="1431"/>
      <c r="AK23" s="1416"/>
      <c r="AL23" s="1416"/>
      <c r="AM23" s="1416"/>
      <c r="AN23" s="1416"/>
      <c r="AO23" s="1417"/>
      <c r="AP23" s="1417"/>
      <c r="AQ23" s="1417"/>
      <c r="AR23" s="1417"/>
      <c r="AS23" s="1418"/>
      <c r="AT23" s="1418"/>
      <c r="AU23" s="1418"/>
      <c r="AV23" s="1418"/>
      <c r="AW23" s="1418"/>
      <c r="AX23" s="1419"/>
      <c r="AY23" s="1419"/>
      <c r="AZ23" s="1418"/>
      <c r="BA23" s="1418"/>
      <c r="BB23" s="1418"/>
      <c r="BC23" s="1418"/>
      <c r="BD23" s="1418"/>
      <c r="BE23" s="1421"/>
      <c r="BF23" s="1422"/>
      <c r="BG23" s="1422"/>
      <c r="BH23" s="1422"/>
      <c r="BI23" s="1422"/>
      <c r="BJ23" s="1422"/>
      <c r="BK23" s="1422"/>
      <c r="BL23" s="1422"/>
      <c r="BM23" s="1422"/>
      <c r="BN23" s="1422"/>
      <c r="BO23" s="1422"/>
      <c r="BP23" s="1423"/>
      <c r="BQ23" s="557"/>
      <c r="BR23" s="557"/>
      <c r="BS23" s="1127"/>
      <c r="BT23" s="1127"/>
      <c r="BU23" s="1127"/>
      <c r="BV23" s="1127"/>
      <c r="BW23" s="1427"/>
      <c r="BX23" s="1427"/>
      <c r="BY23" s="1427"/>
      <c r="BZ23" s="1427"/>
      <c r="CA23" s="1427"/>
      <c r="CB23" s="1427"/>
      <c r="CC23" s="1427"/>
      <c r="CD23" s="1427"/>
      <c r="CE23" s="1427"/>
      <c r="CF23" s="1427"/>
      <c r="CG23" s="1447"/>
      <c r="CH23" s="1448"/>
      <c r="CI23" s="1451"/>
      <c r="CJ23" s="1451"/>
      <c r="CK23" s="1451"/>
      <c r="CL23" s="1451"/>
      <c r="CM23" s="1451"/>
      <c r="CN23" s="1451"/>
      <c r="CO23" s="1427"/>
      <c r="CP23" s="1427"/>
      <c r="CQ23" s="1452" t="str">
        <f t="shared" ref="CQ23" si="35">IF($BW23="","",IF($BW23="高圧負荷設備","-",""))</f>
        <v/>
      </c>
      <c r="CR23" s="1453"/>
      <c r="CS23" s="1456" t="str">
        <f t="shared" ref="CS23" si="36">IF($BW23="","",IF($BW23="Ｖ結線（異容量）","","-"))</f>
        <v/>
      </c>
      <c r="CT23" s="1436" t="s">
        <v>468</v>
      </c>
      <c r="CU23" s="1437"/>
      <c r="CV23" s="1436" t="s">
        <v>469</v>
      </c>
      <c r="CW23" s="1437"/>
      <c r="CX23" s="1440" t="str">
        <f t="shared" ref="CX23" si="37">IF($BS23="撤去",0,IF($CO23="","",$CO23))</f>
        <v/>
      </c>
      <c r="CY23" s="1441"/>
      <c r="CZ23" s="1444" t="str">
        <f t="shared" ref="CZ23" si="38">IF($BW23="","",IF($BW23="高圧負荷設備","","-"))</f>
        <v/>
      </c>
      <c r="DA23" s="1444"/>
      <c r="DB23" s="1444"/>
      <c r="DC23" s="1444"/>
      <c r="DD23" s="1444"/>
      <c r="DE23" s="1444"/>
      <c r="DF23" s="1444"/>
      <c r="DG23" s="546"/>
      <c r="DH23" s="546"/>
      <c r="DI23" s="546"/>
      <c r="DJ23" s="546"/>
      <c r="DK23" s="1434" t="str">
        <f t="shared" ref="DK23" si="39">IF($BW23="","",VLOOKUP(BW23,$DX$39:$DY$42,2,0))</f>
        <v/>
      </c>
      <c r="DL23" s="1445">
        <f t="shared" ref="DL23" si="40">IF($DK23=1,$CQ23,IF($DK23=2,$CQ23*2*0.866,IF($DK23=3,($CQ23-$CS23)+($CS23*2*0.866),IF($DK23=4,$CZ23*1.176,0))))</f>
        <v>0</v>
      </c>
      <c r="DM23" s="1445"/>
      <c r="DN23" s="1445"/>
      <c r="DO23" s="1445"/>
      <c r="DP23" s="1445"/>
      <c r="DQ23" s="1445"/>
      <c r="DR23" s="1434" t="str">
        <f t="shared" ref="DR23" si="41">IF($BW23="","",$DL23*$CX23)</f>
        <v/>
      </c>
      <c r="DS23" s="1434"/>
      <c r="DT23" s="1434"/>
      <c r="DX23" s="542"/>
      <c r="EI23" s="564"/>
      <c r="EM23" s="542"/>
    </row>
    <row r="24" spans="1:143" ht="9.75" customHeight="1">
      <c r="A24" s="1482"/>
      <c r="B24" s="1482"/>
      <c r="C24" s="1416"/>
      <c r="D24" s="1416"/>
      <c r="E24" s="1416"/>
      <c r="F24" s="1416"/>
      <c r="G24" s="1417"/>
      <c r="H24" s="1417"/>
      <c r="I24" s="1417"/>
      <c r="J24" s="1417"/>
      <c r="K24" s="1418"/>
      <c r="L24" s="1418"/>
      <c r="M24" s="1418"/>
      <c r="N24" s="1418"/>
      <c r="O24" s="1418"/>
      <c r="P24" s="1419"/>
      <c r="Q24" s="1419"/>
      <c r="R24" s="1418"/>
      <c r="S24" s="1418"/>
      <c r="T24" s="1418"/>
      <c r="U24" s="1418"/>
      <c r="V24" s="1418"/>
      <c r="W24" s="1424"/>
      <c r="X24" s="1425"/>
      <c r="Y24" s="1425"/>
      <c r="Z24" s="1425"/>
      <c r="AA24" s="1425"/>
      <c r="AB24" s="1425"/>
      <c r="AC24" s="1425"/>
      <c r="AD24" s="1425"/>
      <c r="AE24" s="1425"/>
      <c r="AF24" s="1425"/>
      <c r="AG24" s="1425"/>
      <c r="AH24" s="1426"/>
      <c r="AI24" s="1430"/>
      <c r="AJ24" s="1431"/>
      <c r="AK24" s="1416"/>
      <c r="AL24" s="1416"/>
      <c r="AM24" s="1416"/>
      <c r="AN24" s="1416"/>
      <c r="AO24" s="1417"/>
      <c r="AP24" s="1417"/>
      <c r="AQ24" s="1417"/>
      <c r="AR24" s="1417"/>
      <c r="AS24" s="1418"/>
      <c r="AT24" s="1418"/>
      <c r="AU24" s="1418"/>
      <c r="AV24" s="1418"/>
      <c r="AW24" s="1418"/>
      <c r="AX24" s="1419"/>
      <c r="AY24" s="1419"/>
      <c r="AZ24" s="1418"/>
      <c r="BA24" s="1418"/>
      <c r="BB24" s="1418"/>
      <c r="BC24" s="1418"/>
      <c r="BD24" s="1418"/>
      <c r="BE24" s="1424"/>
      <c r="BF24" s="1425"/>
      <c r="BG24" s="1425"/>
      <c r="BH24" s="1425"/>
      <c r="BI24" s="1425"/>
      <c r="BJ24" s="1425"/>
      <c r="BK24" s="1425"/>
      <c r="BL24" s="1425"/>
      <c r="BM24" s="1425"/>
      <c r="BN24" s="1425"/>
      <c r="BO24" s="1425"/>
      <c r="BP24" s="1426"/>
      <c r="BQ24" s="557"/>
      <c r="BR24" s="557"/>
      <c r="BS24" s="1127"/>
      <c r="BT24" s="1127"/>
      <c r="BU24" s="1127"/>
      <c r="BV24" s="1127"/>
      <c r="BW24" s="1427"/>
      <c r="BX24" s="1427"/>
      <c r="BY24" s="1427"/>
      <c r="BZ24" s="1427"/>
      <c r="CA24" s="1427"/>
      <c r="CB24" s="1427"/>
      <c r="CC24" s="1427"/>
      <c r="CD24" s="1427"/>
      <c r="CE24" s="1427"/>
      <c r="CF24" s="1427"/>
      <c r="CG24" s="1449"/>
      <c r="CH24" s="1450"/>
      <c r="CI24" s="1451"/>
      <c r="CJ24" s="1451"/>
      <c r="CK24" s="1451"/>
      <c r="CL24" s="1451"/>
      <c r="CM24" s="1451"/>
      <c r="CN24" s="1451"/>
      <c r="CO24" s="1427"/>
      <c r="CP24" s="1427"/>
      <c r="CQ24" s="1454"/>
      <c r="CR24" s="1455"/>
      <c r="CS24" s="1457"/>
      <c r="CT24" s="1438"/>
      <c r="CU24" s="1439"/>
      <c r="CV24" s="1438"/>
      <c r="CW24" s="1439"/>
      <c r="CX24" s="1442"/>
      <c r="CY24" s="1443"/>
      <c r="CZ24" s="1444"/>
      <c r="DA24" s="1444"/>
      <c r="DB24" s="1444"/>
      <c r="DC24" s="1444"/>
      <c r="DD24" s="1444"/>
      <c r="DE24" s="1444"/>
      <c r="DF24" s="1444"/>
      <c r="DG24" s="546"/>
      <c r="DH24" s="546"/>
      <c r="DI24" s="546"/>
      <c r="DJ24" s="546"/>
      <c r="DK24" s="1435"/>
      <c r="DL24" s="1446"/>
      <c r="DM24" s="1446"/>
      <c r="DN24" s="1446"/>
      <c r="DO24" s="1446"/>
      <c r="DP24" s="1446"/>
      <c r="DQ24" s="1446"/>
      <c r="DR24" s="1435"/>
      <c r="DS24" s="1435"/>
      <c r="DT24" s="1435"/>
      <c r="DX24" s="542"/>
      <c r="EM24" s="542"/>
    </row>
    <row r="25" spans="1:143" ht="9.75" customHeight="1">
      <c r="A25" s="1482"/>
      <c r="B25" s="1482"/>
      <c r="C25" s="1416"/>
      <c r="D25" s="1416"/>
      <c r="E25" s="1416"/>
      <c r="F25" s="1416"/>
      <c r="G25" s="1417"/>
      <c r="H25" s="1417"/>
      <c r="I25" s="1417"/>
      <c r="J25" s="1417"/>
      <c r="K25" s="1418"/>
      <c r="L25" s="1418"/>
      <c r="M25" s="1418"/>
      <c r="N25" s="1418"/>
      <c r="O25" s="1418"/>
      <c r="P25" s="1419"/>
      <c r="Q25" s="1419"/>
      <c r="R25" s="1418"/>
      <c r="S25" s="1418"/>
      <c r="T25" s="1418"/>
      <c r="U25" s="1418"/>
      <c r="V25" s="1418"/>
      <c r="W25" s="1421"/>
      <c r="X25" s="1422"/>
      <c r="Y25" s="1422"/>
      <c r="Z25" s="1422"/>
      <c r="AA25" s="1422"/>
      <c r="AB25" s="1422"/>
      <c r="AC25" s="1422"/>
      <c r="AD25" s="1422"/>
      <c r="AE25" s="1422"/>
      <c r="AF25" s="1422"/>
      <c r="AG25" s="1422"/>
      <c r="AH25" s="1423"/>
      <c r="AI25" s="1430"/>
      <c r="AJ25" s="1431"/>
      <c r="AK25" s="1416"/>
      <c r="AL25" s="1416"/>
      <c r="AM25" s="1416"/>
      <c r="AN25" s="1416"/>
      <c r="AO25" s="1417"/>
      <c r="AP25" s="1417"/>
      <c r="AQ25" s="1417"/>
      <c r="AR25" s="1417"/>
      <c r="AS25" s="1418"/>
      <c r="AT25" s="1418"/>
      <c r="AU25" s="1418"/>
      <c r="AV25" s="1418"/>
      <c r="AW25" s="1418"/>
      <c r="AX25" s="1419"/>
      <c r="AY25" s="1419"/>
      <c r="AZ25" s="1418"/>
      <c r="BA25" s="1418"/>
      <c r="BB25" s="1418"/>
      <c r="BC25" s="1418"/>
      <c r="BD25" s="1418"/>
      <c r="BE25" s="1421"/>
      <c r="BF25" s="1422"/>
      <c r="BG25" s="1422"/>
      <c r="BH25" s="1422"/>
      <c r="BI25" s="1422"/>
      <c r="BJ25" s="1422"/>
      <c r="BK25" s="1422"/>
      <c r="BL25" s="1422"/>
      <c r="BM25" s="1422"/>
      <c r="BN25" s="1422"/>
      <c r="BO25" s="1422"/>
      <c r="BP25" s="1423"/>
      <c r="BQ25" s="557"/>
      <c r="BR25" s="557"/>
      <c r="BS25" s="1127"/>
      <c r="BT25" s="1127"/>
      <c r="BU25" s="1127"/>
      <c r="BV25" s="1127"/>
      <c r="BW25" s="1427"/>
      <c r="BX25" s="1427"/>
      <c r="BY25" s="1427"/>
      <c r="BZ25" s="1427"/>
      <c r="CA25" s="1427"/>
      <c r="CB25" s="1427"/>
      <c r="CC25" s="1427"/>
      <c r="CD25" s="1427"/>
      <c r="CE25" s="1427"/>
      <c r="CF25" s="1427"/>
      <c r="CG25" s="1447"/>
      <c r="CH25" s="1448"/>
      <c r="CI25" s="1451"/>
      <c r="CJ25" s="1451"/>
      <c r="CK25" s="1451"/>
      <c r="CL25" s="1451"/>
      <c r="CM25" s="1451"/>
      <c r="CN25" s="1451"/>
      <c r="CO25" s="1427"/>
      <c r="CP25" s="1427"/>
      <c r="CQ25" s="1452" t="str">
        <f t="shared" ref="CQ25" si="42">IF($BW25="","",IF($BW25="高圧負荷設備","-",""))</f>
        <v/>
      </c>
      <c r="CR25" s="1453"/>
      <c r="CS25" s="1456" t="str">
        <f t="shared" ref="CS25" si="43">IF($BW25="","",IF($BW25="Ｖ結線（異容量）","","-"))</f>
        <v/>
      </c>
      <c r="CT25" s="1436" t="s">
        <v>468</v>
      </c>
      <c r="CU25" s="1437"/>
      <c r="CV25" s="1436" t="s">
        <v>469</v>
      </c>
      <c r="CW25" s="1437"/>
      <c r="CX25" s="1440" t="str">
        <f t="shared" ref="CX25" si="44">IF($BS25="撤去",0,IF($CO25="","",$CO25))</f>
        <v/>
      </c>
      <c r="CY25" s="1441"/>
      <c r="CZ25" s="1444" t="str">
        <f t="shared" ref="CZ25" si="45">IF($BW25="","",IF($BW25="高圧負荷設備","","-"))</f>
        <v/>
      </c>
      <c r="DA25" s="1444"/>
      <c r="DB25" s="1444"/>
      <c r="DC25" s="1444"/>
      <c r="DD25" s="1444"/>
      <c r="DE25" s="1444"/>
      <c r="DF25" s="1444"/>
      <c r="DG25" s="546"/>
      <c r="DH25" s="546"/>
      <c r="DI25" s="546"/>
      <c r="DJ25" s="546"/>
      <c r="DK25" s="1434" t="str">
        <f t="shared" ref="DK25" si="46">IF($BW25="","",VLOOKUP(BW25,$DX$39:$DY$42,2,0))</f>
        <v/>
      </c>
      <c r="DL25" s="1445">
        <f t="shared" ref="DL25" si="47">IF($DK25=1,$CQ25,IF($DK25=2,$CQ25*2*0.866,IF($DK25=3,($CQ25-$CS25)+($CS25*2*0.866),IF($DK25=4,$CZ25*1.176,0))))</f>
        <v>0</v>
      </c>
      <c r="DM25" s="1445"/>
      <c r="DN25" s="1445"/>
      <c r="DO25" s="1445"/>
      <c r="DP25" s="1445"/>
      <c r="DQ25" s="1445"/>
      <c r="DR25" s="1434" t="str">
        <f t="shared" ref="DR25" si="48">IF($BW25="","",$DL25*$CX25)</f>
        <v/>
      </c>
      <c r="DS25" s="1434"/>
      <c r="DT25" s="1434"/>
      <c r="DX25" s="542"/>
      <c r="EI25" s="564"/>
      <c r="EM25" s="542"/>
    </row>
    <row r="26" spans="1:143" ht="9.75" customHeight="1">
      <c r="A26" s="1482"/>
      <c r="B26" s="1482"/>
      <c r="C26" s="1416"/>
      <c r="D26" s="1416"/>
      <c r="E26" s="1416"/>
      <c r="F26" s="1416"/>
      <c r="G26" s="1417"/>
      <c r="H26" s="1417"/>
      <c r="I26" s="1417"/>
      <c r="J26" s="1417"/>
      <c r="K26" s="1418"/>
      <c r="L26" s="1418"/>
      <c r="M26" s="1418"/>
      <c r="N26" s="1418"/>
      <c r="O26" s="1418"/>
      <c r="P26" s="1419"/>
      <c r="Q26" s="1419"/>
      <c r="R26" s="1418"/>
      <c r="S26" s="1418"/>
      <c r="T26" s="1418"/>
      <c r="U26" s="1418"/>
      <c r="V26" s="1418"/>
      <c r="W26" s="1424"/>
      <c r="X26" s="1425"/>
      <c r="Y26" s="1425"/>
      <c r="Z26" s="1425"/>
      <c r="AA26" s="1425"/>
      <c r="AB26" s="1425"/>
      <c r="AC26" s="1425"/>
      <c r="AD26" s="1425"/>
      <c r="AE26" s="1425"/>
      <c r="AF26" s="1425"/>
      <c r="AG26" s="1425"/>
      <c r="AH26" s="1426"/>
      <c r="AI26" s="1430"/>
      <c r="AJ26" s="1431"/>
      <c r="AK26" s="1416"/>
      <c r="AL26" s="1416"/>
      <c r="AM26" s="1416"/>
      <c r="AN26" s="1416"/>
      <c r="AO26" s="1417"/>
      <c r="AP26" s="1417"/>
      <c r="AQ26" s="1417"/>
      <c r="AR26" s="1417"/>
      <c r="AS26" s="1418"/>
      <c r="AT26" s="1418"/>
      <c r="AU26" s="1418"/>
      <c r="AV26" s="1418"/>
      <c r="AW26" s="1418"/>
      <c r="AX26" s="1419"/>
      <c r="AY26" s="1419"/>
      <c r="AZ26" s="1418"/>
      <c r="BA26" s="1418"/>
      <c r="BB26" s="1418"/>
      <c r="BC26" s="1418"/>
      <c r="BD26" s="1418"/>
      <c r="BE26" s="1424"/>
      <c r="BF26" s="1425"/>
      <c r="BG26" s="1425"/>
      <c r="BH26" s="1425"/>
      <c r="BI26" s="1425"/>
      <c r="BJ26" s="1425"/>
      <c r="BK26" s="1425"/>
      <c r="BL26" s="1425"/>
      <c r="BM26" s="1425"/>
      <c r="BN26" s="1425"/>
      <c r="BO26" s="1425"/>
      <c r="BP26" s="1426"/>
      <c r="BQ26" s="557"/>
      <c r="BR26" s="557"/>
      <c r="BS26" s="1127"/>
      <c r="BT26" s="1127"/>
      <c r="BU26" s="1127"/>
      <c r="BV26" s="1127"/>
      <c r="BW26" s="1427"/>
      <c r="BX26" s="1427"/>
      <c r="BY26" s="1427"/>
      <c r="BZ26" s="1427"/>
      <c r="CA26" s="1427"/>
      <c r="CB26" s="1427"/>
      <c r="CC26" s="1427"/>
      <c r="CD26" s="1427"/>
      <c r="CE26" s="1427"/>
      <c r="CF26" s="1427"/>
      <c r="CG26" s="1449"/>
      <c r="CH26" s="1450"/>
      <c r="CI26" s="1451"/>
      <c r="CJ26" s="1451"/>
      <c r="CK26" s="1451"/>
      <c r="CL26" s="1451"/>
      <c r="CM26" s="1451"/>
      <c r="CN26" s="1451"/>
      <c r="CO26" s="1427"/>
      <c r="CP26" s="1427"/>
      <c r="CQ26" s="1454"/>
      <c r="CR26" s="1455"/>
      <c r="CS26" s="1457"/>
      <c r="CT26" s="1438"/>
      <c r="CU26" s="1439"/>
      <c r="CV26" s="1438"/>
      <c r="CW26" s="1439"/>
      <c r="CX26" s="1442"/>
      <c r="CY26" s="1443"/>
      <c r="CZ26" s="1444"/>
      <c r="DA26" s="1444"/>
      <c r="DB26" s="1444"/>
      <c r="DC26" s="1444"/>
      <c r="DD26" s="1444"/>
      <c r="DE26" s="1444"/>
      <c r="DF26" s="1444"/>
      <c r="DG26" s="546"/>
      <c r="DH26" s="546"/>
      <c r="DI26" s="546"/>
      <c r="DJ26" s="546"/>
      <c r="DK26" s="1435"/>
      <c r="DL26" s="1446"/>
      <c r="DM26" s="1446"/>
      <c r="DN26" s="1446"/>
      <c r="DO26" s="1446"/>
      <c r="DP26" s="1446"/>
      <c r="DQ26" s="1446"/>
      <c r="DR26" s="1435"/>
      <c r="DS26" s="1435"/>
      <c r="DT26" s="1435"/>
      <c r="DX26" s="542"/>
      <c r="EM26" s="542"/>
    </row>
    <row r="27" spans="1:143" ht="9.75" customHeight="1">
      <c r="A27" s="1482"/>
      <c r="B27" s="1482"/>
      <c r="C27" s="1416"/>
      <c r="D27" s="1416"/>
      <c r="E27" s="1416"/>
      <c r="F27" s="1416"/>
      <c r="G27" s="1417"/>
      <c r="H27" s="1417"/>
      <c r="I27" s="1417"/>
      <c r="J27" s="1417"/>
      <c r="K27" s="1418"/>
      <c r="L27" s="1418"/>
      <c r="M27" s="1418"/>
      <c r="N27" s="1418"/>
      <c r="O27" s="1418"/>
      <c r="P27" s="1419"/>
      <c r="Q27" s="1419"/>
      <c r="R27" s="1418"/>
      <c r="S27" s="1418"/>
      <c r="T27" s="1418"/>
      <c r="U27" s="1418"/>
      <c r="V27" s="1418"/>
      <c r="W27" s="1421"/>
      <c r="X27" s="1422"/>
      <c r="Y27" s="1422"/>
      <c r="Z27" s="1422"/>
      <c r="AA27" s="1422"/>
      <c r="AB27" s="1422"/>
      <c r="AC27" s="1422"/>
      <c r="AD27" s="1422"/>
      <c r="AE27" s="1422"/>
      <c r="AF27" s="1422"/>
      <c r="AG27" s="1422"/>
      <c r="AH27" s="1423"/>
      <c r="AI27" s="1430"/>
      <c r="AJ27" s="1431"/>
      <c r="AK27" s="1416"/>
      <c r="AL27" s="1416"/>
      <c r="AM27" s="1416"/>
      <c r="AN27" s="1416"/>
      <c r="AO27" s="1417"/>
      <c r="AP27" s="1417"/>
      <c r="AQ27" s="1417"/>
      <c r="AR27" s="1417"/>
      <c r="AS27" s="1418"/>
      <c r="AT27" s="1418"/>
      <c r="AU27" s="1418"/>
      <c r="AV27" s="1418"/>
      <c r="AW27" s="1418"/>
      <c r="AX27" s="1419"/>
      <c r="AY27" s="1419"/>
      <c r="AZ27" s="1418"/>
      <c r="BA27" s="1418"/>
      <c r="BB27" s="1418"/>
      <c r="BC27" s="1418"/>
      <c r="BD27" s="1418"/>
      <c r="BE27" s="1421"/>
      <c r="BF27" s="1422"/>
      <c r="BG27" s="1422"/>
      <c r="BH27" s="1422"/>
      <c r="BI27" s="1422"/>
      <c r="BJ27" s="1422"/>
      <c r="BK27" s="1422"/>
      <c r="BL27" s="1422"/>
      <c r="BM27" s="1422"/>
      <c r="BN27" s="1422"/>
      <c r="BO27" s="1422"/>
      <c r="BP27" s="1423"/>
      <c r="BQ27" s="557"/>
      <c r="BR27" s="557"/>
      <c r="BS27" s="1127"/>
      <c r="BT27" s="1127"/>
      <c r="BU27" s="1127"/>
      <c r="BV27" s="1127"/>
      <c r="BW27" s="1427"/>
      <c r="BX27" s="1427"/>
      <c r="BY27" s="1427"/>
      <c r="BZ27" s="1427"/>
      <c r="CA27" s="1427"/>
      <c r="CB27" s="1427"/>
      <c r="CC27" s="1427"/>
      <c r="CD27" s="1427"/>
      <c r="CE27" s="1427"/>
      <c r="CF27" s="1427"/>
      <c r="CG27" s="1447"/>
      <c r="CH27" s="1448"/>
      <c r="CI27" s="1451"/>
      <c r="CJ27" s="1451"/>
      <c r="CK27" s="1451"/>
      <c r="CL27" s="1451"/>
      <c r="CM27" s="1451"/>
      <c r="CN27" s="1451"/>
      <c r="CO27" s="1427"/>
      <c r="CP27" s="1427"/>
      <c r="CQ27" s="1452" t="str">
        <f t="shared" ref="CQ27" si="49">IF($BW27="","",IF($BW27="高圧負荷設備","-",""))</f>
        <v/>
      </c>
      <c r="CR27" s="1453"/>
      <c r="CS27" s="1456" t="str">
        <f t="shared" ref="CS27" si="50">IF($BW27="","",IF($BW27="Ｖ結線（異容量）","","-"))</f>
        <v/>
      </c>
      <c r="CT27" s="1436" t="s">
        <v>468</v>
      </c>
      <c r="CU27" s="1437"/>
      <c r="CV27" s="1436" t="s">
        <v>469</v>
      </c>
      <c r="CW27" s="1437"/>
      <c r="CX27" s="1440" t="str">
        <f t="shared" ref="CX27" si="51">IF($BS27="撤去",0,IF($CO27="","",$CO27))</f>
        <v/>
      </c>
      <c r="CY27" s="1441"/>
      <c r="CZ27" s="1444" t="str">
        <f t="shared" ref="CZ27" si="52">IF($BW27="","",IF($BW27="高圧負荷設備","","-"))</f>
        <v/>
      </c>
      <c r="DA27" s="1444"/>
      <c r="DB27" s="1444"/>
      <c r="DC27" s="1444"/>
      <c r="DD27" s="1444"/>
      <c r="DE27" s="1444"/>
      <c r="DF27" s="1444"/>
      <c r="DG27" s="546"/>
      <c r="DH27" s="546"/>
      <c r="DI27" s="546"/>
      <c r="DJ27" s="546"/>
      <c r="DK27" s="1434" t="str">
        <f t="shared" ref="DK27" si="53">IF($BW27="","",VLOOKUP(BW27,$DX$39:$DY$42,2,0))</f>
        <v/>
      </c>
      <c r="DL27" s="1445">
        <f t="shared" ref="DL27" si="54">IF($DK27=1,$CQ27,IF($DK27=2,$CQ27*2*0.866,IF($DK27=3,($CQ27-$CS27)+($CS27*2*0.866),IF($DK27=4,$CZ27*1.176,0))))</f>
        <v>0</v>
      </c>
      <c r="DM27" s="1445"/>
      <c r="DN27" s="1445"/>
      <c r="DO27" s="1445"/>
      <c r="DP27" s="1445"/>
      <c r="DQ27" s="1445"/>
      <c r="DR27" s="1434" t="str">
        <f t="shared" ref="DR27" si="55">IF($BW27="","",$DL27*$CX27)</f>
        <v/>
      </c>
      <c r="DS27" s="1434"/>
      <c r="DT27" s="1434"/>
      <c r="DX27" s="542"/>
      <c r="EM27" s="542"/>
    </row>
    <row r="28" spans="1:143" ht="9.75" customHeight="1">
      <c r="A28" s="1482"/>
      <c r="B28" s="1482"/>
      <c r="C28" s="1416"/>
      <c r="D28" s="1416"/>
      <c r="E28" s="1416"/>
      <c r="F28" s="1416"/>
      <c r="G28" s="1417"/>
      <c r="H28" s="1417"/>
      <c r="I28" s="1417"/>
      <c r="J28" s="1417"/>
      <c r="K28" s="1418"/>
      <c r="L28" s="1418"/>
      <c r="M28" s="1418"/>
      <c r="N28" s="1418"/>
      <c r="O28" s="1418"/>
      <c r="P28" s="1419"/>
      <c r="Q28" s="1419"/>
      <c r="R28" s="1418"/>
      <c r="S28" s="1418"/>
      <c r="T28" s="1418"/>
      <c r="U28" s="1418"/>
      <c r="V28" s="1418"/>
      <c r="W28" s="1424"/>
      <c r="X28" s="1425"/>
      <c r="Y28" s="1425"/>
      <c r="Z28" s="1425"/>
      <c r="AA28" s="1425"/>
      <c r="AB28" s="1425"/>
      <c r="AC28" s="1425"/>
      <c r="AD28" s="1425"/>
      <c r="AE28" s="1425"/>
      <c r="AF28" s="1425"/>
      <c r="AG28" s="1425"/>
      <c r="AH28" s="1426"/>
      <c r="AI28" s="1430"/>
      <c r="AJ28" s="1431"/>
      <c r="AK28" s="1416"/>
      <c r="AL28" s="1416"/>
      <c r="AM28" s="1416"/>
      <c r="AN28" s="1416"/>
      <c r="AO28" s="1417"/>
      <c r="AP28" s="1417"/>
      <c r="AQ28" s="1417"/>
      <c r="AR28" s="1417"/>
      <c r="AS28" s="1418"/>
      <c r="AT28" s="1418"/>
      <c r="AU28" s="1418"/>
      <c r="AV28" s="1418"/>
      <c r="AW28" s="1418"/>
      <c r="AX28" s="1419"/>
      <c r="AY28" s="1419"/>
      <c r="AZ28" s="1418"/>
      <c r="BA28" s="1418"/>
      <c r="BB28" s="1418"/>
      <c r="BC28" s="1418"/>
      <c r="BD28" s="1418"/>
      <c r="BE28" s="1424"/>
      <c r="BF28" s="1425"/>
      <c r="BG28" s="1425"/>
      <c r="BH28" s="1425"/>
      <c r="BI28" s="1425"/>
      <c r="BJ28" s="1425"/>
      <c r="BK28" s="1425"/>
      <c r="BL28" s="1425"/>
      <c r="BM28" s="1425"/>
      <c r="BN28" s="1425"/>
      <c r="BO28" s="1425"/>
      <c r="BP28" s="1426"/>
      <c r="BQ28" s="557"/>
      <c r="BR28" s="557"/>
      <c r="BS28" s="1127"/>
      <c r="BT28" s="1127"/>
      <c r="BU28" s="1127"/>
      <c r="BV28" s="1127"/>
      <c r="BW28" s="1427"/>
      <c r="BX28" s="1427"/>
      <c r="BY28" s="1427"/>
      <c r="BZ28" s="1427"/>
      <c r="CA28" s="1427"/>
      <c r="CB28" s="1427"/>
      <c r="CC28" s="1427"/>
      <c r="CD28" s="1427"/>
      <c r="CE28" s="1427"/>
      <c r="CF28" s="1427"/>
      <c r="CG28" s="1449"/>
      <c r="CH28" s="1450"/>
      <c r="CI28" s="1451"/>
      <c r="CJ28" s="1451"/>
      <c r="CK28" s="1451"/>
      <c r="CL28" s="1451"/>
      <c r="CM28" s="1451"/>
      <c r="CN28" s="1451"/>
      <c r="CO28" s="1427"/>
      <c r="CP28" s="1427"/>
      <c r="CQ28" s="1454"/>
      <c r="CR28" s="1455"/>
      <c r="CS28" s="1457"/>
      <c r="CT28" s="1438"/>
      <c r="CU28" s="1439"/>
      <c r="CV28" s="1438"/>
      <c r="CW28" s="1439"/>
      <c r="CX28" s="1442"/>
      <c r="CY28" s="1443"/>
      <c r="CZ28" s="1444"/>
      <c r="DA28" s="1444"/>
      <c r="DB28" s="1444"/>
      <c r="DC28" s="1444"/>
      <c r="DD28" s="1444"/>
      <c r="DE28" s="1444"/>
      <c r="DF28" s="1444"/>
      <c r="DG28" s="546"/>
      <c r="DH28" s="546"/>
      <c r="DI28" s="546"/>
      <c r="DJ28" s="546"/>
      <c r="DK28" s="1435"/>
      <c r="DL28" s="1446"/>
      <c r="DM28" s="1446"/>
      <c r="DN28" s="1446"/>
      <c r="DO28" s="1446"/>
      <c r="DP28" s="1446"/>
      <c r="DQ28" s="1446"/>
      <c r="DR28" s="1435"/>
      <c r="DS28" s="1435"/>
      <c r="DT28" s="1435"/>
      <c r="DX28" s="542"/>
      <c r="EM28" s="542"/>
    </row>
    <row r="29" spans="1:143" ht="9.75" customHeight="1">
      <c r="A29" s="1482"/>
      <c r="B29" s="1482"/>
      <c r="C29" s="1416"/>
      <c r="D29" s="1416"/>
      <c r="E29" s="1416"/>
      <c r="F29" s="1416"/>
      <c r="G29" s="1417"/>
      <c r="H29" s="1417"/>
      <c r="I29" s="1417"/>
      <c r="J29" s="1417"/>
      <c r="K29" s="1418"/>
      <c r="L29" s="1418"/>
      <c r="M29" s="1418"/>
      <c r="N29" s="1418"/>
      <c r="O29" s="1418"/>
      <c r="P29" s="1419"/>
      <c r="Q29" s="1419"/>
      <c r="R29" s="1418"/>
      <c r="S29" s="1418"/>
      <c r="T29" s="1418"/>
      <c r="U29" s="1418"/>
      <c r="V29" s="1418"/>
      <c r="W29" s="1421"/>
      <c r="X29" s="1422"/>
      <c r="Y29" s="1422"/>
      <c r="Z29" s="1422"/>
      <c r="AA29" s="1422"/>
      <c r="AB29" s="1422"/>
      <c r="AC29" s="1422"/>
      <c r="AD29" s="1422"/>
      <c r="AE29" s="1422"/>
      <c r="AF29" s="1422"/>
      <c r="AG29" s="1422"/>
      <c r="AH29" s="1423"/>
      <c r="AI29" s="1430"/>
      <c r="AJ29" s="1431"/>
      <c r="AK29" s="1416"/>
      <c r="AL29" s="1416"/>
      <c r="AM29" s="1416"/>
      <c r="AN29" s="1416"/>
      <c r="AO29" s="1417"/>
      <c r="AP29" s="1417"/>
      <c r="AQ29" s="1417"/>
      <c r="AR29" s="1417"/>
      <c r="AS29" s="1418"/>
      <c r="AT29" s="1418"/>
      <c r="AU29" s="1418"/>
      <c r="AV29" s="1418"/>
      <c r="AW29" s="1418"/>
      <c r="AX29" s="1419"/>
      <c r="AY29" s="1419"/>
      <c r="AZ29" s="1418"/>
      <c r="BA29" s="1418"/>
      <c r="BB29" s="1418"/>
      <c r="BC29" s="1418"/>
      <c r="BD29" s="1418"/>
      <c r="BE29" s="1421"/>
      <c r="BF29" s="1422"/>
      <c r="BG29" s="1422"/>
      <c r="BH29" s="1422"/>
      <c r="BI29" s="1422"/>
      <c r="BJ29" s="1422"/>
      <c r="BK29" s="1422"/>
      <c r="BL29" s="1422"/>
      <c r="BM29" s="1422"/>
      <c r="BN29" s="1422"/>
      <c r="BO29" s="1422"/>
      <c r="BP29" s="1423"/>
      <c r="BQ29" s="557"/>
      <c r="BR29" s="557"/>
      <c r="BS29" s="1127"/>
      <c r="BT29" s="1127"/>
      <c r="BU29" s="1127"/>
      <c r="BV29" s="1127"/>
      <c r="BW29" s="1427"/>
      <c r="BX29" s="1427"/>
      <c r="BY29" s="1427"/>
      <c r="BZ29" s="1427"/>
      <c r="CA29" s="1427"/>
      <c r="CB29" s="1427"/>
      <c r="CC29" s="1427"/>
      <c r="CD29" s="1427"/>
      <c r="CE29" s="1427"/>
      <c r="CF29" s="1427"/>
      <c r="CG29" s="1447"/>
      <c r="CH29" s="1448"/>
      <c r="CI29" s="1451"/>
      <c r="CJ29" s="1451"/>
      <c r="CK29" s="1451"/>
      <c r="CL29" s="1451"/>
      <c r="CM29" s="1451"/>
      <c r="CN29" s="1451"/>
      <c r="CO29" s="1427"/>
      <c r="CP29" s="1427"/>
      <c r="CQ29" s="1452" t="str">
        <f t="shared" ref="CQ29" si="56">IF($BW29="","",IF($BW29="高圧負荷設備","-",""))</f>
        <v/>
      </c>
      <c r="CR29" s="1453"/>
      <c r="CS29" s="1456" t="str">
        <f t="shared" ref="CS29" si="57">IF($BW29="","",IF($BW29="Ｖ結線（異容量）","","-"))</f>
        <v/>
      </c>
      <c r="CT29" s="1436" t="s">
        <v>468</v>
      </c>
      <c r="CU29" s="1437"/>
      <c r="CV29" s="1436" t="s">
        <v>469</v>
      </c>
      <c r="CW29" s="1437"/>
      <c r="CX29" s="1440" t="str">
        <f t="shared" ref="CX29" si="58">IF($BS29="撤去",0,IF($CO29="","",$CO29))</f>
        <v/>
      </c>
      <c r="CY29" s="1441"/>
      <c r="CZ29" s="1444" t="str">
        <f t="shared" ref="CZ29" si="59">IF($BW29="","",IF($BW29="高圧負荷設備","","-"))</f>
        <v/>
      </c>
      <c r="DA29" s="1444"/>
      <c r="DB29" s="1444"/>
      <c r="DC29" s="1444"/>
      <c r="DD29" s="1444"/>
      <c r="DE29" s="1444"/>
      <c r="DF29" s="1444"/>
      <c r="DG29" s="546"/>
      <c r="DH29" s="546"/>
      <c r="DI29" s="546"/>
      <c r="DJ29" s="546"/>
      <c r="DK29" s="1434" t="str">
        <f t="shared" ref="DK29" si="60">IF($BW29="","",VLOOKUP(BW29,$DX$39:$DY$42,2,0))</f>
        <v/>
      </c>
      <c r="DL29" s="1445">
        <f t="shared" ref="DL29" si="61">IF($DK29=1,$CQ29,IF($DK29=2,$CQ29*2*0.866,IF($DK29=3,($CQ29-$CS29)+($CS29*2*0.866),IF($DK29=4,$CZ29*1.176,0))))</f>
        <v>0</v>
      </c>
      <c r="DM29" s="1445"/>
      <c r="DN29" s="1445"/>
      <c r="DO29" s="1445"/>
      <c r="DP29" s="1445"/>
      <c r="DQ29" s="1445"/>
      <c r="DR29" s="1434" t="str">
        <f t="shared" ref="DR29" si="62">IF($BW29="","",$DL29*$CX29)</f>
        <v/>
      </c>
      <c r="DS29" s="1434"/>
      <c r="DT29" s="1434"/>
      <c r="DX29" s="542"/>
      <c r="EM29" s="542"/>
    </row>
    <row r="30" spans="1:143" ht="9.75" customHeight="1">
      <c r="A30" s="1482"/>
      <c r="B30" s="1482"/>
      <c r="C30" s="1416"/>
      <c r="D30" s="1416"/>
      <c r="E30" s="1416"/>
      <c r="F30" s="1416"/>
      <c r="G30" s="1417"/>
      <c r="H30" s="1417"/>
      <c r="I30" s="1417"/>
      <c r="J30" s="1417"/>
      <c r="K30" s="1418"/>
      <c r="L30" s="1418"/>
      <c r="M30" s="1418"/>
      <c r="N30" s="1418"/>
      <c r="O30" s="1418"/>
      <c r="P30" s="1419"/>
      <c r="Q30" s="1419"/>
      <c r="R30" s="1418"/>
      <c r="S30" s="1418"/>
      <c r="T30" s="1418"/>
      <c r="U30" s="1418"/>
      <c r="V30" s="1418"/>
      <c r="W30" s="1424"/>
      <c r="X30" s="1425"/>
      <c r="Y30" s="1425"/>
      <c r="Z30" s="1425"/>
      <c r="AA30" s="1425"/>
      <c r="AB30" s="1425"/>
      <c r="AC30" s="1425"/>
      <c r="AD30" s="1425"/>
      <c r="AE30" s="1425"/>
      <c r="AF30" s="1425"/>
      <c r="AG30" s="1425"/>
      <c r="AH30" s="1426"/>
      <c r="AI30" s="1430"/>
      <c r="AJ30" s="1431"/>
      <c r="AK30" s="1416"/>
      <c r="AL30" s="1416"/>
      <c r="AM30" s="1416"/>
      <c r="AN30" s="1416"/>
      <c r="AO30" s="1417"/>
      <c r="AP30" s="1417"/>
      <c r="AQ30" s="1417"/>
      <c r="AR30" s="1417"/>
      <c r="AS30" s="1418"/>
      <c r="AT30" s="1418"/>
      <c r="AU30" s="1418"/>
      <c r="AV30" s="1418"/>
      <c r="AW30" s="1418"/>
      <c r="AX30" s="1419"/>
      <c r="AY30" s="1419"/>
      <c r="AZ30" s="1418"/>
      <c r="BA30" s="1418"/>
      <c r="BB30" s="1418"/>
      <c r="BC30" s="1418"/>
      <c r="BD30" s="1418"/>
      <c r="BE30" s="1424"/>
      <c r="BF30" s="1425"/>
      <c r="BG30" s="1425"/>
      <c r="BH30" s="1425"/>
      <c r="BI30" s="1425"/>
      <c r="BJ30" s="1425"/>
      <c r="BK30" s="1425"/>
      <c r="BL30" s="1425"/>
      <c r="BM30" s="1425"/>
      <c r="BN30" s="1425"/>
      <c r="BO30" s="1425"/>
      <c r="BP30" s="1426"/>
      <c r="BQ30" s="557"/>
      <c r="BR30" s="557"/>
      <c r="BS30" s="1127"/>
      <c r="BT30" s="1127"/>
      <c r="BU30" s="1127"/>
      <c r="BV30" s="1127"/>
      <c r="BW30" s="1427"/>
      <c r="BX30" s="1427"/>
      <c r="BY30" s="1427"/>
      <c r="BZ30" s="1427"/>
      <c r="CA30" s="1427"/>
      <c r="CB30" s="1427"/>
      <c r="CC30" s="1427"/>
      <c r="CD30" s="1427"/>
      <c r="CE30" s="1427"/>
      <c r="CF30" s="1427"/>
      <c r="CG30" s="1449"/>
      <c r="CH30" s="1450"/>
      <c r="CI30" s="1451"/>
      <c r="CJ30" s="1451"/>
      <c r="CK30" s="1451"/>
      <c r="CL30" s="1451"/>
      <c r="CM30" s="1451"/>
      <c r="CN30" s="1451"/>
      <c r="CO30" s="1427"/>
      <c r="CP30" s="1427"/>
      <c r="CQ30" s="1454"/>
      <c r="CR30" s="1455"/>
      <c r="CS30" s="1457"/>
      <c r="CT30" s="1438"/>
      <c r="CU30" s="1439"/>
      <c r="CV30" s="1438"/>
      <c r="CW30" s="1439"/>
      <c r="CX30" s="1442"/>
      <c r="CY30" s="1443"/>
      <c r="CZ30" s="1444"/>
      <c r="DA30" s="1444"/>
      <c r="DB30" s="1444"/>
      <c r="DC30" s="1444"/>
      <c r="DD30" s="1444"/>
      <c r="DE30" s="1444"/>
      <c r="DF30" s="1444"/>
      <c r="DG30" s="546"/>
      <c r="DH30" s="546"/>
      <c r="DI30" s="546"/>
      <c r="DJ30" s="546"/>
      <c r="DK30" s="1435"/>
      <c r="DL30" s="1446"/>
      <c r="DM30" s="1446"/>
      <c r="DN30" s="1446"/>
      <c r="DO30" s="1446"/>
      <c r="DP30" s="1446"/>
      <c r="DQ30" s="1446"/>
      <c r="DR30" s="1435"/>
      <c r="DS30" s="1435"/>
      <c r="DT30" s="1435"/>
      <c r="DX30" s="542"/>
      <c r="EM30" s="542"/>
    </row>
    <row r="31" spans="1:143" ht="9.75" customHeight="1">
      <c r="A31" s="1482"/>
      <c r="B31" s="1482"/>
      <c r="C31" s="1416"/>
      <c r="D31" s="1416"/>
      <c r="E31" s="1416"/>
      <c r="F31" s="1416"/>
      <c r="G31" s="1417"/>
      <c r="H31" s="1417"/>
      <c r="I31" s="1417"/>
      <c r="J31" s="1417"/>
      <c r="K31" s="1418"/>
      <c r="L31" s="1418"/>
      <c r="M31" s="1418"/>
      <c r="N31" s="1418"/>
      <c r="O31" s="1418"/>
      <c r="P31" s="1419"/>
      <c r="Q31" s="1419"/>
      <c r="R31" s="1418"/>
      <c r="S31" s="1418"/>
      <c r="T31" s="1418"/>
      <c r="U31" s="1418"/>
      <c r="V31" s="1418"/>
      <c r="W31" s="1421"/>
      <c r="X31" s="1422"/>
      <c r="Y31" s="1422"/>
      <c r="Z31" s="1422"/>
      <c r="AA31" s="1422"/>
      <c r="AB31" s="1422"/>
      <c r="AC31" s="1422"/>
      <c r="AD31" s="1422"/>
      <c r="AE31" s="1422"/>
      <c r="AF31" s="1422"/>
      <c r="AG31" s="1422"/>
      <c r="AH31" s="1423"/>
      <c r="AI31" s="1430"/>
      <c r="AJ31" s="1431"/>
      <c r="AK31" s="1416"/>
      <c r="AL31" s="1416"/>
      <c r="AM31" s="1416"/>
      <c r="AN31" s="1416"/>
      <c r="AO31" s="1417"/>
      <c r="AP31" s="1417"/>
      <c r="AQ31" s="1417"/>
      <c r="AR31" s="1417"/>
      <c r="AS31" s="1418"/>
      <c r="AT31" s="1418"/>
      <c r="AU31" s="1418"/>
      <c r="AV31" s="1418"/>
      <c r="AW31" s="1418"/>
      <c r="AX31" s="1419"/>
      <c r="AY31" s="1419"/>
      <c r="AZ31" s="1418"/>
      <c r="BA31" s="1418"/>
      <c r="BB31" s="1418"/>
      <c r="BC31" s="1418"/>
      <c r="BD31" s="1418"/>
      <c r="BE31" s="1421"/>
      <c r="BF31" s="1422"/>
      <c r="BG31" s="1422"/>
      <c r="BH31" s="1422"/>
      <c r="BI31" s="1422"/>
      <c r="BJ31" s="1422"/>
      <c r="BK31" s="1422"/>
      <c r="BL31" s="1422"/>
      <c r="BM31" s="1422"/>
      <c r="BN31" s="1422"/>
      <c r="BO31" s="1422"/>
      <c r="BP31" s="1423"/>
      <c r="BQ31" s="557"/>
      <c r="BR31" s="557"/>
      <c r="BS31" s="1127"/>
      <c r="BT31" s="1127"/>
      <c r="BU31" s="1127"/>
      <c r="BV31" s="1127"/>
      <c r="BW31" s="1427"/>
      <c r="BX31" s="1427"/>
      <c r="BY31" s="1427"/>
      <c r="BZ31" s="1427"/>
      <c r="CA31" s="1427"/>
      <c r="CB31" s="1427"/>
      <c r="CC31" s="1427"/>
      <c r="CD31" s="1427"/>
      <c r="CE31" s="1427"/>
      <c r="CF31" s="1427"/>
      <c r="CG31" s="1447"/>
      <c r="CH31" s="1448"/>
      <c r="CI31" s="1451"/>
      <c r="CJ31" s="1451"/>
      <c r="CK31" s="1451"/>
      <c r="CL31" s="1451"/>
      <c r="CM31" s="1451"/>
      <c r="CN31" s="1451"/>
      <c r="CO31" s="1427"/>
      <c r="CP31" s="1427"/>
      <c r="CQ31" s="1452" t="str">
        <f t="shared" ref="CQ31" si="63">IF($BW31="","",IF($BW31="高圧負荷設備","-",""))</f>
        <v/>
      </c>
      <c r="CR31" s="1453"/>
      <c r="CS31" s="1456" t="str">
        <f t="shared" ref="CS31" si="64">IF($BW31="","",IF($BW31="Ｖ結線（異容量）","","-"))</f>
        <v/>
      </c>
      <c r="CT31" s="1436" t="s">
        <v>468</v>
      </c>
      <c r="CU31" s="1437"/>
      <c r="CV31" s="1436" t="s">
        <v>469</v>
      </c>
      <c r="CW31" s="1437"/>
      <c r="CX31" s="1440" t="str">
        <f t="shared" ref="CX31" si="65">IF($BS31="撤去",0,IF($CO31="","",$CO31))</f>
        <v/>
      </c>
      <c r="CY31" s="1441"/>
      <c r="CZ31" s="1444" t="str">
        <f t="shared" ref="CZ31" si="66">IF($BW31="","",IF($BW31="高圧負荷設備","","-"))</f>
        <v/>
      </c>
      <c r="DA31" s="1444"/>
      <c r="DB31" s="1444"/>
      <c r="DC31" s="1444"/>
      <c r="DD31" s="1444"/>
      <c r="DE31" s="1444"/>
      <c r="DF31" s="1444"/>
      <c r="DG31" s="546"/>
      <c r="DH31" s="546"/>
      <c r="DI31" s="546"/>
      <c r="DJ31" s="546"/>
      <c r="DK31" s="1434" t="str">
        <f t="shared" ref="DK31" si="67">IF($BW31="","",VLOOKUP(BW31,$DX$39:$DY$42,2,0))</f>
        <v/>
      </c>
      <c r="DL31" s="1445">
        <f t="shared" ref="DL31" si="68">IF($DK31=1,$CQ31,IF($DK31=2,$CQ31*2*0.866,IF($DK31=3,($CQ31-$CS31)+($CS31*2*0.866),IF($DK31=4,$CZ31*1.176,0))))</f>
        <v>0</v>
      </c>
      <c r="DM31" s="1445"/>
      <c r="DN31" s="1445"/>
      <c r="DO31" s="1445"/>
      <c r="DP31" s="1445"/>
      <c r="DQ31" s="1445"/>
      <c r="DR31" s="1434" t="str">
        <f t="shared" ref="DR31" si="69">IF($BW31="","",$DL31*$CX31)</f>
        <v/>
      </c>
      <c r="DS31" s="1434"/>
      <c r="DT31" s="1434"/>
      <c r="DX31" s="542"/>
      <c r="EM31" s="542"/>
    </row>
    <row r="32" spans="1:143" ht="9.75" customHeight="1">
      <c r="A32" s="1482"/>
      <c r="B32" s="1482"/>
      <c r="C32" s="1416"/>
      <c r="D32" s="1416"/>
      <c r="E32" s="1416"/>
      <c r="F32" s="1416"/>
      <c r="G32" s="1417"/>
      <c r="H32" s="1417"/>
      <c r="I32" s="1417"/>
      <c r="J32" s="1417"/>
      <c r="K32" s="1418"/>
      <c r="L32" s="1418"/>
      <c r="M32" s="1418"/>
      <c r="N32" s="1418"/>
      <c r="O32" s="1418"/>
      <c r="P32" s="1419"/>
      <c r="Q32" s="1419"/>
      <c r="R32" s="1418"/>
      <c r="S32" s="1418"/>
      <c r="T32" s="1418"/>
      <c r="U32" s="1418"/>
      <c r="V32" s="1418"/>
      <c r="W32" s="1424"/>
      <c r="X32" s="1425"/>
      <c r="Y32" s="1425"/>
      <c r="Z32" s="1425"/>
      <c r="AA32" s="1425"/>
      <c r="AB32" s="1425"/>
      <c r="AC32" s="1425"/>
      <c r="AD32" s="1425"/>
      <c r="AE32" s="1425"/>
      <c r="AF32" s="1425"/>
      <c r="AG32" s="1425"/>
      <c r="AH32" s="1426"/>
      <c r="AI32" s="1430"/>
      <c r="AJ32" s="1431"/>
      <c r="AK32" s="1416"/>
      <c r="AL32" s="1416"/>
      <c r="AM32" s="1416"/>
      <c r="AN32" s="1416"/>
      <c r="AO32" s="1417"/>
      <c r="AP32" s="1417"/>
      <c r="AQ32" s="1417"/>
      <c r="AR32" s="1417"/>
      <c r="AS32" s="1418"/>
      <c r="AT32" s="1418"/>
      <c r="AU32" s="1418"/>
      <c r="AV32" s="1418"/>
      <c r="AW32" s="1418"/>
      <c r="AX32" s="1419"/>
      <c r="AY32" s="1419"/>
      <c r="AZ32" s="1418"/>
      <c r="BA32" s="1418"/>
      <c r="BB32" s="1418"/>
      <c r="BC32" s="1418"/>
      <c r="BD32" s="1418"/>
      <c r="BE32" s="1424"/>
      <c r="BF32" s="1425"/>
      <c r="BG32" s="1425"/>
      <c r="BH32" s="1425"/>
      <c r="BI32" s="1425"/>
      <c r="BJ32" s="1425"/>
      <c r="BK32" s="1425"/>
      <c r="BL32" s="1425"/>
      <c r="BM32" s="1425"/>
      <c r="BN32" s="1425"/>
      <c r="BO32" s="1425"/>
      <c r="BP32" s="1426"/>
      <c r="BQ32" s="557"/>
      <c r="BR32" s="557"/>
      <c r="BS32" s="1127"/>
      <c r="BT32" s="1127"/>
      <c r="BU32" s="1127"/>
      <c r="BV32" s="1127"/>
      <c r="BW32" s="1427"/>
      <c r="BX32" s="1427"/>
      <c r="BY32" s="1427"/>
      <c r="BZ32" s="1427"/>
      <c r="CA32" s="1427"/>
      <c r="CB32" s="1427"/>
      <c r="CC32" s="1427"/>
      <c r="CD32" s="1427"/>
      <c r="CE32" s="1427"/>
      <c r="CF32" s="1427"/>
      <c r="CG32" s="1449"/>
      <c r="CH32" s="1450"/>
      <c r="CI32" s="1451"/>
      <c r="CJ32" s="1451"/>
      <c r="CK32" s="1451"/>
      <c r="CL32" s="1451"/>
      <c r="CM32" s="1451"/>
      <c r="CN32" s="1451"/>
      <c r="CO32" s="1427"/>
      <c r="CP32" s="1427"/>
      <c r="CQ32" s="1454"/>
      <c r="CR32" s="1455"/>
      <c r="CS32" s="1457"/>
      <c r="CT32" s="1438"/>
      <c r="CU32" s="1439"/>
      <c r="CV32" s="1438"/>
      <c r="CW32" s="1439"/>
      <c r="CX32" s="1442"/>
      <c r="CY32" s="1443"/>
      <c r="CZ32" s="1444"/>
      <c r="DA32" s="1444"/>
      <c r="DB32" s="1444"/>
      <c r="DC32" s="1444"/>
      <c r="DD32" s="1444"/>
      <c r="DE32" s="1444"/>
      <c r="DF32" s="1444"/>
      <c r="DG32" s="546"/>
      <c r="DH32" s="546"/>
      <c r="DI32" s="546"/>
      <c r="DJ32" s="546"/>
      <c r="DK32" s="1435"/>
      <c r="DL32" s="1446"/>
      <c r="DM32" s="1446"/>
      <c r="DN32" s="1446"/>
      <c r="DO32" s="1446"/>
      <c r="DP32" s="1446"/>
      <c r="DQ32" s="1446"/>
      <c r="DR32" s="1435"/>
      <c r="DS32" s="1435"/>
      <c r="DT32" s="1435"/>
      <c r="DX32" s="542"/>
      <c r="EM32" s="542"/>
    </row>
    <row r="33" spans="1:143" ht="9.75" customHeight="1">
      <c r="A33" s="1482"/>
      <c r="B33" s="1482"/>
      <c r="C33" s="1416"/>
      <c r="D33" s="1416"/>
      <c r="E33" s="1416"/>
      <c r="F33" s="1416"/>
      <c r="G33" s="1417"/>
      <c r="H33" s="1417"/>
      <c r="I33" s="1417"/>
      <c r="J33" s="1417"/>
      <c r="K33" s="1418"/>
      <c r="L33" s="1418"/>
      <c r="M33" s="1418"/>
      <c r="N33" s="1418"/>
      <c r="O33" s="1418"/>
      <c r="P33" s="1419"/>
      <c r="Q33" s="1419"/>
      <c r="R33" s="1418"/>
      <c r="S33" s="1418"/>
      <c r="T33" s="1418"/>
      <c r="U33" s="1418"/>
      <c r="V33" s="1418"/>
      <c r="W33" s="1421"/>
      <c r="X33" s="1422"/>
      <c r="Y33" s="1422"/>
      <c r="Z33" s="1422"/>
      <c r="AA33" s="1422"/>
      <c r="AB33" s="1422"/>
      <c r="AC33" s="1422"/>
      <c r="AD33" s="1422"/>
      <c r="AE33" s="1422"/>
      <c r="AF33" s="1422"/>
      <c r="AG33" s="1422"/>
      <c r="AH33" s="1423"/>
      <c r="AI33" s="1430"/>
      <c r="AJ33" s="1431"/>
      <c r="AK33" s="1416"/>
      <c r="AL33" s="1416"/>
      <c r="AM33" s="1416"/>
      <c r="AN33" s="1416"/>
      <c r="AO33" s="1417"/>
      <c r="AP33" s="1417"/>
      <c r="AQ33" s="1417"/>
      <c r="AR33" s="1417"/>
      <c r="AS33" s="1418"/>
      <c r="AT33" s="1418"/>
      <c r="AU33" s="1418"/>
      <c r="AV33" s="1418"/>
      <c r="AW33" s="1418"/>
      <c r="AX33" s="1419"/>
      <c r="AY33" s="1419"/>
      <c r="AZ33" s="1418"/>
      <c r="BA33" s="1418"/>
      <c r="BB33" s="1418"/>
      <c r="BC33" s="1418"/>
      <c r="BD33" s="1418"/>
      <c r="BE33" s="1421"/>
      <c r="BF33" s="1422"/>
      <c r="BG33" s="1422"/>
      <c r="BH33" s="1422"/>
      <c r="BI33" s="1422"/>
      <c r="BJ33" s="1422"/>
      <c r="BK33" s="1422"/>
      <c r="BL33" s="1422"/>
      <c r="BM33" s="1422"/>
      <c r="BN33" s="1422"/>
      <c r="BO33" s="1422"/>
      <c r="BP33" s="1423"/>
      <c r="BQ33" s="557"/>
      <c r="BR33" s="557"/>
      <c r="BS33" s="1127"/>
      <c r="BT33" s="1127"/>
      <c r="BU33" s="1127"/>
      <c r="BV33" s="1127"/>
      <c r="BW33" s="1427"/>
      <c r="BX33" s="1427"/>
      <c r="BY33" s="1427"/>
      <c r="BZ33" s="1427"/>
      <c r="CA33" s="1427"/>
      <c r="CB33" s="1427"/>
      <c r="CC33" s="1427"/>
      <c r="CD33" s="1427"/>
      <c r="CE33" s="1427"/>
      <c r="CF33" s="1427"/>
      <c r="CG33" s="1447"/>
      <c r="CH33" s="1448"/>
      <c r="CI33" s="1451"/>
      <c r="CJ33" s="1451"/>
      <c r="CK33" s="1451"/>
      <c r="CL33" s="1451"/>
      <c r="CM33" s="1451"/>
      <c r="CN33" s="1451"/>
      <c r="CO33" s="1427"/>
      <c r="CP33" s="1427"/>
      <c r="CQ33" s="1452" t="str">
        <f t="shared" ref="CQ33" si="70">IF($BW33="","",IF($BW33="高圧負荷設備","-",""))</f>
        <v/>
      </c>
      <c r="CR33" s="1453"/>
      <c r="CS33" s="1456" t="str">
        <f t="shared" ref="CS33" si="71">IF($BW33="","",IF($BW33="Ｖ結線（異容量）","","-"))</f>
        <v/>
      </c>
      <c r="CT33" s="1436" t="s">
        <v>468</v>
      </c>
      <c r="CU33" s="1437"/>
      <c r="CV33" s="1436" t="s">
        <v>469</v>
      </c>
      <c r="CW33" s="1437"/>
      <c r="CX33" s="1440" t="str">
        <f t="shared" ref="CX33" si="72">IF($BS33="撤去",0,IF($CO33="","",$CO33))</f>
        <v/>
      </c>
      <c r="CY33" s="1441"/>
      <c r="CZ33" s="1444" t="str">
        <f t="shared" ref="CZ33" si="73">IF($BW33="","",IF($BW33="高圧負荷設備","","-"))</f>
        <v/>
      </c>
      <c r="DA33" s="1444"/>
      <c r="DB33" s="1444"/>
      <c r="DC33" s="1444"/>
      <c r="DD33" s="1444"/>
      <c r="DE33" s="1444"/>
      <c r="DF33" s="1444"/>
      <c r="DG33" s="546"/>
      <c r="DH33" s="546"/>
      <c r="DI33" s="546"/>
      <c r="DJ33" s="546"/>
      <c r="DK33" s="1434" t="str">
        <f t="shared" ref="DK33" si="74">IF($BW33="","",VLOOKUP(BW33,$DX$39:$DY$42,2,0))</f>
        <v/>
      </c>
      <c r="DL33" s="1445">
        <f t="shared" ref="DL33" si="75">IF($DK33=1,$CQ33,IF($DK33=2,$CQ33*2*0.866,IF($DK33=3,($CQ33-$CS33)+($CS33*2*0.866),IF($DK33=4,$CZ33*1.176,0))))</f>
        <v>0</v>
      </c>
      <c r="DM33" s="1445"/>
      <c r="DN33" s="1445"/>
      <c r="DO33" s="1445"/>
      <c r="DP33" s="1445"/>
      <c r="DQ33" s="1445"/>
      <c r="DR33" s="1434" t="str">
        <f t="shared" ref="DR33" si="76">IF($BW33="","",$DL33*$CX33)</f>
        <v/>
      </c>
      <c r="DS33" s="1434"/>
      <c r="DT33" s="1434"/>
      <c r="DX33" s="542"/>
      <c r="EM33" s="542"/>
    </row>
    <row r="34" spans="1:143" ht="9.75" customHeight="1">
      <c r="A34" s="1482"/>
      <c r="B34" s="1482"/>
      <c r="C34" s="1416"/>
      <c r="D34" s="1416"/>
      <c r="E34" s="1416"/>
      <c r="F34" s="1416"/>
      <c r="G34" s="1417"/>
      <c r="H34" s="1417"/>
      <c r="I34" s="1417"/>
      <c r="J34" s="1417"/>
      <c r="K34" s="1418"/>
      <c r="L34" s="1418"/>
      <c r="M34" s="1418"/>
      <c r="N34" s="1418"/>
      <c r="O34" s="1418"/>
      <c r="P34" s="1419"/>
      <c r="Q34" s="1419"/>
      <c r="R34" s="1418"/>
      <c r="S34" s="1418"/>
      <c r="T34" s="1418"/>
      <c r="U34" s="1418"/>
      <c r="V34" s="1418"/>
      <c r="W34" s="1424"/>
      <c r="X34" s="1425"/>
      <c r="Y34" s="1425"/>
      <c r="Z34" s="1425"/>
      <c r="AA34" s="1425"/>
      <c r="AB34" s="1425"/>
      <c r="AC34" s="1425"/>
      <c r="AD34" s="1425"/>
      <c r="AE34" s="1425"/>
      <c r="AF34" s="1425"/>
      <c r="AG34" s="1425"/>
      <c r="AH34" s="1426"/>
      <c r="AI34" s="1430"/>
      <c r="AJ34" s="1431"/>
      <c r="AK34" s="1416"/>
      <c r="AL34" s="1416"/>
      <c r="AM34" s="1416"/>
      <c r="AN34" s="1416"/>
      <c r="AO34" s="1417"/>
      <c r="AP34" s="1417"/>
      <c r="AQ34" s="1417"/>
      <c r="AR34" s="1417"/>
      <c r="AS34" s="1418"/>
      <c r="AT34" s="1418"/>
      <c r="AU34" s="1418"/>
      <c r="AV34" s="1418"/>
      <c r="AW34" s="1418"/>
      <c r="AX34" s="1419"/>
      <c r="AY34" s="1419"/>
      <c r="AZ34" s="1418"/>
      <c r="BA34" s="1418"/>
      <c r="BB34" s="1418"/>
      <c r="BC34" s="1418"/>
      <c r="BD34" s="1418"/>
      <c r="BE34" s="1424"/>
      <c r="BF34" s="1425"/>
      <c r="BG34" s="1425"/>
      <c r="BH34" s="1425"/>
      <c r="BI34" s="1425"/>
      <c r="BJ34" s="1425"/>
      <c r="BK34" s="1425"/>
      <c r="BL34" s="1425"/>
      <c r="BM34" s="1425"/>
      <c r="BN34" s="1425"/>
      <c r="BO34" s="1425"/>
      <c r="BP34" s="1426"/>
      <c r="BQ34" s="557"/>
      <c r="BR34" s="557"/>
      <c r="BS34" s="1127"/>
      <c r="BT34" s="1127"/>
      <c r="BU34" s="1127"/>
      <c r="BV34" s="1127"/>
      <c r="BW34" s="1427"/>
      <c r="BX34" s="1427"/>
      <c r="BY34" s="1427"/>
      <c r="BZ34" s="1427"/>
      <c r="CA34" s="1427"/>
      <c r="CB34" s="1427"/>
      <c r="CC34" s="1427"/>
      <c r="CD34" s="1427"/>
      <c r="CE34" s="1427"/>
      <c r="CF34" s="1427"/>
      <c r="CG34" s="1449"/>
      <c r="CH34" s="1450"/>
      <c r="CI34" s="1451"/>
      <c r="CJ34" s="1451"/>
      <c r="CK34" s="1451"/>
      <c r="CL34" s="1451"/>
      <c r="CM34" s="1451"/>
      <c r="CN34" s="1451"/>
      <c r="CO34" s="1427"/>
      <c r="CP34" s="1427"/>
      <c r="CQ34" s="1454"/>
      <c r="CR34" s="1455"/>
      <c r="CS34" s="1457"/>
      <c r="CT34" s="1438"/>
      <c r="CU34" s="1439"/>
      <c r="CV34" s="1438"/>
      <c r="CW34" s="1439"/>
      <c r="CX34" s="1442"/>
      <c r="CY34" s="1443"/>
      <c r="CZ34" s="1444"/>
      <c r="DA34" s="1444"/>
      <c r="DB34" s="1444"/>
      <c r="DC34" s="1444"/>
      <c r="DD34" s="1444"/>
      <c r="DE34" s="1444"/>
      <c r="DF34" s="1444"/>
      <c r="DG34" s="546"/>
      <c r="DH34" s="546"/>
      <c r="DI34" s="546"/>
      <c r="DJ34" s="546"/>
      <c r="DK34" s="1435"/>
      <c r="DL34" s="1446"/>
      <c r="DM34" s="1446"/>
      <c r="DN34" s="1446"/>
      <c r="DO34" s="1446"/>
      <c r="DP34" s="1446"/>
      <c r="DQ34" s="1446"/>
      <c r="DR34" s="1435"/>
      <c r="DS34" s="1435"/>
      <c r="DT34" s="1435"/>
      <c r="DX34" s="542"/>
      <c r="EM34" s="542"/>
    </row>
    <row r="35" spans="1:143" ht="9.75" customHeight="1">
      <c r="A35" s="1482"/>
      <c r="B35" s="1482"/>
      <c r="C35" s="1416"/>
      <c r="D35" s="1416"/>
      <c r="E35" s="1416"/>
      <c r="F35" s="1416"/>
      <c r="G35" s="1417"/>
      <c r="H35" s="1417"/>
      <c r="I35" s="1417"/>
      <c r="J35" s="1417"/>
      <c r="K35" s="1418"/>
      <c r="L35" s="1418"/>
      <c r="M35" s="1418"/>
      <c r="N35" s="1418"/>
      <c r="O35" s="1418"/>
      <c r="P35" s="1419"/>
      <c r="Q35" s="1419"/>
      <c r="R35" s="1418"/>
      <c r="S35" s="1418"/>
      <c r="T35" s="1418"/>
      <c r="U35" s="1418"/>
      <c r="V35" s="1418"/>
      <c r="W35" s="1421"/>
      <c r="X35" s="1422"/>
      <c r="Y35" s="1422"/>
      <c r="Z35" s="1422"/>
      <c r="AA35" s="1422"/>
      <c r="AB35" s="1422"/>
      <c r="AC35" s="1422"/>
      <c r="AD35" s="1422"/>
      <c r="AE35" s="1422"/>
      <c r="AF35" s="1422"/>
      <c r="AG35" s="1422"/>
      <c r="AH35" s="1423"/>
      <c r="AI35" s="1430"/>
      <c r="AJ35" s="1431"/>
      <c r="AK35" s="1416"/>
      <c r="AL35" s="1416"/>
      <c r="AM35" s="1416"/>
      <c r="AN35" s="1416"/>
      <c r="AO35" s="1417"/>
      <c r="AP35" s="1417"/>
      <c r="AQ35" s="1417"/>
      <c r="AR35" s="1417"/>
      <c r="AS35" s="1418"/>
      <c r="AT35" s="1418"/>
      <c r="AU35" s="1418"/>
      <c r="AV35" s="1418"/>
      <c r="AW35" s="1418"/>
      <c r="AX35" s="1419"/>
      <c r="AY35" s="1419"/>
      <c r="AZ35" s="1418"/>
      <c r="BA35" s="1418"/>
      <c r="BB35" s="1418"/>
      <c r="BC35" s="1418"/>
      <c r="BD35" s="1418"/>
      <c r="BE35" s="1421"/>
      <c r="BF35" s="1422"/>
      <c r="BG35" s="1422"/>
      <c r="BH35" s="1422"/>
      <c r="BI35" s="1422"/>
      <c r="BJ35" s="1422"/>
      <c r="BK35" s="1422"/>
      <c r="BL35" s="1422"/>
      <c r="BM35" s="1422"/>
      <c r="BN35" s="1422"/>
      <c r="BO35" s="1422"/>
      <c r="BP35" s="1423"/>
      <c r="BQ35" s="557"/>
      <c r="BR35" s="557"/>
      <c r="BS35" s="1127"/>
      <c r="BT35" s="1127"/>
      <c r="BU35" s="1127"/>
      <c r="BV35" s="1127"/>
      <c r="BW35" s="1427"/>
      <c r="BX35" s="1427"/>
      <c r="BY35" s="1427"/>
      <c r="BZ35" s="1427"/>
      <c r="CA35" s="1427"/>
      <c r="CB35" s="1427"/>
      <c r="CC35" s="1427"/>
      <c r="CD35" s="1427"/>
      <c r="CE35" s="1427"/>
      <c r="CF35" s="1427"/>
      <c r="CG35" s="1447"/>
      <c r="CH35" s="1448"/>
      <c r="CI35" s="1451"/>
      <c r="CJ35" s="1451"/>
      <c r="CK35" s="1451"/>
      <c r="CL35" s="1451"/>
      <c r="CM35" s="1451"/>
      <c r="CN35" s="1451"/>
      <c r="CO35" s="1427"/>
      <c r="CP35" s="1427"/>
      <c r="CQ35" s="1452" t="str">
        <f t="shared" ref="CQ35" si="77">IF($BW35="","",IF($BW35="高圧負荷設備","-",""))</f>
        <v/>
      </c>
      <c r="CR35" s="1453"/>
      <c r="CS35" s="1456" t="str">
        <f t="shared" ref="CS35" si="78">IF($BW35="","",IF($BW35="Ｖ結線（異容量）","","-"))</f>
        <v/>
      </c>
      <c r="CT35" s="1436" t="s">
        <v>468</v>
      </c>
      <c r="CU35" s="1437"/>
      <c r="CV35" s="1436" t="s">
        <v>469</v>
      </c>
      <c r="CW35" s="1437"/>
      <c r="CX35" s="1440" t="str">
        <f t="shared" ref="CX35" si="79">IF($BS35="撤去",0,IF($CO35="","",$CO35))</f>
        <v/>
      </c>
      <c r="CY35" s="1441"/>
      <c r="CZ35" s="1444" t="str">
        <f t="shared" ref="CZ35" si="80">IF($BW35="","",IF($BW35="高圧負荷設備","","-"))</f>
        <v/>
      </c>
      <c r="DA35" s="1444"/>
      <c r="DB35" s="1444"/>
      <c r="DC35" s="1444"/>
      <c r="DD35" s="1444"/>
      <c r="DE35" s="1444"/>
      <c r="DF35" s="1444"/>
      <c r="DG35" s="546"/>
      <c r="DH35" s="546"/>
      <c r="DI35" s="546"/>
      <c r="DJ35" s="546"/>
      <c r="DK35" s="1434" t="str">
        <f t="shared" ref="DK35" si="81">IF($BW35="","",VLOOKUP(BW35,$DX$39:$DY$42,2,0))</f>
        <v/>
      </c>
      <c r="DL35" s="1445">
        <f t="shared" ref="DL35" si="82">IF($DK35=1,$CQ35,IF($DK35=2,$CQ35*2*0.866,IF($DK35=3,($CQ35-$CS35)+($CS35*2*0.866),IF($DK35=4,$CZ35*1.176,0))))</f>
        <v>0</v>
      </c>
      <c r="DM35" s="1445"/>
      <c r="DN35" s="1445"/>
      <c r="DO35" s="1445"/>
      <c r="DP35" s="1445"/>
      <c r="DQ35" s="1445"/>
      <c r="DR35" s="1434" t="str">
        <f t="shared" ref="DR35" si="83">IF($BW35="","",$DL35*$CX35)</f>
        <v/>
      </c>
      <c r="DS35" s="1434"/>
      <c r="DT35" s="1434"/>
      <c r="DX35" s="542"/>
      <c r="EM35" s="542"/>
    </row>
    <row r="36" spans="1:143" ht="9.75" customHeight="1">
      <c r="A36" s="1482"/>
      <c r="B36" s="1482"/>
      <c r="C36" s="1416"/>
      <c r="D36" s="1416"/>
      <c r="E36" s="1416"/>
      <c r="F36" s="1416"/>
      <c r="G36" s="1417"/>
      <c r="H36" s="1417"/>
      <c r="I36" s="1417"/>
      <c r="J36" s="1417"/>
      <c r="K36" s="1418"/>
      <c r="L36" s="1418"/>
      <c r="M36" s="1418"/>
      <c r="N36" s="1418"/>
      <c r="O36" s="1418"/>
      <c r="P36" s="1419"/>
      <c r="Q36" s="1419"/>
      <c r="R36" s="1418"/>
      <c r="S36" s="1418"/>
      <c r="T36" s="1418"/>
      <c r="U36" s="1418"/>
      <c r="V36" s="1418"/>
      <c r="W36" s="1424"/>
      <c r="X36" s="1425"/>
      <c r="Y36" s="1425"/>
      <c r="Z36" s="1425"/>
      <c r="AA36" s="1425"/>
      <c r="AB36" s="1425"/>
      <c r="AC36" s="1425"/>
      <c r="AD36" s="1425"/>
      <c r="AE36" s="1425"/>
      <c r="AF36" s="1425"/>
      <c r="AG36" s="1425"/>
      <c r="AH36" s="1426"/>
      <c r="AI36" s="1430"/>
      <c r="AJ36" s="1431"/>
      <c r="AK36" s="1416"/>
      <c r="AL36" s="1416"/>
      <c r="AM36" s="1416"/>
      <c r="AN36" s="1416"/>
      <c r="AO36" s="1417"/>
      <c r="AP36" s="1417"/>
      <c r="AQ36" s="1417"/>
      <c r="AR36" s="1417"/>
      <c r="AS36" s="1418"/>
      <c r="AT36" s="1418"/>
      <c r="AU36" s="1418"/>
      <c r="AV36" s="1418"/>
      <c r="AW36" s="1418"/>
      <c r="AX36" s="1419"/>
      <c r="AY36" s="1419"/>
      <c r="AZ36" s="1418"/>
      <c r="BA36" s="1418"/>
      <c r="BB36" s="1418"/>
      <c r="BC36" s="1418"/>
      <c r="BD36" s="1418"/>
      <c r="BE36" s="1424"/>
      <c r="BF36" s="1425"/>
      <c r="BG36" s="1425"/>
      <c r="BH36" s="1425"/>
      <c r="BI36" s="1425"/>
      <c r="BJ36" s="1425"/>
      <c r="BK36" s="1425"/>
      <c r="BL36" s="1425"/>
      <c r="BM36" s="1425"/>
      <c r="BN36" s="1425"/>
      <c r="BO36" s="1425"/>
      <c r="BP36" s="1426"/>
      <c r="BQ36" s="557"/>
      <c r="BR36" s="557"/>
      <c r="BS36" s="1127"/>
      <c r="BT36" s="1127"/>
      <c r="BU36" s="1127"/>
      <c r="BV36" s="1127"/>
      <c r="BW36" s="1427"/>
      <c r="BX36" s="1427"/>
      <c r="BY36" s="1427"/>
      <c r="BZ36" s="1427"/>
      <c r="CA36" s="1427"/>
      <c r="CB36" s="1427"/>
      <c r="CC36" s="1427"/>
      <c r="CD36" s="1427"/>
      <c r="CE36" s="1427"/>
      <c r="CF36" s="1427"/>
      <c r="CG36" s="1449"/>
      <c r="CH36" s="1450"/>
      <c r="CI36" s="1451"/>
      <c r="CJ36" s="1451"/>
      <c r="CK36" s="1451"/>
      <c r="CL36" s="1451"/>
      <c r="CM36" s="1451"/>
      <c r="CN36" s="1451"/>
      <c r="CO36" s="1427"/>
      <c r="CP36" s="1427"/>
      <c r="CQ36" s="1454"/>
      <c r="CR36" s="1455"/>
      <c r="CS36" s="1457"/>
      <c r="CT36" s="1438"/>
      <c r="CU36" s="1439"/>
      <c r="CV36" s="1438"/>
      <c r="CW36" s="1439"/>
      <c r="CX36" s="1442"/>
      <c r="CY36" s="1443"/>
      <c r="CZ36" s="1444"/>
      <c r="DA36" s="1444"/>
      <c r="DB36" s="1444"/>
      <c r="DC36" s="1444"/>
      <c r="DD36" s="1444"/>
      <c r="DE36" s="1444"/>
      <c r="DF36" s="1444"/>
      <c r="DG36" s="546"/>
      <c r="DH36" s="546"/>
      <c r="DI36" s="546"/>
      <c r="DJ36" s="546"/>
      <c r="DK36" s="1435"/>
      <c r="DL36" s="1446"/>
      <c r="DM36" s="1446"/>
      <c r="DN36" s="1446"/>
      <c r="DO36" s="1446"/>
      <c r="DP36" s="1446"/>
      <c r="DQ36" s="1446"/>
      <c r="DR36" s="1435"/>
      <c r="DS36" s="1435"/>
      <c r="DT36" s="1435"/>
      <c r="DX36" s="542"/>
      <c r="EM36" s="542"/>
    </row>
    <row r="37" spans="1:143" ht="9.75" customHeight="1">
      <c r="A37" s="1482"/>
      <c r="B37" s="1482"/>
      <c r="C37" s="1458" t="s">
        <v>495</v>
      </c>
      <c r="D37" s="1458"/>
      <c r="E37" s="1458"/>
      <c r="F37" s="1458"/>
      <c r="G37" s="1458"/>
      <c r="H37" s="1458"/>
      <c r="I37" s="1458"/>
      <c r="J37" s="1458"/>
      <c r="K37" s="1458"/>
      <c r="L37" s="1458"/>
      <c r="M37" s="1458"/>
      <c r="N37" s="1458"/>
      <c r="O37" s="1458"/>
      <c r="P37" s="1459"/>
      <c r="Q37" s="1459"/>
      <c r="R37" s="1459"/>
      <c r="S37" s="1459"/>
      <c r="T37" s="1459"/>
      <c r="U37" s="1459"/>
      <c r="V37" s="1459"/>
      <c r="W37" s="1459"/>
      <c r="X37" s="1459"/>
      <c r="Y37" s="1459"/>
      <c r="Z37" s="1459"/>
      <c r="AA37" s="1459"/>
      <c r="AB37" s="1459"/>
      <c r="AC37" s="1459"/>
      <c r="AD37" s="1460"/>
      <c r="AE37" s="1463" t="s">
        <v>420</v>
      </c>
      <c r="AF37" s="1463"/>
      <c r="AG37" s="1463"/>
      <c r="AH37" s="1463"/>
      <c r="AI37" s="1430"/>
      <c r="AJ37" s="1431"/>
      <c r="AK37" s="1204" t="s">
        <v>495</v>
      </c>
      <c r="AL37" s="1205"/>
      <c r="AM37" s="1205"/>
      <c r="AN37" s="1205"/>
      <c r="AO37" s="1205"/>
      <c r="AP37" s="1205"/>
      <c r="AQ37" s="1205"/>
      <c r="AR37" s="1205"/>
      <c r="AS37" s="1205"/>
      <c r="AT37" s="1205"/>
      <c r="AU37" s="1205"/>
      <c r="AV37" s="1205"/>
      <c r="AW37" s="1206"/>
      <c r="AX37" s="1464"/>
      <c r="AY37" s="1465"/>
      <c r="AZ37" s="1465"/>
      <c r="BA37" s="1465"/>
      <c r="BB37" s="1465"/>
      <c r="BC37" s="1465"/>
      <c r="BD37" s="1465"/>
      <c r="BE37" s="1465"/>
      <c r="BF37" s="1465"/>
      <c r="BG37" s="1465"/>
      <c r="BH37" s="1465"/>
      <c r="BI37" s="1465"/>
      <c r="BJ37" s="1465"/>
      <c r="BK37" s="1465"/>
      <c r="BL37" s="1466"/>
      <c r="BM37" s="1463" t="s">
        <v>420</v>
      </c>
      <c r="BN37" s="1463"/>
      <c r="BO37" s="1463"/>
      <c r="BP37" s="1463"/>
      <c r="BQ37" s="557"/>
      <c r="BR37" s="557"/>
      <c r="BS37" s="1127"/>
      <c r="BT37" s="1127"/>
      <c r="BU37" s="1127"/>
      <c r="BV37" s="1127"/>
      <c r="BW37" s="1427"/>
      <c r="BX37" s="1427"/>
      <c r="BY37" s="1427"/>
      <c r="BZ37" s="1427"/>
      <c r="CA37" s="1427"/>
      <c r="CB37" s="1427"/>
      <c r="CC37" s="1427"/>
      <c r="CD37" s="1427"/>
      <c r="CE37" s="1427"/>
      <c r="CF37" s="1427"/>
      <c r="CG37" s="1447"/>
      <c r="CH37" s="1448"/>
      <c r="CI37" s="1451"/>
      <c r="CJ37" s="1451"/>
      <c r="CK37" s="1451"/>
      <c r="CL37" s="1451"/>
      <c r="CM37" s="1451"/>
      <c r="CN37" s="1451"/>
      <c r="CO37" s="1427"/>
      <c r="CP37" s="1427"/>
      <c r="CQ37" s="1452" t="str">
        <f t="shared" ref="CQ37" si="84">IF($BW37="","",IF($BW37="高圧負荷設備","-",""))</f>
        <v/>
      </c>
      <c r="CR37" s="1453"/>
      <c r="CS37" s="1456" t="str">
        <f t="shared" ref="CS37" si="85">IF($BW37="","",IF($BW37="Ｖ結線（異容量）","","-"))</f>
        <v/>
      </c>
      <c r="CT37" s="1436" t="s">
        <v>468</v>
      </c>
      <c r="CU37" s="1437"/>
      <c r="CV37" s="1436" t="s">
        <v>469</v>
      </c>
      <c r="CW37" s="1437"/>
      <c r="CX37" s="1440" t="str">
        <f t="shared" ref="CX37" si="86">IF($BS37="撤去",0,IF($CO37="","",$CO37))</f>
        <v/>
      </c>
      <c r="CY37" s="1441"/>
      <c r="CZ37" s="1444" t="str">
        <f t="shared" ref="CZ37" si="87">IF($BW37="","",IF($BW37="高圧負荷設備","","-"))</f>
        <v/>
      </c>
      <c r="DA37" s="1444"/>
      <c r="DB37" s="1444"/>
      <c r="DC37" s="1444"/>
      <c r="DD37" s="1444"/>
      <c r="DE37" s="1444"/>
      <c r="DF37" s="1444"/>
      <c r="DG37" s="546"/>
      <c r="DH37" s="546"/>
      <c r="DI37" s="546"/>
      <c r="DJ37" s="546"/>
      <c r="DK37" s="1434" t="str">
        <f t="shared" ref="DK37" si="88">IF($BW37="","",VLOOKUP(BW37,$DX$39:$DY$42,2,0))</f>
        <v/>
      </c>
      <c r="DL37" s="1445">
        <f t="shared" ref="DL37" si="89">IF($DK37=1,$CQ37,IF($DK37=2,$CQ37*2*0.866,IF($DK37=3,($CQ37-$CS37)+($CS37*2*0.866),IF($DK37=4,$CZ37*1.176,0))))</f>
        <v>0</v>
      </c>
      <c r="DM37" s="1445"/>
      <c r="DN37" s="1445"/>
      <c r="DO37" s="1445"/>
      <c r="DP37" s="1445"/>
      <c r="DQ37" s="1445"/>
      <c r="DR37" s="1434" t="str">
        <f t="shared" ref="DR37" si="90">IF($BW37="","",$DL37*$CX37)</f>
        <v/>
      </c>
      <c r="DS37" s="1434"/>
      <c r="DT37" s="1434"/>
      <c r="EM37" s="542"/>
    </row>
    <row r="38" spans="1:143" ht="9.75" customHeight="1">
      <c r="A38" s="1482"/>
      <c r="B38" s="1482"/>
      <c r="C38" s="1458"/>
      <c r="D38" s="1458"/>
      <c r="E38" s="1458"/>
      <c r="F38" s="1458"/>
      <c r="G38" s="1458"/>
      <c r="H38" s="1458"/>
      <c r="I38" s="1458"/>
      <c r="J38" s="1458"/>
      <c r="K38" s="1458"/>
      <c r="L38" s="1458"/>
      <c r="M38" s="1458"/>
      <c r="N38" s="1458"/>
      <c r="O38" s="1458"/>
      <c r="P38" s="1461"/>
      <c r="Q38" s="1461"/>
      <c r="R38" s="1461"/>
      <c r="S38" s="1461"/>
      <c r="T38" s="1461"/>
      <c r="U38" s="1461"/>
      <c r="V38" s="1461"/>
      <c r="W38" s="1461"/>
      <c r="X38" s="1461"/>
      <c r="Y38" s="1461"/>
      <c r="Z38" s="1461"/>
      <c r="AA38" s="1461"/>
      <c r="AB38" s="1461"/>
      <c r="AC38" s="1461"/>
      <c r="AD38" s="1462"/>
      <c r="AE38" s="1463"/>
      <c r="AF38" s="1463"/>
      <c r="AG38" s="1463"/>
      <c r="AH38" s="1463"/>
      <c r="AI38" s="1430"/>
      <c r="AJ38" s="1431"/>
      <c r="AK38" s="1207"/>
      <c r="AL38" s="1208"/>
      <c r="AM38" s="1208"/>
      <c r="AN38" s="1208"/>
      <c r="AO38" s="1208"/>
      <c r="AP38" s="1208"/>
      <c r="AQ38" s="1208"/>
      <c r="AR38" s="1208"/>
      <c r="AS38" s="1208"/>
      <c r="AT38" s="1208"/>
      <c r="AU38" s="1208"/>
      <c r="AV38" s="1208"/>
      <c r="AW38" s="1209"/>
      <c r="AX38" s="1467"/>
      <c r="AY38" s="1468"/>
      <c r="AZ38" s="1468"/>
      <c r="BA38" s="1468"/>
      <c r="BB38" s="1468"/>
      <c r="BC38" s="1468"/>
      <c r="BD38" s="1468"/>
      <c r="BE38" s="1468"/>
      <c r="BF38" s="1468"/>
      <c r="BG38" s="1468"/>
      <c r="BH38" s="1468"/>
      <c r="BI38" s="1468"/>
      <c r="BJ38" s="1468"/>
      <c r="BK38" s="1468"/>
      <c r="BL38" s="1469"/>
      <c r="BM38" s="1463"/>
      <c r="BN38" s="1463"/>
      <c r="BO38" s="1463"/>
      <c r="BP38" s="1463"/>
      <c r="BQ38" s="557"/>
      <c r="BR38" s="557"/>
      <c r="BS38" s="1127"/>
      <c r="BT38" s="1127"/>
      <c r="BU38" s="1127"/>
      <c r="BV38" s="1127"/>
      <c r="BW38" s="1427"/>
      <c r="BX38" s="1427"/>
      <c r="BY38" s="1427"/>
      <c r="BZ38" s="1427"/>
      <c r="CA38" s="1427"/>
      <c r="CB38" s="1427"/>
      <c r="CC38" s="1427"/>
      <c r="CD38" s="1427"/>
      <c r="CE38" s="1427"/>
      <c r="CF38" s="1427"/>
      <c r="CG38" s="1449"/>
      <c r="CH38" s="1450"/>
      <c r="CI38" s="1451"/>
      <c r="CJ38" s="1451"/>
      <c r="CK38" s="1451"/>
      <c r="CL38" s="1451"/>
      <c r="CM38" s="1451"/>
      <c r="CN38" s="1451"/>
      <c r="CO38" s="1427"/>
      <c r="CP38" s="1427"/>
      <c r="CQ38" s="1454"/>
      <c r="CR38" s="1455"/>
      <c r="CS38" s="1457"/>
      <c r="CT38" s="1438"/>
      <c r="CU38" s="1439"/>
      <c r="CV38" s="1438"/>
      <c r="CW38" s="1439"/>
      <c r="CX38" s="1442"/>
      <c r="CY38" s="1443"/>
      <c r="CZ38" s="1444"/>
      <c r="DA38" s="1444"/>
      <c r="DB38" s="1444"/>
      <c r="DC38" s="1444"/>
      <c r="DD38" s="1444"/>
      <c r="DE38" s="1444"/>
      <c r="DF38" s="1444"/>
      <c r="DG38" s="546"/>
      <c r="DH38" s="546"/>
      <c r="DI38" s="546"/>
      <c r="DJ38" s="546"/>
      <c r="DK38" s="1435"/>
      <c r="DL38" s="1446"/>
      <c r="DM38" s="1446"/>
      <c r="DN38" s="1446"/>
      <c r="DO38" s="1446"/>
      <c r="DP38" s="1446"/>
      <c r="DQ38" s="1446"/>
      <c r="DR38" s="1435"/>
      <c r="DS38" s="1435"/>
      <c r="DT38" s="1435"/>
      <c r="DX38" s="550"/>
      <c r="EM38" s="542"/>
    </row>
    <row r="39" spans="1:143" ht="9.75" customHeight="1">
      <c r="A39" s="1482"/>
      <c r="B39" s="1482"/>
      <c r="C39" s="1204" t="s">
        <v>496</v>
      </c>
      <c r="D39" s="1205"/>
      <c r="E39" s="1205"/>
      <c r="F39" s="1205"/>
      <c r="G39" s="1205"/>
      <c r="H39" s="1205"/>
      <c r="I39" s="1205"/>
      <c r="J39" s="1205"/>
      <c r="K39" s="1205"/>
      <c r="L39" s="1205"/>
      <c r="M39" s="1205"/>
      <c r="N39" s="1205"/>
      <c r="O39" s="1206"/>
      <c r="P39" s="1476"/>
      <c r="Q39" s="1477"/>
      <c r="R39" s="1477"/>
      <c r="S39" s="1477"/>
      <c r="T39" s="1477"/>
      <c r="U39" s="1477"/>
      <c r="V39" s="1477"/>
      <c r="W39" s="1477"/>
      <c r="X39" s="1477"/>
      <c r="Y39" s="1477"/>
      <c r="Z39" s="1477"/>
      <c r="AA39" s="1477"/>
      <c r="AB39" s="1477"/>
      <c r="AC39" s="1477"/>
      <c r="AD39" s="1478"/>
      <c r="AE39" s="1463" t="s">
        <v>420</v>
      </c>
      <c r="AF39" s="1463"/>
      <c r="AG39" s="1463"/>
      <c r="AH39" s="1463"/>
      <c r="AI39" s="1430"/>
      <c r="AJ39" s="1431"/>
      <c r="AK39" s="1204" t="s">
        <v>496</v>
      </c>
      <c r="AL39" s="1205"/>
      <c r="AM39" s="1205"/>
      <c r="AN39" s="1205"/>
      <c r="AO39" s="1205"/>
      <c r="AP39" s="1205"/>
      <c r="AQ39" s="1205"/>
      <c r="AR39" s="1205"/>
      <c r="AS39" s="1205"/>
      <c r="AT39" s="1205"/>
      <c r="AU39" s="1205"/>
      <c r="AV39" s="1205"/>
      <c r="AW39" s="1206"/>
      <c r="AX39" s="1464"/>
      <c r="AY39" s="1465"/>
      <c r="AZ39" s="1465"/>
      <c r="BA39" s="1465"/>
      <c r="BB39" s="1465"/>
      <c r="BC39" s="1465"/>
      <c r="BD39" s="1465"/>
      <c r="BE39" s="1465"/>
      <c r="BF39" s="1465"/>
      <c r="BG39" s="1465"/>
      <c r="BH39" s="1465"/>
      <c r="BI39" s="1465"/>
      <c r="BJ39" s="1465"/>
      <c r="BK39" s="1465"/>
      <c r="BL39" s="1466"/>
      <c r="BM39" s="1463" t="s">
        <v>420</v>
      </c>
      <c r="BN39" s="1463"/>
      <c r="BO39" s="1463"/>
      <c r="BP39" s="1463"/>
      <c r="BQ39" s="557"/>
      <c r="BR39" s="557"/>
      <c r="BS39" s="1127"/>
      <c r="BT39" s="1127"/>
      <c r="BU39" s="1127"/>
      <c r="BV39" s="1127"/>
      <c r="BW39" s="1427"/>
      <c r="BX39" s="1427"/>
      <c r="BY39" s="1427"/>
      <c r="BZ39" s="1427"/>
      <c r="CA39" s="1427"/>
      <c r="CB39" s="1427"/>
      <c r="CC39" s="1427"/>
      <c r="CD39" s="1427"/>
      <c r="CE39" s="1427"/>
      <c r="CF39" s="1427"/>
      <c r="CG39" s="1447"/>
      <c r="CH39" s="1448"/>
      <c r="CI39" s="1451"/>
      <c r="CJ39" s="1451"/>
      <c r="CK39" s="1451"/>
      <c r="CL39" s="1451"/>
      <c r="CM39" s="1451"/>
      <c r="CN39" s="1451"/>
      <c r="CO39" s="1427"/>
      <c r="CP39" s="1427"/>
      <c r="CQ39" s="1452" t="str">
        <f t="shared" ref="CQ39" si="91">IF($BW39="","",IF($BW39="高圧負荷設備","-",""))</f>
        <v/>
      </c>
      <c r="CR39" s="1453"/>
      <c r="CS39" s="1456" t="str">
        <f t="shared" ref="CS39" si="92">IF($BW39="","",IF($BW39="Ｖ結線（異容量）","","-"))</f>
        <v/>
      </c>
      <c r="CT39" s="1436" t="s">
        <v>468</v>
      </c>
      <c r="CU39" s="1437"/>
      <c r="CV39" s="1436" t="s">
        <v>469</v>
      </c>
      <c r="CW39" s="1437"/>
      <c r="CX39" s="1440" t="str">
        <f t="shared" ref="CX39" si="93">IF($BS39="撤去",0,IF($CO39="","",$CO39))</f>
        <v/>
      </c>
      <c r="CY39" s="1441"/>
      <c r="CZ39" s="1444" t="str">
        <f t="shared" ref="CZ39" si="94">IF($BW39="","",IF($BW39="高圧負荷設備","","-"))</f>
        <v/>
      </c>
      <c r="DA39" s="1444"/>
      <c r="DB39" s="1444"/>
      <c r="DC39" s="1444"/>
      <c r="DD39" s="1444"/>
      <c r="DE39" s="1444"/>
      <c r="DF39" s="1444"/>
      <c r="DG39" s="546"/>
      <c r="DH39" s="546"/>
      <c r="DI39" s="546"/>
      <c r="DJ39" s="546"/>
      <c r="DK39" s="1434" t="str">
        <f t="shared" ref="DK39" si="95">IF($BW39="","",VLOOKUP(BW39,$DX$39:$DY$42,2,0))</f>
        <v/>
      </c>
      <c r="DL39" s="1445">
        <f t="shared" ref="DL39" si="96">IF($DK39=1,$CQ39,IF($DK39=2,$CQ39*2*0.866,IF($DK39=3,($CQ39-$CS39)+($CS39*2*0.866),IF($DK39=4,$CZ39*1.176,0))))</f>
        <v>0</v>
      </c>
      <c r="DM39" s="1445"/>
      <c r="DN39" s="1445"/>
      <c r="DO39" s="1445"/>
      <c r="DP39" s="1445"/>
      <c r="DQ39" s="1445"/>
      <c r="DR39" s="1434" t="str">
        <f t="shared" ref="DR39" si="97">IF($BW39="","",$DL39*$CX39)</f>
        <v/>
      </c>
      <c r="DS39" s="1434"/>
      <c r="DT39" s="1434"/>
      <c r="DX39" s="543" t="s">
        <v>446</v>
      </c>
      <c r="DY39" s="551">
        <v>1</v>
      </c>
      <c r="EK39" s="550"/>
    </row>
    <row r="40" spans="1:143" ht="9.75" customHeight="1">
      <c r="A40" s="1482"/>
      <c r="B40" s="1482"/>
      <c r="C40" s="1207"/>
      <c r="D40" s="1208"/>
      <c r="E40" s="1208"/>
      <c r="F40" s="1208"/>
      <c r="G40" s="1208"/>
      <c r="H40" s="1208"/>
      <c r="I40" s="1208"/>
      <c r="J40" s="1208"/>
      <c r="K40" s="1208"/>
      <c r="L40" s="1208"/>
      <c r="M40" s="1208"/>
      <c r="N40" s="1208"/>
      <c r="O40" s="1209"/>
      <c r="P40" s="1479"/>
      <c r="Q40" s="1480"/>
      <c r="R40" s="1480"/>
      <c r="S40" s="1480"/>
      <c r="T40" s="1480"/>
      <c r="U40" s="1480"/>
      <c r="V40" s="1480"/>
      <c r="W40" s="1480"/>
      <c r="X40" s="1480"/>
      <c r="Y40" s="1480"/>
      <c r="Z40" s="1480"/>
      <c r="AA40" s="1480"/>
      <c r="AB40" s="1480"/>
      <c r="AC40" s="1480"/>
      <c r="AD40" s="1481"/>
      <c r="AE40" s="1463"/>
      <c r="AF40" s="1463"/>
      <c r="AG40" s="1463"/>
      <c r="AH40" s="1463"/>
      <c r="AI40" s="1432"/>
      <c r="AJ40" s="1433"/>
      <c r="AK40" s="1207"/>
      <c r="AL40" s="1208"/>
      <c r="AM40" s="1208"/>
      <c r="AN40" s="1208"/>
      <c r="AO40" s="1208"/>
      <c r="AP40" s="1208"/>
      <c r="AQ40" s="1208"/>
      <c r="AR40" s="1208"/>
      <c r="AS40" s="1208"/>
      <c r="AT40" s="1208"/>
      <c r="AU40" s="1208"/>
      <c r="AV40" s="1208"/>
      <c r="AW40" s="1209"/>
      <c r="AX40" s="1467"/>
      <c r="AY40" s="1468"/>
      <c r="AZ40" s="1468"/>
      <c r="BA40" s="1468"/>
      <c r="BB40" s="1468"/>
      <c r="BC40" s="1468"/>
      <c r="BD40" s="1468"/>
      <c r="BE40" s="1468"/>
      <c r="BF40" s="1468"/>
      <c r="BG40" s="1468"/>
      <c r="BH40" s="1468"/>
      <c r="BI40" s="1468"/>
      <c r="BJ40" s="1468"/>
      <c r="BK40" s="1468"/>
      <c r="BL40" s="1469"/>
      <c r="BM40" s="1463"/>
      <c r="BN40" s="1463"/>
      <c r="BO40" s="1463"/>
      <c r="BP40" s="1463"/>
      <c r="BQ40" s="557"/>
      <c r="BR40" s="557"/>
      <c r="BS40" s="1127"/>
      <c r="BT40" s="1127"/>
      <c r="BU40" s="1127"/>
      <c r="BV40" s="1127"/>
      <c r="BW40" s="1427"/>
      <c r="BX40" s="1427"/>
      <c r="BY40" s="1427"/>
      <c r="BZ40" s="1427"/>
      <c r="CA40" s="1427"/>
      <c r="CB40" s="1427"/>
      <c r="CC40" s="1427"/>
      <c r="CD40" s="1427"/>
      <c r="CE40" s="1427"/>
      <c r="CF40" s="1427"/>
      <c r="CG40" s="1449"/>
      <c r="CH40" s="1450"/>
      <c r="CI40" s="1451"/>
      <c r="CJ40" s="1451"/>
      <c r="CK40" s="1451"/>
      <c r="CL40" s="1451"/>
      <c r="CM40" s="1451"/>
      <c r="CN40" s="1451"/>
      <c r="CO40" s="1427"/>
      <c r="CP40" s="1427"/>
      <c r="CQ40" s="1454"/>
      <c r="CR40" s="1455"/>
      <c r="CS40" s="1457"/>
      <c r="CT40" s="1438"/>
      <c r="CU40" s="1439"/>
      <c r="CV40" s="1438"/>
      <c r="CW40" s="1439"/>
      <c r="CX40" s="1442"/>
      <c r="CY40" s="1443"/>
      <c r="CZ40" s="1444"/>
      <c r="DA40" s="1444"/>
      <c r="DB40" s="1444"/>
      <c r="DC40" s="1444"/>
      <c r="DD40" s="1444"/>
      <c r="DE40" s="1444"/>
      <c r="DF40" s="1444"/>
      <c r="DG40" s="546"/>
      <c r="DH40" s="546"/>
      <c r="DI40" s="546"/>
      <c r="DJ40" s="546"/>
      <c r="DK40" s="1435"/>
      <c r="DL40" s="1446"/>
      <c r="DM40" s="1446"/>
      <c r="DN40" s="1446"/>
      <c r="DO40" s="1446"/>
      <c r="DP40" s="1446"/>
      <c r="DQ40" s="1446"/>
      <c r="DR40" s="1435"/>
      <c r="DS40" s="1435"/>
      <c r="DT40" s="1435"/>
      <c r="DX40" s="543" t="s">
        <v>447</v>
      </c>
      <c r="DY40" s="551">
        <v>2</v>
      </c>
    </row>
    <row r="41" spans="1:143" ht="9.75" customHeight="1">
      <c r="A41" s="1068" t="s">
        <v>441</v>
      </c>
      <c r="B41" s="1524"/>
      <c r="C41" s="1458"/>
      <c r="D41" s="1458"/>
      <c r="E41" s="1458"/>
      <c r="F41" s="1458"/>
      <c r="G41" s="1127"/>
      <c r="H41" s="1127"/>
      <c r="I41" s="1127"/>
      <c r="J41" s="1127"/>
      <c r="K41" s="1483"/>
      <c r="L41" s="1483"/>
      <c r="M41" s="1483"/>
      <c r="N41" s="1483"/>
      <c r="O41" s="1483"/>
      <c r="P41" s="1484"/>
      <c r="Q41" s="1484"/>
      <c r="R41" s="1129"/>
      <c r="S41" s="1129"/>
      <c r="T41" s="1129"/>
      <c r="U41" s="1129"/>
      <c r="V41" s="1129"/>
      <c r="W41" s="1130"/>
      <c r="X41" s="1131"/>
      <c r="Y41" s="1131"/>
      <c r="Z41" s="1131"/>
      <c r="AA41" s="1131"/>
      <c r="AB41" s="1131"/>
      <c r="AC41" s="1131"/>
      <c r="AD41" s="1131"/>
      <c r="AE41" s="1131"/>
      <c r="AF41" s="1131"/>
      <c r="AG41" s="1131"/>
      <c r="AH41" s="1132"/>
      <c r="AI41" s="1470" t="s">
        <v>356</v>
      </c>
      <c r="AJ41" s="1471"/>
      <c r="AK41" s="1485" t="s">
        <v>497</v>
      </c>
      <c r="AL41" s="1486"/>
      <c r="AM41" s="1486"/>
      <c r="AN41" s="1486"/>
      <c r="AO41" s="1486"/>
      <c r="AP41" s="1486"/>
      <c r="AQ41" s="1486"/>
      <c r="AR41" s="1486"/>
      <c r="AS41" s="1486"/>
      <c r="AT41" s="1486"/>
      <c r="AU41" s="1486"/>
      <c r="AV41" s="1486"/>
      <c r="AW41" s="1486"/>
      <c r="AX41" s="1486"/>
      <c r="AY41" s="1486"/>
      <c r="AZ41" s="1486"/>
      <c r="BA41" s="1486"/>
      <c r="BB41" s="1486"/>
      <c r="BC41" s="1486"/>
      <c r="BD41" s="1486"/>
      <c r="BE41" s="1486"/>
      <c r="BF41" s="1486"/>
      <c r="BG41" s="1486"/>
      <c r="BH41" s="1486"/>
      <c r="BI41" s="1486"/>
      <c r="BJ41" s="1486"/>
      <c r="BK41" s="1486"/>
      <c r="BL41" s="1486"/>
      <c r="BM41" s="1486"/>
      <c r="BN41" s="1486"/>
      <c r="BO41" s="1486"/>
      <c r="BP41" s="1487"/>
      <c r="BQ41" s="1184"/>
      <c r="BR41" s="1184"/>
      <c r="BS41" s="1127"/>
      <c r="BT41" s="1127"/>
      <c r="BU41" s="1127"/>
      <c r="BV41" s="1127"/>
      <c r="BW41" s="1427"/>
      <c r="BX41" s="1427"/>
      <c r="BY41" s="1427"/>
      <c r="BZ41" s="1427"/>
      <c r="CA41" s="1427"/>
      <c r="CB41" s="1427"/>
      <c r="CC41" s="1427"/>
      <c r="CD41" s="1427"/>
      <c r="CE41" s="1427"/>
      <c r="CF41" s="1427"/>
      <c r="CG41" s="1447"/>
      <c r="CH41" s="1448"/>
      <c r="CI41" s="1451"/>
      <c r="CJ41" s="1451"/>
      <c r="CK41" s="1451"/>
      <c r="CL41" s="1451"/>
      <c r="CM41" s="1451"/>
      <c r="CN41" s="1451"/>
      <c r="CO41" s="1427"/>
      <c r="CP41" s="1427"/>
      <c r="CQ41" s="1452" t="str">
        <f t="shared" ref="CQ41" si="98">IF($BW41="","",IF($BW41="高圧負荷設備","-",""))</f>
        <v/>
      </c>
      <c r="CR41" s="1453"/>
      <c r="CS41" s="1456" t="str">
        <f t="shared" ref="CS41" si="99">IF($BW41="","",IF($BW41="Ｖ結線（異容量）","","-"))</f>
        <v/>
      </c>
      <c r="CT41" s="1436" t="s">
        <v>468</v>
      </c>
      <c r="CU41" s="1437"/>
      <c r="CV41" s="1436" t="s">
        <v>469</v>
      </c>
      <c r="CW41" s="1437"/>
      <c r="CX41" s="1440" t="str">
        <f t="shared" ref="CX41" si="100">IF($BS41="撤去",0,IF($CO41="","",$CO41))</f>
        <v/>
      </c>
      <c r="CY41" s="1441"/>
      <c r="CZ41" s="1444" t="str">
        <f t="shared" ref="CZ41" si="101">IF($BW41="","",IF($BW41="高圧負荷設備","","-"))</f>
        <v/>
      </c>
      <c r="DA41" s="1444"/>
      <c r="DB41" s="1444"/>
      <c r="DC41" s="1444"/>
      <c r="DD41" s="1444"/>
      <c r="DE41" s="1444"/>
      <c r="DF41" s="1444"/>
      <c r="DG41" s="546"/>
      <c r="DK41" s="1434" t="str">
        <f t="shared" ref="DK41" si="102">IF($BW41="","",VLOOKUP(BW41,$DX$39:$DY$42,2,0))</f>
        <v/>
      </c>
      <c r="DL41" s="1445">
        <f t="shared" ref="DL41" si="103">IF($DK41=1,$CQ41,IF($DK41=2,$CQ41*2*0.866,IF($DK41=3,($CQ41-$CS41)+($CS41*2*0.866),IF($DK41=4,$CZ41*1.176,0))))</f>
        <v>0</v>
      </c>
      <c r="DM41" s="1445"/>
      <c r="DN41" s="1445"/>
      <c r="DO41" s="1445"/>
      <c r="DP41" s="1445"/>
      <c r="DQ41" s="1445"/>
      <c r="DR41" s="1434" t="str">
        <f t="shared" ref="DR41" si="104">IF($BW41="","",$DL41*$CX41)</f>
        <v/>
      </c>
      <c r="DS41" s="1434"/>
      <c r="DT41" s="1434"/>
      <c r="DX41" s="543" t="s">
        <v>453</v>
      </c>
      <c r="DY41" s="551">
        <v>3</v>
      </c>
      <c r="EJ41" s="535"/>
      <c r="EK41" s="535"/>
      <c r="EL41" s="535"/>
      <c r="EM41" s="543"/>
    </row>
    <row r="42" spans="1:143" ht="9.75" customHeight="1">
      <c r="A42" s="1524"/>
      <c r="B42" s="1524"/>
      <c r="C42" s="1458"/>
      <c r="D42" s="1458"/>
      <c r="E42" s="1458"/>
      <c r="F42" s="1458"/>
      <c r="G42" s="1127"/>
      <c r="H42" s="1127"/>
      <c r="I42" s="1127"/>
      <c r="J42" s="1127"/>
      <c r="K42" s="1483"/>
      <c r="L42" s="1483"/>
      <c r="M42" s="1483"/>
      <c r="N42" s="1483"/>
      <c r="O42" s="1483"/>
      <c r="P42" s="1484"/>
      <c r="Q42" s="1484"/>
      <c r="R42" s="1129"/>
      <c r="S42" s="1129"/>
      <c r="T42" s="1129"/>
      <c r="U42" s="1129"/>
      <c r="V42" s="1129"/>
      <c r="W42" s="1133"/>
      <c r="X42" s="1134"/>
      <c r="Y42" s="1134"/>
      <c r="Z42" s="1134"/>
      <c r="AA42" s="1134"/>
      <c r="AB42" s="1134"/>
      <c r="AC42" s="1134"/>
      <c r="AD42" s="1134"/>
      <c r="AE42" s="1134"/>
      <c r="AF42" s="1134"/>
      <c r="AG42" s="1134"/>
      <c r="AH42" s="1135"/>
      <c r="AI42" s="1472"/>
      <c r="AJ42" s="1473"/>
      <c r="AK42" s="1488"/>
      <c r="AL42" s="1489"/>
      <c r="AM42" s="1489"/>
      <c r="AN42" s="1489"/>
      <c r="AO42" s="1489"/>
      <c r="AP42" s="1489"/>
      <c r="AQ42" s="1489"/>
      <c r="AR42" s="1489"/>
      <c r="AS42" s="1489"/>
      <c r="AT42" s="1489"/>
      <c r="AU42" s="1489"/>
      <c r="AV42" s="1489"/>
      <c r="AW42" s="1489"/>
      <c r="AX42" s="1489"/>
      <c r="AY42" s="1489"/>
      <c r="AZ42" s="1489"/>
      <c r="BA42" s="1489"/>
      <c r="BB42" s="1489"/>
      <c r="BC42" s="1489"/>
      <c r="BD42" s="1489"/>
      <c r="BE42" s="1489"/>
      <c r="BF42" s="1489"/>
      <c r="BG42" s="1489"/>
      <c r="BH42" s="1489"/>
      <c r="BI42" s="1489"/>
      <c r="BJ42" s="1489"/>
      <c r="BK42" s="1489"/>
      <c r="BL42" s="1489"/>
      <c r="BM42" s="1489"/>
      <c r="BN42" s="1489"/>
      <c r="BO42" s="1489"/>
      <c r="BP42" s="1490"/>
      <c r="BQ42" s="1184"/>
      <c r="BR42" s="1184"/>
      <c r="BS42" s="1127"/>
      <c r="BT42" s="1127"/>
      <c r="BU42" s="1127"/>
      <c r="BV42" s="1127"/>
      <c r="BW42" s="1427"/>
      <c r="BX42" s="1427"/>
      <c r="BY42" s="1427"/>
      <c r="BZ42" s="1427"/>
      <c r="CA42" s="1427"/>
      <c r="CB42" s="1427"/>
      <c r="CC42" s="1427"/>
      <c r="CD42" s="1427"/>
      <c r="CE42" s="1427"/>
      <c r="CF42" s="1427"/>
      <c r="CG42" s="1449"/>
      <c r="CH42" s="1450"/>
      <c r="CI42" s="1451"/>
      <c r="CJ42" s="1451"/>
      <c r="CK42" s="1451"/>
      <c r="CL42" s="1451"/>
      <c r="CM42" s="1451"/>
      <c r="CN42" s="1451"/>
      <c r="CO42" s="1427"/>
      <c r="CP42" s="1427"/>
      <c r="CQ42" s="1454"/>
      <c r="CR42" s="1455"/>
      <c r="CS42" s="1457"/>
      <c r="CT42" s="1438"/>
      <c r="CU42" s="1439"/>
      <c r="CV42" s="1438"/>
      <c r="CW42" s="1439"/>
      <c r="CX42" s="1442"/>
      <c r="CY42" s="1443"/>
      <c r="CZ42" s="1444"/>
      <c r="DA42" s="1444"/>
      <c r="DB42" s="1444"/>
      <c r="DC42" s="1444"/>
      <c r="DD42" s="1444"/>
      <c r="DE42" s="1444"/>
      <c r="DF42" s="1444"/>
      <c r="DG42" s="546"/>
      <c r="DK42" s="1435"/>
      <c r="DL42" s="1446"/>
      <c r="DM42" s="1446"/>
      <c r="DN42" s="1446"/>
      <c r="DO42" s="1446"/>
      <c r="DP42" s="1446"/>
      <c r="DQ42" s="1446"/>
      <c r="DR42" s="1435"/>
      <c r="DS42" s="1435"/>
      <c r="DT42" s="1435"/>
      <c r="DX42" s="543" t="s">
        <v>643</v>
      </c>
      <c r="DY42" s="566">
        <v>4</v>
      </c>
      <c r="EJ42" s="535"/>
      <c r="EK42" s="535"/>
      <c r="EL42" s="535"/>
      <c r="EM42" s="543"/>
    </row>
    <row r="43" spans="1:143" ht="9.75" customHeight="1">
      <c r="A43" s="1524"/>
      <c r="B43" s="1524"/>
      <c r="C43" s="1458"/>
      <c r="D43" s="1458"/>
      <c r="E43" s="1458"/>
      <c r="F43" s="1458"/>
      <c r="G43" s="1127"/>
      <c r="H43" s="1127"/>
      <c r="I43" s="1127"/>
      <c r="J43" s="1127"/>
      <c r="K43" s="1483"/>
      <c r="L43" s="1483"/>
      <c r="M43" s="1483"/>
      <c r="N43" s="1483"/>
      <c r="O43" s="1483"/>
      <c r="P43" s="1484"/>
      <c r="Q43" s="1484"/>
      <c r="R43" s="1129"/>
      <c r="S43" s="1129"/>
      <c r="T43" s="1129"/>
      <c r="U43" s="1129"/>
      <c r="V43" s="1129"/>
      <c r="W43" s="1130"/>
      <c r="X43" s="1131"/>
      <c r="Y43" s="1131"/>
      <c r="Z43" s="1131"/>
      <c r="AA43" s="1131"/>
      <c r="AB43" s="1131"/>
      <c r="AC43" s="1131"/>
      <c r="AD43" s="1131"/>
      <c r="AE43" s="1131"/>
      <c r="AF43" s="1131"/>
      <c r="AG43" s="1131"/>
      <c r="AH43" s="1132"/>
      <c r="AI43" s="1472"/>
      <c r="AJ43" s="1473"/>
      <c r="AK43" s="1491"/>
      <c r="AL43" s="1492"/>
      <c r="AM43" s="1492"/>
      <c r="AN43" s="1492"/>
      <c r="AO43" s="1492"/>
      <c r="AP43" s="1492"/>
      <c r="AQ43" s="1492"/>
      <c r="AR43" s="1492"/>
      <c r="AS43" s="1492"/>
      <c r="AT43" s="1492"/>
      <c r="AU43" s="1492"/>
      <c r="AV43" s="1492"/>
      <c r="AW43" s="1492"/>
      <c r="AX43" s="1492"/>
      <c r="AY43" s="1492"/>
      <c r="AZ43" s="1492"/>
      <c r="BA43" s="1492"/>
      <c r="BB43" s="1492"/>
      <c r="BC43" s="1492"/>
      <c r="BD43" s="1492"/>
      <c r="BE43" s="1492"/>
      <c r="BF43" s="1492"/>
      <c r="BG43" s="1492"/>
      <c r="BH43" s="1492"/>
      <c r="BI43" s="1492"/>
      <c r="BJ43" s="1492"/>
      <c r="BK43" s="1492"/>
      <c r="BL43" s="1492"/>
      <c r="BM43" s="1492"/>
      <c r="BN43" s="1492"/>
      <c r="BO43" s="1492"/>
      <c r="BP43" s="1493"/>
      <c r="BQ43" s="1184"/>
      <c r="BR43" s="1184"/>
      <c r="BS43" s="1127"/>
      <c r="BT43" s="1127"/>
      <c r="BU43" s="1127"/>
      <c r="BV43" s="1127"/>
      <c r="BW43" s="1427"/>
      <c r="BX43" s="1427"/>
      <c r="BY43" s="1427"/>
      <c r="BZ43" s="1427"/>
      <c r="CA43" s="1427"/>
      <c r="CB43" s="1427"/>
      <c r="CC43" s="1427"/>
      <c r="CD43" s="1427"/>
      <c r="CE43" s="1427"/>
      <c r="CF43" s="1427"/>
      <c r="CG43" s="1447"/>
      <c r="CH43" s="1448"/>
      <c r="CI43" s="1451"/>
      <c r="CJ43" s="1451"/>
      <c r="CK43" s="1451"/>
      <c r="CL43" s="1451"/>
      <c r="CM43" s="1451"/>
      <c r="CN43" s="1451"/>
      <c r="CO43" s="1427"/>
      <c r="CP43" s="1427"/>
      <c r="CQ43" s="1452" t="str">
        <f>IF($BW43="","",IF($BW43="高圧負荷設備","-",""))</f>
        <v/>
      </c>
      <c r="CR43" s="1453"/>
      <c r="CS43" s="1456" t="str">
        <f t="shared" ref="CS43" si="105">IF($BW43="","",IF($BW43="Ｖ結線（異容量）","","-"))</f>
        <v/>
      </c>
      <c r="CT43" s="1436" t="s">
        <v>468</v>
      </c>
      <c r="CU43" s="1437"/>
      <c r="CV43" s="1436" t="s">
        <v>469</v>
      </c>
      <c r="CW43" s="1437"/>
      <c r="CX43" s="1440" t="str">
        <f t="shared" ref="CX43" si="106">IF($BS43="撤去",0,IF($CO43="","",$CO43))</f>
        <v/>
      </c>
      <c r="CY43" s="1441"/>
      <c r="CZ43" s="1444" t="str">
        <f>IF($BW43="","",IF($BW43="高圧負荷設備","","-"))</f>
        <v/>
      </c>
      <c r="DA43" s="1444"/>
      <c r="DB43" s="1444"/>
      <c r="DC43" s="1444"/>
      <c r="DD43" s="1444"/>
      <c r="DE43" s="1444"/>
      <c r="DF43" s="1444"/>
      <c r="DK43" s="1434" t="str">
        <f t="shared" ref="DK43" si="107">IF($BW43="","",VLOOKUP(BW43,$DX$39:$DY$42,2,0))</f>
        <v/>
      </c>
      <c r="DL43" s="1445">
        <f t="shared" ref="DL43" si="108">IF($DK43=1,$CQ43,IF($DK43=2,$CQ43*2*0.866,IF($DK43=3,($CQ43-$CS43)+($CS43*2*0.866),IF($DK43=4,$CZ43*1.176,0))))</f>
        <v>0</v>
      </c>
      <c r="DM43" s="1445"/>
      <c r="DN43" s="1445"/>
      <c r="DO43" s="1445"/>
      <c r="DP43" s="1445"/>
      <c r="DQ43" s="1445"/>
      <c r="DR43" s="1434" t="str">
        <f t="shared" ref="DR43" si="109">IF($BW43="","",$DL43*$CX43)</f>
        <v/>
      </c>
      <c r="DS43" s="1434"/>
      <c r="DT43" s="1434"/>
      <c r="DX43" s="543"/>
      <c r="EJ43" s="535"/>
      <c r="EK43" s="535"/>
      <c r="EL43" s="535"/>
      <c r="EM43" s="543"/>
    </row>
    <row r="44" spans="1:143" ht="9.75" customHeight="1">
      <c r="A44" s="1524"/>
      <c r="B44" s="1524"/>
      <c r="C44" s="1458"/>
      <c r="D44" s="1458"/>
      <c r="E44" s="1458"/>
      <c r="F44" s="1458"/>
      <c r="G44" s="1127"/>
      <c r="H44" s="1127"/>
      <c r="I44" s="1127"/>
      <c r="J44" s="1127"/>
      <c r="K44" s="1483"/>
      <c r="L44" s="1483"/>
      <c r="M44" s="1483"/>
      <c r="N44" s="1483"/>
      <c r="O44" s="1483"/>
      <c r="P44" s="1484"/>
      <c r="Q44" s="1484"/>
      <c r="R44" s="1129"/>
      <c r="S44" s="1129"/>
      <c r="T44" s="1129"/>
      <c r="U44" s="1129"/>
      <c r="V44" s="1129"/>
      <c r="W44" s="1133"/>
      <c r="X44" s="1134"/>
      <c r="Y44" s="1134"/>
      <c r="Z44" s="1134"/>
      <c r="AA44" s="1134"/>
      <c r="AB44" s="1134"/>
      <c r="AC44" s="1134"/>
      <c r="AD44" s="1134"/>
      <c r="AE44" s="1134"/>
      <c r="AF44" s="1134"/>
      <c r="AG44" s="1134"/>
      <c r="AH44" s="1135"/>
      <c r="AI44" s="1472"/>
      <c r="AJ44" s="1473"/>
      <c r="AK44" s="1491"/>
      <c r="AL44" s="1492"/>
      <c r="AM44" s="1492"/>
      <c r="AN44" s="1492"/>
      <c r="AO44" s="1492"/>
      <c r="AP44" s="1492"/>
      <c r="AQ44" s="1492"/>
      <c r="AR44" s="1492"/>
      <c r="AS44" s="1492"/>
      <c r="AT44" s="1492"/>
      <c r="AU44" s="1492"/>
      <c r="AV44" s="1492"/>
      <c r="AW44" s="1492"/>
      <c r="AX44" s="1492"/>
      <c r="AY44" s="1492"/>
      <c r="AZ44" s="1492"/>
      <c r="BA44" s="1492"/>
      <c r="BB44" s="1492"/>
      <c r="BC44" s="1492"/>
      <c r="BD44" s="1492"/>
      <c r="BE44" s="1492"/>
      <c r="BF44" s="1492"/>
      <c r="BG44" s="1492"/>
      <c r="BH44" s="1492"/>
      <c r="BI44" s="1492"/>
      <c r="BJ44" s="1492"/>
      <c r="BK44" s="1492"/>
      <c r="BL44" s="1492"/>
      <c r="BM44" s="1492"/>
      <c r="BN44" s="1492"/>
      <c r="BO44" s="1492"/>
      <c r="BP44" s="1493"/>
      <c r="BQ44" s="1184"/>
      <c r="BR44" s="1184"/>
      <c r="BS44" s="1127"/>
      <c r="BT44" s="1127"/>
      <c r="BU44" s="1127"/>
      <c r="BV44" s="1127"/>
      <c r="BW44" s="1427"/>
      <c r="BX44" s="1427"/>
      <c r="BY44" s="1427"/>
      <c r="BZ44" s="1427"/>
      <c r="CA44" s="1427"/>
      <c r="CB44" s="1427"/>
      <c r="CC44" s="1427"/>
      <c r="CD44" s="1427"/>
      <c r="CE44" s="1427"/>
      <c r="CF44" s="1427"/>
      <c r="CG44" s="1449"/>
      <c r="CH44" s="1450"/>
      <c r="CI44" s="1451"/>
      <c r="CJ44" s="1451"/>
      <c r="CK44" s="1451"/>
      <c r="CL44" s="1451"/>
      <c r="CM44" s="1451"/>
      <c r="CN44" s="1451"/>
      <c r="CO44" s="1427"/>
      <c r="CP44" s="1427"/>
      <c r="CQ44" s="1454"/>
      <c r="CR44" s="1455"/>
      <c r="CS44" s="1457"/>
      <c r="CT44" s="1438"/>
      <c r="CU44" s="1439"/>
      <c r="CV44" s="1438"/>
      <c r="CW44" s="1439"/>
      <c r="CX44" s="1442"/>
      <c r="CY44" s="1443"/>
      <c r="CZ44" s="1444"/>
      <c r="DA44" s="1444"/>
      <c r="DB44" s="1444"/>
      <c r="DC44" s="1444"/>
      <c r="DD44" s="1444"/>
      <c r="DE44" s="1444"/>
      <c r="DF44" s="1444"/>
      <c r="DK44" s="1435"/>
      <c r="DL44" s="1446"/>
      <c r="DM44" s="1446"/>
      <c r="DN44" s="1446"/>
      <c r="DO44" s="1446"/>
      <c r="DP44" s="1446"/>
      <c r="DQ44" s="1446"/>
      <c r="DR44" s="1435"/>
      <c r="DS44" s="1435"/>
      <c r="DT44" s="1435"/>
      <c r="DX44" s="543"/>
      <c r="EJ44" s="535"/>
      <c r="EK44" s="535"/>
      <c r="EL44" s="535"/>
      <c r="EM44" s="543"/>
    </row>
    <row r="45" spans="1:143" ht="9.75" customHeight="1">
      <c r="A45" s="1524"/>
      <c r="B45" s="1524"/>
      <c r="C45" s="1458"/>
      <c r="D45" s="1458"/>
      <c r="E45" s="1458"/>
      <c r="F45" s="1458"/>
      <c r="G45" s="1127"/>
      <c r="H45" s="1127"/>
      <c r="I45" s="1127"/>
      <c r="J45" s="1127"/>
      <c r="K45" s="1483"/>
      <c r="L45" s="1483"/>
      <c r="M45" s="1483"/>
      <c r="N45" s="1483"/>
      <c r="O45" s="1483"/>
      <c r="P45" s="1484"/>
      <c r="Q45" s="1484"/>
      <c r="R45" s="1129"/>
      <c r="S45" s="1129"/>
      <c r="T45" s="1129"/>
      <c r="U45" s="1129"/>
      <c r="V45" s="1129"/>
      <c r="W45" s="1130"/>
      <c r="X45" s="1131"/>
      <c r="Y45" s="1131"/>
      <c r="Z45" s="1131"/>
      <c r="AA45" s="1131"/>
      <c r="AB45" s="1131"/>
      <c r="AC45" s="1131"/>
      <c r="AD45" s="1131"/>
      <c r="AE45" s="1131"/>
      <c r="AF45" s="1131"/>
      <c r="AG45" s="1131"/>
      <c r="AH45" s="1132"/>
      <c r="AI45" s="1472"/>
      <c r="AJ45" s="1473"/>
      <c r="AK45" s="1491"/>
      <c r="AL45" s="1492"/>
      <c r="AM45" s="1492"/>
      <c r="AN45" s="1492"/>
      <c r="AO45" s="1492"/>
      <c r="AP45" s="1492"/>
      <c r="AQ45" s="1492"/>
      <c r="AR45" s="1492"/>
      <c r="AS45" s="1492"/>
      <c r="AT45" s="1492"/>
      <c r="AU45" s="1492"/>
      <c r="AV45" s="1492"/>
      <c r="AW45" s="1492"/>
      <c r="AX45" s="1492"/>
      <c r="AY45" s="1492"/>
      <c r="AZ45" s="1492"/>
      <c r="BA45" s="1492"/>
      <c r="BB45" s="1492"/>
      <c r="BC45" s="1492"/>
      <c r="BD45" s="1492"/>
      <c r="BE45" s="1492"/>
      <c r="BF45" s="1492"/>
      <c r="BG45" s="1492"/>
      <c r="BH45" s="1492"/>
      <c r="BI45" s="1492"/>
      <c r="BJ45" s="1492"/>
      <c r="BK45" s="1492"/>
      <c r="BL45" s="1492"/>
      <c r="BM45" s="1492"/>
      <c r="BN45" s="1492"/>
      <c r="BO45" s="1492"/>
      <c r="BP45" s="1493"/>
      <c r="BQ45" s="1184"/>
      <c r="BR45" s="1184"/>
      <c r="BS45" s="1127"/>
      <c r="BT45" s="1127"/>
      <c r="BU45" s="1127"/>
      <c r="BV45" s="1127"/>
      <c r="BW45" s="1427"/>
      <c r="BX45" s="1427"/>
      <c r="BY45" s="1427"/>
      <c r="BZ45" s="1427"/>
      <c r="CA45" s="1427"/>
      <c r="CB45" s="1427"/>
      <c r="CC45" s="1427"/>
      <c r="CD45" s="1427"/>
      <c r="CE45" s="1427"/>
      <c r="CF45" s="1427"/>
      <c r="CG45" s="1447"/>
      <c r="CH45" s="1448"/>
      <c r="CI45" s="1451"/>
      <c r="CJ45" s="1451"/>
      <c r="CK45" s="1451"/>
      <c r="CL45" s="1451"/>
      <c r="CM45" s="1451"/>
      <c r="CN45" s="1451"/>
      <c r="CO45" s="1427"/>
      <c r="CP45" s="1427"/>
      <c r="CQ45" s="1452" t="str">
        <f t="shared" ref="CQ45" si="110">IF($BW45="","",IF($BW45="高圧負荷設備","-",""))</f>
        <v/>
      </c>
      <c r="CR45" s="1453"/>
      <c r="CS45" s="1456" t="str">
        <f t="shared" ref="CS45" si="111">IF($BW45="","",IF($BW45="Ｖ結線（異容量）","","-"))</f>
        <v/>
      </c>
      <c r="CT45" s="1436" t="s">
        <v>468</v>
      </c>
      <c r="CU45" s="1437"/>
      <c r="CV45" s="1436" t="s">
        <v>469</v>
      </c>
      <c r="CW45" s="1437"/>
      <c r="CX45" s="1440" t="str">
        <f t="shared" ref="CX45" si="112">IF($BS45="撤去",0,IF($CO45="","",$CO45))</f>
        <v/>
      </c>
      <c r="CY45" s="1441"/>
      <c r="CZ45" s="1444" t="str">
        <f t="shared" ref="CZ45" si="113">IF($BW45="","",IF($BW45="高圧負荷設備","","-"))</f>
        <v/>
      </c>
      <c r="DA45" s="1444"/>
      <c r="DB45" s="1444"/>
      <c r="DC45" s="1444"/>
      <c r="DD45" s="1444"/>
      <c r="DE45" s="1444"/>
      <c r="DF45" s="1444"/>
      <c r="DK45" s="1434" t="str">
        <f t="shared" ref="DK45" si="114">IF($BW45="","",VLOOKUP(BW45,$DX$39:$DY$42,2,0))</f>
        <v/>
      </c>
      <c r="DL45" s="1445">
        <f t="shared" ref="DL45" si="115">IF($DK45=1,$CQ45,IF($DK45=2,$CQ45*2*0.866,IF($DK45=3,($CQ45-$CS45)+($CS45*2*0.866),IF($DK45=4,$CZ45*1.176,0))))</f>
        <v>0</v>
      </c>
      <c r="DM45" s="1445"/>
      <c r="DN45" s="1445"/>
      <c r="DO45" s="1445"/>
      <c r="DP45" s="1445"/>
      <c r="DQ45" s="1445"/>
      <c r="DR45" s="1434" t="str">
        <f t="shared" ref="DR45" si="116">IF($BW45="","",$DL45*$CX45)</f>
        <v/>
      </c>
      <c r="DS45" s="1434"/>
      <c r="DT45" s="1434"/>
      <c r="DX45" s="543"/>
      <c r="EJ45" s="535"/>
      <c r="EK45" s="535"/>
      <c r="EL45" s="535"/>
      <c r="EM45" s="543"/>
    </row>
    <row r="46" spans="1:143" ht="9.75" customHeight="1">
      <c r="A46" s="1524"/>
      <c r="B46" s="1524"/>
      <c r="C46" s="1458"/>
      <c r="D46" s="1458"/>
      <c r="E46" s="1458"/>
      <c r="F46" s="1458"/>
      <c r="G46" s="1127"/>
      <c r="H46" s="1127"/>
      <c r="I46" s="1127"/>
      <c r="J46" s="1127"/>
      <c r="K46" s="1483"/>
      <c r="L46" s="1483"/>
      <c r="M46" s="1483"/>
      <c r="N46" s="1483"/>
      <c r="O46" s="1483"/>
      <c r="P46" s="1484"/>
      <c r="Q46" s="1484"/>
      <c r="R46" s="1129"/>
      <c r="S46" s="1129"/>
      <c r="T46" s="1129"/>
      <c r="U46" s="1129"/>
      <c r="V46" s="1129"/>
      <c r="W46" s="1133"/>
      <c r="X46" s="1134"/>
      <c r="Y46" s="1134"/>
      <c r="Z46" s="1134"/>
      <c r="AA46" s="1134"/>
      <c r="AB46" s="1134"/>
      <c r="AC46" s="1134"/>
      <c r="AD46" s="1134"/>
      <c r="AE46" s="1134"/>
      <c r="AF46" s="1134"/>
      <c r="AG46" s="1134"/>
      <c r="AH46" s="1135"/>
      <c r="AI46" s="1472"/>
      <c r="AJ46" s="1473"/>
      <c r="AK46" s="1491"/>
      <c r="AL46" s="1492"/>
      <c r="AM46" s="1492"/>
      <c r="AN46" s="1492"/>
      <c r="AO46" s="1492"/>
      <c r="AP46" s="1492"/>
      <c r="AQ46" s="1492"/>
      <c r="AR46" s="1492"/>
      <c r="AS46" s="1492"/>
      <c r="AT46" s="1492"/>
      <c r="AU46" s="1492"/>
      <c r="AV46" s="1492"/>
      <c r="AW46" s="1492"/>
      <c r="AX46" s="1492"/>
      <c r="AY46" s="1492"/>
      <c r="AZ46" s="1492"/>
      <c r="BA46" s="1492"/>
      <c r="BB46" s="1492"/>
      <c r="BC46" s="1492"/>
      <c r="BD46" s="1492"/>
      <c r="BE46" s="1492"/>
      <c r="BF46" s="1492"/>
      <c r="BG46" s="1492"/>
      <c r="BH46" s="1492"/>
      <c r="BI46" s="1492"/>
      <c r="BJ46" s="1492"/>
      <c r="BK46" s="1492"/>
      <c r="BL46" s="1492"/>
      <c r="BM46" s="1492"/>
      <c r="BN46" s="1492"/>
      <c r="BO46" s="1492"/>
      <c r="BP46" s="1493"/>
      <c r="BQ46" s="1184"/>
      <c r="BR46" s="1184"/>
      <c r="BS46" s="1127"/>
      <c r="BT46" s="1127"/>
      <c r="BU46" s="1127"/>
      <c r="BV46" s="1127"/>
      <c r="BW46" s="1427"/>
      <c r="BX46" s="1427"/>
      <c r="BY46" s="1427"/>
      <c r="BZ46" s="1427"/>
      <c r="CA46" s="1427"/>
      <c r="CB46" s="1427"/>
      <c r="CC46" s="1427"/>
      <c r="CD46" s="1427"/>
      <c r="CE46" s="1427"/>
      <c r="CF46" s="1427"/>
      <c r="CG46" s="1449"/>
      <c r="CH46" s="1450"/>
      <c r="CI46" s="1451"/>
      <c r="CJ46" s="1451"/>
      <c r="CK46" s="1451"/>
      <c r="CL46" s="1451"/>
      <c r="CM46" s="1451"/>
      <c r="CN46" s="1451"/>
      <c r="CO46" s="1427"/>
      <c r="CP46" s="1427"/>
      <c r="CQ46" s="1454"/>
      <c r="CR46" s="1455"/>
      <c r="CS46" s="1457"/>
      <c r="CT46" s="1438"/>
      <c r="CU46" s="1439"/>
      <c r="CV46" s="1438"/>
      <c r="CW46" s="1439"/>
      <c r="CX46" s="1442"/>
      <c r="CY46" s="1443"/>
      <c r="CZ46" s="1444"/>
      <c r="DA46" s="1444"/>
      <c r="DB46" s="1444"/>
      <c r="DC46" s="1444"/>
      <c r="DD46" s="1444"/>
      <c r="DE46" s="1444"/>
      <c r="DF46" s="1444"/>
      <c r="DK46" s="1435"/>
      <c r="DL46" s="1446"/>
      <c r="DM46" s="1446"/>
      <c r="DN46" s="1446"/>
      <c r="DO46" s="1446"/>
      <c r="DP46" s="1446"/>
      <c r="DQ46" s="1446"/>
      <c r="DR46" s="1435"/>
      <c r="DS46" s="1435"/>
      <c r="DT46" s="1435"/>
      <c r="DX46" s="543"/>
    </row>
    <row r="47" spans="1:143" ht="9.75" customHeight="1">
      <c r="A47" s="1524"/>
      <c r="B47" s="1524"/>
      <c r="C47" s="1458"/>
      <c r="D47" s="1458"/>
      <c r="E47" s="1458"/>
      <c r="F47" s="1458"/>
      <c r="G47" s="1127"/>
      <c r="H47" s="1127"/>
      <c r="I47" s="1127"/>
      <c r="J47" s="1127"/>
      <c r="K47" s="1483"/>
      <c r="L47" s="1483"/>
      <c r="M47" s="1483"/>
      <c r="N47" s="1483"/>
      <c r="O47" s="1483"/>
      <c r="P47" s="1484"/>
      <c r="Q47" s="1484"/>
      <c r="R47" s="1129"/>
      <c r="S47" s="1129"/>
      <c r="T47" s="1129"/>
      <c r="U47" s="1129"/>
      <c r="V47" s="1129"/>
      <c r="W47" s="1130"/>
      <c r="X47" s="1131"/>
      <c r="Y47" s="1131"/>
      <c r="Z47" s="1131"/>
      <c r="AA47" s="1131"/>
      <c r="AB47" s="1131"/>
      <c r="AC47" s="1131"/>
      <c r="AD47" s="1131"/>
      <c r="AE47" s="1131"/>
      <c r="AF47" s="1131"/>
      <c r="AG47" s="1131"/>
      <c r="AH47" s="1132"/>
      <c r="AI47" s="1472"/>
      <c r="AJ47" s="1473"/>
      <c r="AK47" s="1491"/>
      <c r="AL47" s="1492"/>
      <c r="AM47" s="1492"/>
      <c r="AN47" s="1492"/>
      <c r="AO47" s="1492"/>
      <c r="AP47" s="1492"/>
      <c r="AQ47" s="1492"/>
      <c r="AR47" s="1492"/>
      <c r="AS47" s="1492"/>
      <c r="AT47" s="1492"/>
      <c r="AU47" s="1492"/>
      <c r="AV47" s="1492"/>
      <c r="AW47" s="1492"/>
      <c r="AX47" s="1492"/>
      <c r="AY47" s="1492"/>
      <c r="AZ47" s="1492"/>
      <c r="BA47" s="1492"/>
      <c r="BB47" s="1492"/>
      <c r="BC47" s="1492"/>
      <c r="BD47" s="1492"/>
      <c r="BE47" s="1492"/>
      <c r="BF47" s="1492"/>
      <c r="BG47" s="1492"/>
      <c r="BH47" s="1492"/>
      <c r="BI47" s="1492"/>
      <c r="BJ47" s="1492"/>
      <c r="BK47" s="1492"/>
      <c r="BL47" s="1492"/>
      <c r="BM47" s="1492"/>
      <c r="BN47" s="1492"/>
      <c r="BO47" s="1492"/>
      <c r="BP47" s="1493"/>
      <c r="BQ47" s="1184"/>
      <c r="BR47" s="1184"/>
      <c r="BS47" s="1127"/>
      <c r="BT47" s="1127"/>
      <c r="BU47" s="1127"/>
      <c r="BV47" s="1127"/>
      <c r="BW47" s="1427"/>
      <c r="BX47" s="1427"/>
      <c r="BY47" s="1427"/>
      <c r="BZ47" s="1427"/>
      <c r="CA47" s="1427"/>
      <c r="CB47" s="1427"/>
      <c r="CC47" s="1427"/>
      <c r="CD47" s="1427"/>
      <c r="CE47" s="1427"/>
      <c r="CF47" s="1427"/>
      <c r="CG47" s="1447"/>
      <c r="CH47" s="1448"/>
      <c r="CI47" s="1451"/>
      <c r="CJ47" s="1451"/>
      <c r="CK47" s="1451"/>
      <c r="CL47" s="1451"/>
      <c r="CM47" s="1451"/>
      <c r="CN47" s="1451"/>
      <c r="CO47" s="1427"/>
      <c r="CP47" s="1427"/>
      <c r="CQ47" s="1452" t="str">
        <f t="shared" ref="CQ47" si="117">IF($BW47="","",IF($BW47="高圧負荷設備","-",""))</f>
        <v/>
      </c>
      <c r="CR47" s="1453"/>
      <c r="CS47" s="1456" t="str">
        <f t="shared" ref="CS47" si="118">IF($BW47="","",IF($BW47="Ｖ結線（異容量）","","-"))</f>
        <v/>
      </c>
      <c r="CT47" s="1436" t="s">
        <v>468</v>
      </c>
      <c r="CU47" s="1437"/>
      <c r="CV47" s="1436" t="s">
        <v>469</v>
      </c>
      <c r="CW47" s="1437"/>
      <c r="CX47" s="1440" t="str">
        <f t="shared" ref="CX47" si="119">IF($BS47="撤去",0,IF($CO47="","",$CO47))</f>
        <v/>
      </c>
      <c r="CY47" s="1441"/>
      <c r="CZ47" s="1444" t="str">
        <f t="shared" ref="CZ47" si="120">IF($BW47="","",IF($BW47="高圧負荷設備","","-"))</f>
        <v/>
      </c>
      <c r="DA47" s="1444"/>
      <c r="DB47" s="1444"/>
      <c r="DC47" s="1444"/>
      <c r="DD47" s="1444"/>
      <c r="DE47" s="1444"/>
      <c r="DF47" s="1444"/>
      <c r="DK47" s="1434" t="str">
        <f t="shared" ref="DK47" si="121">IF($BW47="","",VLOOKUP(BW47,$DX$39:$DY$42,2,0))</f>
        <v/>
      </c>
      <c r="DL47" s="1445">
        <f t="shared" ref="DL47" si="122">IF($DK47=1,$CQ47,IF($DK47=2,$CQ47*2*0.866,IF($DK47=3,($CQ47-$CS47)+($CS47*2*0.866),IF($DK47=4,$CZ47*1.176,0))))</f>
        <v>0</v>
      </c>
      <c r="DM47" s="1445"/>
      <c r="DN47" s="1445"/>
      <c r="DO47" s="1445"/>
      <c r="DP47" s="1445"/>
      <c r="DQ47" s="1445"/>
      <c r="DR47" s="1434" t="str">
        <f t="shared" ref="DR47" si="123">IF($BW47="","",$DL47*$CX47)</f>
        <v/>
      </c>
      <c r="DS47" s="1434"/>
      <c r="DT47" s="1434"/>
      <c r="DX47" s="543"/>
    </row>
    <row r="48" spans="1:143" ht="9.75" customHeight="1">
      <c r="A48" s="1524"/>
      <c r="B48" s="1524"/>
      <c r="C48" s="1458"/>
      <c r="D48" s="1458"/>
      <c r="E48" s="1458"/>
      <c r="F48" s="1458"/>
      <c r="G48" s="1127"/>
      <c r="H48" s="1127"/>
      <c r="I48" s="1127"/>
      <c r="J48" s="1127"/>
      <c r="K48" s="1483"/>
      <c r="L48" s="1483"/>
      <c r="M48" s="1483"/>
      <c r="N48" s="1483"/>
      <c r="O48" s="1483"/>
      <c r="P48" s="1484"/>
      <c r="Q48" s="1484"/>
      <c r="R48" s="1129"/>
      <c r="S48" s="1129"/>
      <c r="T48" s="1129"/>
      <c r="U48" s="1129"/>
      <c r="V48" s="1129"/>
      <c r="W48" s="1133"/>
      <c r="X48" s="1134"/>
      <c r="Y48" s="1134"/>
      <c r="Z48" s="1134"/>
      <c r="AA48" s="1134"/>
      <c r="AB48" s="1134"/>
      <c r="AC48" s="1134"/>
      <c r="AD48" s="1134"/>
      <c r="AE48" s="1134"/>
      <c r="AF48" s="1134"/>
      <c r="AG48" s="1134"/>
      <c r="AH48" s="1135"/>
      <c r="AI48" s="1472"/>
      <c r="AJ48" s="1473"/>
      <c r="AK48" s="1491"/>
      <c r="AL48" s="1492"/>
      <c r="AM48" s="1492"/>
      <c r="AN48" s="1492"/>
      <c r="AO48" s="1492"/>
      <c r="AP48" s="1492"/>
      <c r="AQ48" s="1492"/>
      <c r="AR48" s="1492"/>
      <c r="AS48" s="1492"/>
      <c r="AT48" s="1492"/>
      <c r="AU48" s="1492"/>
      <c r="AV48" s="1492"/>
      <c r="AW48" s="1492"/>
      <c r="AX48" s="1492"/>
      <c r="AY48" s="1492"/>
      <c r="AZ48" s="1492"/>
      <c r="BA48" s="1492"/>
      <c r="BB48" s="1492"/>
      <c r="BC48" s="1492"/>
      <c r="BD48" s="1492"/>
      <c r="BE48" s="1492"/>
      <c r="BF48" s="1492"/>
      <c r="BG48" s="1492"/>
      <c r="BH48" s="1492"/>
      <c r="BI48" s="1492"/>
      <c r="BJ48" s="1492"/>
      <c r="BK48" s="1492"/>
      <c r="BL48" s="1492"/>
      <c r="BM48" s="1492"/>
      <c r="BN48" s="1492"/>
      <c r="BO48" s="1492"/>
      <c r="BP48" s="1493"/>
      <c r="BQ48" s="1184"/>
      <c r="BR48" s="1184"/>
      <c r="BS48" s="1127"/>
      <c r="BT48" s="1127"/>
      <c r="BU48" s="1127"/>
      <c r="BV48" s="1127"/>
      <c r="BW48" s="1427"/>
      <c r="BX48" s="1427"/>
      <c r="BY48" s="1427"/>
      <c r="BZ48" s="1427"/>
      <c r="CA48" s="1427"/>
      <c r="CB48" s="1427"/>
      <c r="CC48" s="1427"/>
      <c r="CD48" s="1427"/>
      <c r="CE48" s="1427"/>
      <c r="CF48" s="1427"/>
      <c r="CG48" s="1449"/>
      <c r="CH48" s="1450"/>
      <c r="CI48" s="1451"/>
      <c r="CJ48" s="1451"/>
      <c r="CK48" s="1451"/>
      <c r="CL48" s="1451"/>
      <c r="CM48" s="1451"/>
      <c r="CN48" s="1451"/>
      <c r="CO48" s="1427"/>
      <c r="CP48" s="1427"/>
      <c r="CQ48" s="1454"/>
      <c r="CR48" s="1455"/>
      <c r="CS48" s="1457"/>
      <c r="CT48" s="1438"/>
      <c r="CU48" s="1439"/>
      <c r="CV48" s="1438"/>
      <c r="CW48" s="1439"/>
      <c r="CX48" s="1442"/>
      <c r="CY48" s="1443"/>
      <c r="CZ48" s="1444"/>
      <c r="DA48" s="1444"/>
      <c r="DB48" s="1444"/>
      <c r="DC48" s="1444"/>
      <c r="DD48" s="1444"/>
      <c r="DE48" s="1444"/>
      <c r="DF48" s="1444"/>
      <c r="DK48" s="1435"/>
      <c r="DL48" s="1446"/>
      <c r="DM48" s="1446"/>
      <c r="DN48" s="1446"/>
      <c r="DO48" s="1446"/>
      <c r="DP48" s="1446"/>
      <c r="DQ48" s="1446"/>
      <c r="DR48" s="1435"/>
      <c r="DS48" s="1435"/>
      <c r="DT48" s="1435"/>
    </row>
    <row r="49" spans="1:124" ht="9.75" customHeight="1">
      <c r="A49" s="1524"/>
      <c r="B49" s="1524"/>
      <c r="C49" s="1458"/>
      <c r="D49" s="1458"/>
      <c r="E49" s="1458"/>
      <c r="F49" s="1458"/>
      <c r="G49" s="1127"/>
      <c r="H49" s="1127"/>
      <c r="I49" s="1127"/>
      <c r="J49" s="1127"/>
      <c r="K49" s="1483"/>
      <c r="L49" s="1483"/>
      <c r="M49" s="1483"/>
      <c r="N49" s="1483"/>
      <c r="O49" s="1483"/>
      <c r="P49" s="1484"/>
      <c r="Q49" s="1484"/>
      <c r="R49" s="1129"/>
      <c r="S49" s="1129"/>
      <c r="T49" s="1129"/>
      <c r="U49" s="1129"/>
      <c r="V49" s="1129"/>
      <c r="W49" s="1130"/>
      <c r="X49" s="1131"/>
      <c r="Y49" s="1131"/>
      <c r="Z49" s="1131"/>
      <c r="AA49" s="1131"/>
      <c r="AB49" s="1131"/>
      <c r="AC49" s="1131"/>
      <c r="AD49" s="1131"/>
      <c r="AE49" s="1131"/>
      <c r="AF49" s="1131"/>
      <c r="AG49" s="1131"/>
      <c r="AH49" s="1132"/>
      <c r="AI49" s="1472"/>
      <c r="AJ49" s="1473"/>
      <c r="AK49" s="1491"/>
      <c r="AL49" s="1492"/>
      <c r="AM49" s="1492"/>
      <c r="AN49" s="1492"/>
      <c r="AO49" s="1492"/>
      <c r="AP49" s="1492"/>
      <c r="AQ49" s="1492"/>
      <c r="AR49" s="1492"/>
      <c r="AS49" s="1492"/>
      <c r="AT49" s="1492"/>
      <c r="AU49" s="1492"/>
      <c r="AV49" s="1492"/>
      <c r="AW49" s="1492"/>
      <c r="AX49" s="1492"/>
      <c r="AY49" s="1492"/>
      <c r="AZ49" s="1492"/>
      <c r="BA49" s="1492"/>
      <c r="BB49" s="1492"/>
      <c r="BC49" s="1492"/>
      <c r="BD49" s="1492"/>
      <c r="BE49" s="1492"/>
      <c r="BF49" s="1492"/>
      <c r="BG49" s="1492"/>
      <c r="BH49" s="1492"/>
      <c r="BI49" s="1492"/>
      <c r="BJ49" s="1492"/>
      <c r="BK49" s="1492"/>
      <c r="BL49" s="1492"/>
      <c r="BM49" s="1492"/>
      <c r="BN49" s="1492"/>
      <c r="BO49" s="1492"/>
      <c r="BP49" s="1493"/>
      <c r="BQ49" s="1184"/>
      <c r="BR49" s="1184"/>
      <c r="BS49" s="1127"/>
      <c r="BT49" s="1127"/>
      <c r="BU49" s="1127"/>
      <c r="BV49" s="1127"/>
      <c r="BW49" s="1427"/>
      <c r="BX49" s="1427"/>
      <c r="BY49" s="1427"/>
      <c r="BZ49" s="1427"/>
      <c r="CA49" s="1427"/>
      <c r="CB49" s="1427"/>
      <c r="CC49" s="1427"/>
      <c r="CD49" s="1427"/>
      <c r="CE49" s="1427"/>
      <c r="CF49" s="1427"/>
      <c r="CG49" s="1447"/>
      <c r="CH49" s="1448"/>
      <c r="CI49" s="1451"/>
      <c r="CJ49" s="1451"/>
      <c r="CK49" s="1451"/>
      <c r="CL49" s="1451"/>
      <c r="CM49" s="1451"/>
      <c r="CN49" s="1451"/>
      <c r="CO49" s="1427"/>
      <c r="CP49" s="1427"/>
      <c r="CQ49" s="1452" t="str">
        <f t="shared" ref="CQ49" si="124">IF($BW49="","",IF($BW49="高圧負荷設備","-",""))</f>
        <v/>
      </c>
      <c r="CR49" s="1453"/>
      <c r="CS49" s="1456" t="str">
        <f t="shared" ref="CS49" si="125">IF($BW49="","",IF($BW49="Ｖ結線（異容量）","","-"))</f>
        <v/>
      </c>
      <c r="CT49" s="1436" t="s">
        <v>468</v>
      </c>
      <c r="CU49" s="1437"/>
      <c r="CV49" s="1436" t="s">
        <v>469</v>
      </c>
      <c r="CW49" s="1437"/>
      <c r="CX49" s="1440" t="str">
        <f t="shared" ref="CX49" si="126">IF($BS49="撤去",0,IF($CO49="","",$CO49))</f>
        <v/>
      </c>
      <c r="CY49" s="1441"/>
      <c r="CZ49" s="1444" t="str">
        <f t="shared" ref="CZ49" si="127">IF($BW49="","",IF($BW49="高圧負荷設備","","-"))</f>
        <v/>
      </c>
      <c r="DA49" s="1444"/>
      <c r="DB49" s="1444"/>
      <c r="DC49" s="1444"/>
      <c r="DD49" s="1444"/>
      <c r="DE49" s="1444"/>
      <c r="DF49" s="1444"/>
      <c r="DK49" s="1434" t="str">
        <f t="shared" ref="DK49" si="128">IF($BW49="","",VLOOKUP(BW49,$DX$39:$DY$42,2,0))</f>
        <v/>
      </c>
      <c r="DL49" s="1445">
        <f t="shared" ref="DL49" si="129">IF($DK49=1,$CQ49,IF($DK49=2,$CQ49*2*0.866,IF($DK49=3,($CQ49-$CS49)+($CS49*2*0.866),IF($DK49=4,$CZ49*1.176,0))))</f>
        <v>0</v>
      </c>
      <c r="DM49" s="1445"/>
      <c r="DN49" s="1445"/>
      <c r="DO49" s="1445"/>
      <c r="DP49" s="1445"/>
      <c r="DQ49" s="1445"/>
      <c r="DR49" s="1434" t="str">
        <f t="shared" ref="DR49" si="130">IF($BW49="","",$DL49*$CX49)</f>
        <v/>
      </c>
      <c r="DS49" s="1434"/>
      <c r="DT49" s="1434"/>
    </row>
    <row r="50" spans="1:124" ht="9.75" customHeight="1">
      <c r="A50" s="1524"/>
      <c r="B50" s="1524"/>
      <c r="C50" s="1458"/>
      <c r="D50" s="1458"/>
      <c r="E50" s="1458"/>
      <c r="F50" s="1458"/>
      <c r="G50" s="1127"/>
      <c r="H50" s="1127"/>
      <c r="I50" s="1127"/>
      <c r="J50" s="1127"/>
      <c r="K50" s="1483"/>
      <c r="L50" s="1483"/>
      <c r="M50" s="1483"/>
      <c r="N50" s="1483"/>
      <c r="O50" s="1483"/>
      <c r="P50" s="1484"/>
      <c r="Q50" s="1484"/>
      <c r="R50" s="1129"/>
      <c r="S50" s="1129"/>
      <c r="T50" s="1129"/>
      <c r="U50" s="1129"/>
      <c r="V50" s="1129"/>
      <c r="W50" s="1133"/>
      <c r="X50" s="1134"/>
      <c r="Y50" s="1134"/>
      <c r="Z50" s="1134"/>
      <c r="AA50" s="1134"/>
      <c r="AB50" s="1134"/>
      <c r="AC50" s="1134"/>
      <c r="AD50" s="1134"/>
      <c r="AE50" s="1134"/>
      <c r="AF50" s="1134"/>
      <c r="AG50" s="1134"/>
      <c r="AH50" s="1135"/>
      <c r="AI50" s="1472"/>
      <c r="AJ50" s="1473"/>
      <c r="AK50" s="1491"/>
      <c r="AL50" s="1492"/>
      <c r="AM50" s="1492"/>
      <c r="AN50" s="1492"/>
      <c r="AO50" s="1492"/>
      <c r="AP50" s="1492"/>
      <c r="AQ50" s="1492"/>
      <c r="AR50" s="1492"/>
      <c r="AS50" s="1492"/>
      <c r="AT50" s="1492"/>
      <c r="AU50" s="1492"/>
      <c r="AV50" s="1492"/>
      <c r="AW50" s="1492"/>
      <c r="AX50" s="1492"/>
      <c r="AY50" s="1492"/>
      <c r="AZ50" s="1492"/>
      <c r="BA50" s="1492"/>
      <c r="BB50" s="1492"/>
      <c r="BC50" s="1492"/>
      <c r="BD50" s="1492"/>
      <c r="BE50" s="1492"/>
      <c r="BF50" s="1492"/>
      <c r="BG50" s="1492"/>
      <c r="BH50" s="1492"/>
      <c r="BI50" s="1492"/>
      <c r="BJ50" s="1492"/>
      <c r="BK50" s="1492"/>
      <c r="BL50" s="1492"/>
      <c r="BM50" s="1492"/>
      <c r="BN50" s="1492"/>
      <c r="BO50" s="1492"/>
      <c r="BP50" s="1493"/>
      <c r="BQ50" s="1184"/>
      <c r="BR50" s="1184"/>
      <c r="BS50" s="1127"/>
      <c r="BT50" s="1127"/>
      <c r="BU50" s="1127"/>
      <c r="BV50" s="1127"/>
      <c r="BW50" s="1427"/>
      <c r="BX50" s="1427"/>
      <c r="BY50" s="1427"/>
      <c r="BZ50" s="1427"/>
      <c r="CA50" s="1427"/>
      <c r="CB50" s="1427"/>
      <c r="CC50" s="1427"/>
      <c r="CD50" s="1427"/>
      <c r="CE50" s="1427"/>
      <c r="CF50" s="1427"/>
      <c r="CG50" s="1449"/>
      <c r="CH50" s="1450"/>
      <c r="CI50" s="1451"/>
      <c r="CJ50" s="1451"/>
      <c r="CK50" s="1451"/>
      <c r="CL50" s="1451"/>
      <c r="CM50" s="1451"/>
      <c r="CN50" s="1451"/>
      <c r="CO50" s="1427"/>
      <c r="CP50" s="1427"/>
      <c r="CQ50" s="1454"/>
      <c r="CR50" s="1455"/>
      <c r="CS50" s="1457"/>
      <c r="CT50" s="1438"/>
      <c r="CU50" s="1439"/>
      <c r="CV50" s="1438"/>
      <c r="CW50" s="1439"/>
      <c r="CX50" s="1442"/>
      <c r="CY50" s="1443"/>
      <c r="CZ50" s="1444"/>
      <c r="DA50" s="1444"/>
      <c r="DB50" s="1444"/>
      <c r="DC50" s="1444"/>
      <c r="DD50" s="1444"/>
      <c r="DE50" s="1444"/>
      <c r="DF50" s="1444"/>
      <c r="DK50" s="1435"/>
      <c r="DL50" s="1446"/>
      <c r="DM50" s="1446"/>
      <c r="DN50" s="1446"/>
      <c r="DO50" s="1446"/>
      <c r="DP50" s="1446"/>
      <c r="DQ50" s="1446"/>
      <c r="DR50" s="1435"/>
      <c r="DS50" s="1435"/>
      <c r="DT50" s="1435"/>
    </row>
    <row r="51" spans="1:124" ht="9.75" customHeight="1">
      <c r="A51" s="1524"/>
      <c r="B51" s="1524"/>
      <c r="C51" s="1458"/>
      <c r="D51" s="1458"/>
      <c r="E51" s="1458"/>
      <c r="F51" s="1458"/>
      <c r="G51" s="1127"/>
      <c r="H51" s="1127"/>
      <c r="I51" s="1127"/>
      <c r="J51" s="1127"/>
      <c r="K51" s="1483"/>
      <c r="L51" s="1483"/>
      <c r="M51" s="1483"/>
      <c r="N51" s="1483"/>
      <c r="O51" s="1483"/>
      <c r="P51" s="1484"/>
      <c r="Q51" s="1484"/>
      <c r="R51" s="1129"/>
      <c r="S51" s="1129"/>
      <c r="T51" s="1129"/>
      <c r="U51" s="1129"/>
      <c r="V51" s="1129"/>
      <c r="W51" s="1130"/>
      <c r="X51" s="1131"/>
      <c r="Y51" s="1131"/>
      <c r="Z51" s="1131"/>
      <c r="AA51" s="1131"/>
      <c r="AB51" s="1131"/>
      <c r="AC51" s="1131"/>
      <c r="AD51" s="1131"/>
      <c r="AE51" s="1131"/>
      <c r="AF51" s="1131"/>
      <c r="AG51" s="1131"/>
      <c r="AH51" s="1132"/>
      <c r="AI51" s="1472"/>
      <c r="AJ51" s="1473"/>
      <c r="AK51" s="1491"/>
      <c r="AL51" s="1492"/>
      <c r="AM51" s="1492"/>
      <c r="AN51" s="1492"/>
      <c r="AO51" s="1492"/>
      <c r="AP51" s="1492"/>
      <c r="AQ51" s="1492"/>
      <c r="AR51" s="1492"/>
      <c r="AS51" s="1492"/>
      <c r="AT51" s="1492"/>
      <c r="AU51" s="1492"/>
      <c r="AV51" s="1492"/>
      <c r="AW51" s="1492"/>
      <c r="AX51" s="1492"/>
      <c r="AY51" s="1492"/>
      <c r="AZ51" s="1492"/>
      <c r="BA51" s="1492"/>
      <c r="BB51" s="1492"/>
      <c r="BC51" s="1492"/>
      <c r="BD51" s="1492"/>
      <c r="BE51" s="1492"/>
      <c r="BF51" s="1492"/>
      <c r="BG51" s="1492"/>
      <c r="BH51" s="1492"/>
      <c r="BI51" s="1492"/>
      <c r="BJ51" s="1492"/>
      <c r="BK51" s="1492"/>
      <c r="BL51" s="1492"/>
      <c r="BM51" s="1492"/>
      <c r="BN51" s="1492"/>
      <c r="BO51" s="1492"/>
      <c r="BP51" s="1493"/>
      <c r="BQ51" s="1184"/>
      <c r="BR51" s="1184"/>
      <c r="BS51" s="1127"/>
      <c r="BT51" s="1127"/>
      <c r="BU51" s="1127"/>
      <c r="BV51" s="1127"/>
      <c r="BW51" s="1427"/>
      <c r="BX51" s="1427"/>
      <c r="BY51" s="1427"/>
      <c r="BZ51" s="1427"/>
      <c r="CA51" s="1427"/>
      <c r="CB51" s="1427"/>
      <c r="CC51" s="1427"/>
      <c r="CD51" s="1427"/>
      <c r="CE51" s="1427"/>
      <c r="CF51" s="1427"/>
      <c r="CG51" s="1447"/>
      <c r="CH51" s="1448"/>
      <c r="CI51" s="1451"/>
      <c r="CJ51" s="1451"/>
      <c r="CK51" s="1451"/>
      <c r="CL51" s="1451"/>
      <c r="CM51" s="1451"/>
      <c r="CN51" s="1451"/>
      <c r="CO51" s="1427"/>
      <c r="CP51" s="1427"/>
      <c r="CQ51" s="1452" t="str">
        <f t="shared" ref="CQ51" si="131">IF($BW51="","",IF($BW51="高圧負荷設備","-",""))</f>
        <v/>
      </c>
      <c r="CR51" s="1453"/>
      <c r="CS51" s="1456" t="str">
        <f t="shared" ref="CS51" si="132">IF($BW51="","",IF($BW51="Ｖ結線（異容量）","","-"))</f>
        <v/>
      </c>
      <c r="CT51" s="1436" t="s">
        <v>468</v>
      </c>
      <c r="CU51" s="1437"/>
      <c r="CV51" s="1436" t="s">
        <v>469</v>
      </c>
      <c r="CW51" s="1437"/>
      <c r="CX51" s="1440" t="str">
        <f t="shared" ref="CX51" si="133">IF($BS51="撤去",0,IF($CO51="","",$CO51))</f>
        <v/>
      </c>
      <c r="CY51" s="1441"/>
      <c r="CZ51" s="1444" t="str">
        <f t="shared" ref="CZ51" si="134">IF($BW51="","",IF($BW51="高圧負荷設備","","-"))</f>
        <v/>
      </c>
      <c r="DA51" s="1444"/>
      <c r="DB51" s="1444"/>
      <c r="DC51" s="1444"/>
      <c r="DD51" s="1444"/>
      <c r="DE51" s="1444"/>
      <c r="DF51" s="1444"/>
      <c r="DK51" s="1434" t="str">
        <f t="shared" ref="DK51" si="135">IF($BW51="","",VLOOKUP(BW51,$DX$39:$DY$42,2,0))</f>
        <v/>
      </c>
      <c r="DL51" s="1445">
        <f t="shared" ref="DL51" si="136">IF($DK51=1,$CQ51,IF($DK51=2,$CQ51*2*0.866,IF($DK51=3,($CQ51-$CS51)+($CS51*2*0.866),IF($DK51=4,$CZ51*1.176,0))))</f>
        <v>0</v>
      </c>
      <c r="DM51" s="1445"/>
      <c r="DN51" s="1445"/>
      <c r="DO51" s="1445"/>
      <c r="DP51" s="1445"/>
      <c r="DQ51" s="1445"/>
      <c r="DR51" s="1434" t="str">
        <f>IF($BW51="","",$DL51*$CX51)</f>
        <v/>
      </c>
      <c r="DS51" s="1434"/>
      <c r="DT51" s="1434"/>
    </row>
    <row r="52" spans="1:124" ht="9.75" customHeight="1">
      <c r="A52" s="1524"/>
      <c r="B52" s="1524"/>
      <c r="C52" s="1458"/>
      <c r="D52" s="1458"/>
      <c r="E52" s="1458"/>
      <c r="F52" s="1458"/>
      <c r="G52" s="1127"/>
      <c r="H52" s="1127"/>
      <c r="I52" s="1127"/>
      <c r="J52" s="1127"/>
      <c r="K52" s="1483"/>
      <c r="L52" s="1483"/>
      <c r="M52" s="1483"/>
      <c r="N52" s="1483"/>
      <c r="O52" s="1483"/>
      <c r="P52" s="1484"/>
      <c r="Q52" s="1484"/>
      <c r="R52" s="1129"/>
      <c r="S52" s="1129"/>
      <c r="T52" s="1129"/>
      <c r="U52" s="1129"/>
      <c r="V52" s="1129"/>
      <c r="W52" s="1133"/>
      <c r="X52" s="1134"/>
      <c r="Y52" s="1134"/>
      <c r="Z52" s="1134"/>
      <c r="AA52" s="1134"/>
      <c r="AB52" s="1134"/>
      <c r="AC52" s="1134"/>
      <c r="AD52" s="1134"/>
      <c r="AE52" s="1134"/>
      <c r="AF52" s="1134"/>
      <c r="AG52" s="1134"/>
      <c r="AH52" s="1135"/>
      <c r="AI52" s="1472"/>
      <c r="AJ52" s="1473"/>
      <c r="AK52" s="1491"/>
      <c r="AL52" s="1492"/>
      <c r="AM52" s="1492"/>
      <c r="AN52" s="1492"/>
      <c r="AO52" s="1492"/>
      <c r="AP52" s="1492"/>
      <c r="AQ52" s="1492"/>
      <c r="AR52" s="1492"/>
      <c r="AS52" s="1492"/>
      <c r="AT52" s="1492"/>
      <c r="AU52" s="1492"/>
      <c r="AV52" s="1492"/>
      <c r="AW52" s="1492"/>
      <c r="AX52" s="1492"/>
      <c r="AY52" s="1492"/>
      <c r="AZ52" s="1492"/>
      <c r="BA52" s="1492"/>
      <c r="BB52" s="1492"/>
      <c r="BC52" s="1492"/>
      <c r="BD52" s="1492"/>
      <c r="BE52" s="1492"/>
      <c r="BF52" s="1492"/>
      <c r="BG52" s="1492"/>
      <c r="BH52" s="1492"/>
      <c r="BI52" s="1492"/>
      <c r="BJ52" s="1492"/>
      <c r="BK52" s="1492"/>
      <c r="BL52" s="1492"/>
      <c r="BM52" s="1492"/>
      <c r="BN52" s="1492"/>
      <c r="BO52" s="1492"/>
      <c r="BP52" s="1493"/>
      <c r="BQ52" s="1184"/>
      <c r="BR52" s="1184"/>
      <c r="BS52" s="1127"/>
      <c r="BT52" s="1127"/>
      <c r="BU52" s="1127"/>
      <c r="BV52" s="1127"/>
      <c r="BW52" s="1427"/>
      <c r="BX52" s="1427"/>
      <c r="BY52" s="1427"/>
      <c r="BZ52" s="1427"/>
      <c r="CA52" s="1427"/>
      <c r="CB52" s="1427"/>
      <c r="CC52" s="1427"/>
      <c r="CD52" s="1427"/>
      <c r="CE52" s="1427"/>
      <c r="CF52" s="1427"/>
      <c r="CG52" s="1449"/>
      <c r="CH52" s="1450"/>
      <c r="CI52" s="1451"/>
      <c r="CJ52" s="1451"/>
      <c r="CK52" s="1451"/>
      <c r="CL52" s="1451"/>
      <c r="CM52" s="1451"/>
      <c r="CN52" s="1451"/>
      <c r="CO52" s="1427"/>
      <c r="CP52" s="1427"/>
      <c r="CQ52" s="1454"/>
      <c r="CR52" s="1455"/>
      <c r="CS52" s="1457"/>
      <c r="CT52" s="1438"/>
      <c r="CU52" s="1439"/>
      <c r="CV52" s="1438"/>
      <c r="CW52" s="1439"/>
      <c r="CX52" s="1442"/>
      <c r="CY52" s="1443"/>
      <c r="CZ52" s="1444"/>
      <c r="DA52" s="1444"/>
      <c r="DB52" s="1444"/>
      <c r="DC52" s="1444"/>
      <c r="DD52" s="1444"/>
      <c r="DE52" s="1444"/>
      <c r="DF52" s="1444"/>
      <c r="DK52" s="1435"/>
      <c r="DL52" s="1446"/>
      <c r="DM52" s="1446"/>
      <c r="DN52" s="1446"/>
      <c r="DO52" s="1446"/>
      <c r="DP52" s="1446"/>
      <c r="DQ52" s="1446"/>
      <c r="DR52" s="1435"/>
      <c r="DS52" s="1435"/>
      <c r="DT52" s="1435"/>
    </row>
    <row r="53" spans="1:124" ht="9.75" customHeight="1">
      <c r="A53" s="1524"/>
      <c r="B53" s="1524"/>
      <c r="C53" s="1458"/>
      <c r="D53" s="1458"/>
      <c r="E53" s="1458"/>
      <c r="F53" s="1458"/>
      <c r="G53" s="1127"/>
      <c r="H53" s="1127"/>
      <c r="I53" s="1127"/>
      <c r="J53" s="1127"/>
      <c r="K53" s="1483"/>
      <c r="L53" s="1483"/>
      <c r="M53" s="1483"/>
      <c r="N53" s="1483"/>
      <c r="O53" s="1483"/>
      <c r="P53" s="1484"/>
      <c r="Q53" s="1484"/>
      <c r="R53" s="1129"/>
      <c r="S53" s="1129"/>
      <c r="T53" s="1129"/>
      <c r="U53" s="1129"/>
      <c r="V53" s="1129"/>
      <c r="W53" s="1130"/>
      <c r="X53" s="1131"/>
      <c r="Y53" s="1131"/>
      <c r="Z53" s="1131"/>
      <c r="AA53" s="1131"/>
      <c r="AB53" s="1131"/>
      <c r="AC53" s="1131"/>
      <c r="AD53" s="1131"/>
      <c r="AE53" s="1131"/>
      <c r="AF53" s="1131"/>
      <c r="AG53" s="1131"/>
      <c r="AH53" s="1132"/>
      <c r="AI53" s="1472"/>
      <c r="AJ53" s="1473"/>
      <c r="AK53" s="1491"/>
      <c r="AL53" s="1492"/>
      <c r="AM53" s="1492"/>
      <c r="AN53" s="1492"/>
      <c r="AO53" s="1492"/>
      <c r="AP53" s="1492"/>
      <c r="AQ53" s="1492"/>
      <c r="AR53" s="1492"/>
      <c r="AS53" s="1492"/>
      <c r="AT53" s="1492"/>
      <c r="AU53" s="1492"/>
      <c r="AV53" s="1492"/>
      <c r="AW53" s="1492"/>
      <c r="AX53" s="1492"/>
      <c r="AY53" s="1492"/>
      <c r="AZ53" s="1492"/>
      <c r="BA53" s="1492"/>
      <c r="BB53" s="1492"/>
      <c r="BC53" s="1492"/>
      <c r="BD53" s="1492"/>
      <c r="BE53" s="1492"/>
      <c r="BF53" s="1492"/>
      <c r="BG53" s="1492"/>
      <c r="BH53" s="1492"/>
      <c r="BI53" s="1492"/>
      <c r="BJ53" s="1492"/>
      <c r="BK53" s="1492"/>
      <c r="BL53" s="1492"/>
      <c r="BM53" s="1492"/>
      <c r="BN53" s="1492"/>
      <c r="BO53" s="1492"/>
      <c r="BP53" s="1493"/>
      <c r="BQ53" s="1184"/>
      <c r="BR53" s="1184"/>
      <c r="BS53" s="1056" t="s">
        <v>473</v>
      </c>
      <c r="BT53" s="1057"/>
      <c r="BU53" s="1057"/>
      <c r="BV53" s="1057"/>
      <c r="BW53" s="1057"/>
      <c r="BX53" s="1057"/>
      <c r="BY53" s="1057"/>
      <c r="BZ53" s="1057"/>
      <c r="CA53" s="1057"/>
      <c r="CB53" s="1057"/>
      <c r="CC53" s="1057"/>
      <c r="CD53" s="1057"/>
      <c r="CE53" s="1057"/>
      <c r="CF53" s="1057"/>
      <c r="CG53" s="1057"/>
      <c r="CH53" s="1058"/>
      <c r="CI53" s="1499" t="str">
        <f>IF($DR$53="","",$DR53)</f>
        <v/>
      </c>
      <c r="CJ53" s="1499"/>
      <c r="CK53" s="1499"/>
      <c r="CL53" s="1499"/>
      <c r="CM53" s="1499"/>
      <c r="CN53" s="1499"/>
      <c r="CO53" s="1499"/>
      <c r="CP53" s="1499"/>
      <c r="CQ53" s="1499"/>
      <c r="CR53" s="1499"/>
      <c r="CS53" s="1499"/>
      <c r="CT53" s="1499"/>
      <c r="CU53" s="1499"/>
      <c r="CV53" s="1499"/>
      <c r="CW53" s="1499"/>
      <c r="CX53" s="1499"/>
      <c r="CY53" s="1499"/>
      <c r="CZ53" s="1144" t="s">
        <v>36</v>
      </c>
      <c r="DA53" s="1144"/>
      <c r="DB53" s="1144"/>
      <c r="DC53" s="1144"/>
      <c r="DD53" s="1144"/>
      <c r="DE53" s="1144"/>
      <c r="DF53" s="1144"/>
      <c r="DG53" s="567"/>
      <c r="DH53" s="557"/>
      <c r="DK53" s="570"/>
      <c r="DL53" s="1497" t="s">
        <v>615</v>
      </c>
      <c r="DM53" s="1497"/>
      <c r="DN53" s="1497"/>
      <c r="DO53" s="1497"/>
      <c r="DP53" s="1497"/>
      <c r="DQ53" s="1497"/>
      <c r="DR53" s="1434" t="str">
        <f>IFERROR(IF($BW$11="","",SUM(DR11:DT52)),"")</f>
        <v/>
      </c>
      <c r="DS53" s="1434"/>
      <c r="DT53" s="1434"/>
    </row>
    <row r="54" spans="1:124" ht="9.75" customHeight="1">
      <c r="A54" s="1524"/>
      <c r="B54" s="1524"/>
      <c r="C54" s="1458"/>
      <c r="D54" s="1458"/>
      <c r="E54" s="1458"/>
      <c r="F54" s="1458"/>
      <c r="G54" s="1127"/>
      <c r="H54" s="1127"/>
      <c r="I54" s="1127"/>
      <c r="J54" s="1127"/>
      <c r="K54" s="1483"/>
      <c r="L54" s="1483"/>
      <c r="M54" s="1483"/>
      <c r="N54" s="1483"/>
      <c r="O54" s="1483"/>
      <c r="P54" s="1484"/>
      <c r="Q54" s="1484"/>
      <c r="R54" s="1129"/>
      <c r="S54" s="1129"/>
      <c r="T54" s="1129"/>
      <c r="U54" s="1129"/>
      <c r="V54" s="1129"/>
      <c r="W54" s="1133"/>
      <c r="X54" s="1134"/>
      <c r="Y54" s="1134"/>
      <c r="Z54" s="1134"/>
      <c r="AA54" s="1134"/>
      <c r="AB54" s="1134"/>
      <c r="AC54" s="1134"/>
      <c r="AD54" s="1134"/>
      <c r="AE54" s="1134"/>
      <c r="AF54" s="1134"/>
      <c r="AG54" s="1134"/>
      <c r="AH54" s="1135"/>
      <c r="AI54" s="1472"/>
      <c r="AJ54" s="1473"/>
      <c r="AK54" s="1491"/>
      <c r="AL54" s="1492"/>
      <c r="AM54" s="1492"/>
      <c r="AN54" s="1492"/>
      <c r="AO54" s="1492"/>
      <c r="AP54" s="1492"/>
      <c r="AQ54" s="1492"/>
      <c r="AR54" s="1492"/>
      <c r="AS54" s="1492"/>
      <c r="AT54" s="1492"/>
      <c r="AU54" s="1492"/>
      <c r="AV54" s="1492"/>
      <c r="AW54" s="1492"/>
      <c r="AX54" s="1492"/>
      <c r="AY54" s="1492"/>
      <c r="AZ54" s="1492"/>
      <c r="BA54" s="1492"/>
      <c r="BB54" s="1492"/>
      <c r="BC54" s="1492"/>
      <c r="BD54" s="1492"/>
      <c r="BE54" s="1492"/>
      <c r="BF54" s="1492"/>
      <c r="BG54" s="1492"/>
      <c r="BH54" s="1492"/>
      <c r="BI54" s="1492"/>
      <c r="BJ54" s="1492"/>
      <c r="BK54" s="1492"/>
      <c r="BL54" s="1492"/>
      <c r="BM54" s="1492"/>
      <c r="BN54" s="1492"/>
      <c r="BO54" s="1492"/>
      <c r="BP54" s="1493"/>
      <c r="BQ54" s="1184"/>
      <c r="BR54" s="1184"/>
      <c r="BS54" s="1183"/>
      <c r="BT54" s="1184"/>
      <c r="BU54" s="1184"/>
      <c r="BV54" s="1184"/>
      <c r="BW54" s="1184"/>
      <c r="BX54" s="1184"/>
      <c r="BY54" s="1184"/>
      <c r="BZ54" s="1184"/>
      <c r="CA54" s="1184"/>
      <c r="CB54" s="1184"/>
      <c r="CC54" s="1184"/>
      <c r="CD54" s="1184"/>
      <c r="CE54" s="1184"/>
      <c r="CF54" s="1184"/>
      <c r="CG54" s="1184"/>
      <c r="CH54" s="1185"/>
      <c r="CI54" s="1499"/>
      <c r="CJ54" s="1499"/>
      <c r="CK54" s="1499"/>
      <c r="CL54" s="1499"/>
      <c r="CM54" s="1499"/>
      <c r="CN54" s="1499"/>
      <c r="CO54" s="1499"/>
      <c r="CP54" s="1499"/>
      <c r="CQ54" s="1499"/>
      <c r="CR54" s="1499"/>
      <c r="CS54" s="1499"/>
      <c r="CT54" s="1499"/>
      <c r="CU54" s="1499"/>
      <c r="CV54" s="1499"/>
      <c r="CW54" s="1499"/>
      <c r="CX54" s="1499"/>
      <c r="CY54" s="1499"/>
      <c r="CZ54" s="1144"/>
      <c r="DA54" s="1144"/>
      <c r="DB54" s="1144"/>
      <c r="DC54" s="1144"/>
      <c r="DD54" s="1144"/>
      <c r="DE54" s="1144"/>
      <c r="DF54" s="1144"/>
      <c r="DG54" s="567"/>
      <c r="DH54" s="557"/>
      <c r="DK54" s="570"/>
      <c r="DL54" s="1498"/>
      <c r="DM54" s="1498"/>
      <c r="DN54" s="1498"/>
      <c r="DO54" s="1498"/>
      <c r="DP54" s="1498"/>
      <c r="DQ54" s="1498"/>
      <c r="DR54" s="1435"/>
      <c r="DS54" s="1435"/>
      <c r="DT54" s="1435"/>
    </row>
    <row r="55" spans="1:124" ht="9.75" customHeight="1">
      <c r="A55" s="1524"/>
      <c r="B55" s="1524"/>
      <c r="C55" s="1458"/>
      <c r="D55" s="1458"/>
      <c r="E55" s="1458"/>
      <c r="F55" s="1458"/>
      <c r="G55" s="1127"/>
      <c r="H55" s="1127"/>
      <c r="I55" s="1127"/>
      <c r="J55" s="1127"/>
      <c r="K55" s="1483"/>
      <c r="L55" s="1483"/>
      <c r="M55" s="1483"/>
      <c r="N55" s="1483"/>
      <c r="O55" s="1483"/>
      <c r="P55" s="1484"/>
      <c r="Q55" s="1484"/>
      <c r="R55" s="1129"/>
      <c r="S55" s="1129"/>
      <c r="T55" s="1129"/>
      <c r="U55" s="1129"/>
      <c r="V55" s="1129"/>
      <c r="W55" s="1130"/>
      <c r="X55" s="1131"/>
      <c r="Y55" s="1131"/>
      <c r="Z55" s="1131"/>
      <c r="AA55" s="1131"/>
      <c r="AB55" s="1131"/>
      <c r="AC55" s="1131"/>
      <c r="AD55" s="1131"/>
      <c r="AE55" s="1131"/>
      <c r="AF55" s="1131"/>
      <c r="AG55" s="1131"/>
      <c r="AH55" s="1132"/>
      <c r="AI55" s="1472"/>
      <c r="AJ55" s="1473"/>
      <c r="AK55" s="1491"/>
      <c r="AL55" s="1492"/>
      <c r="AM55" s="1492"/>
      <c r="AN55" s="1492"/>
      <c r="AO55" s="1492"/>
      <c r="AP55" s="1492"/>
      <c r="AQ55" s="1492"/>
      <c r="AR55" s="1492"/>
      <c r="AS55" s="1492"/>
      <c r="AT55" s="1492"/>
      <c r="AU55" s="1492"/>
      <c r="AV55" s="1492"/>
      <c r="AW55" s="1492"/>
      <c r="AX55" s="1492"/>
      <c r="AY55" s="1492"/>
      <c r="AZ55" s="1492"/>
      <c r="BA55" s="1492"/>
      <c r="BB55" s="1492"/>
      <c r="BC55" s="1492"/>
      <c r="BD55" s="1492"/>
      <c r="BE55" s="1492"/>
      <c r="BF55" s="1492"/>
      <c r="BG55" s="1492"/>
      <c r="BH55" s="1492"/>
      <c r="BI55" s="1492"/>
      <c r="BJ55" s="1492"/>
      <c r="BK55" s="1492"/>
      <c r="BL55" s="1492"/>
      <c r="BM55" s="1492"/>
      <c r="BN55" s="1492"/>
      <c r="BO55" s="1492"/>
      <c r="BP55" s="1493"/>
      <c r="BQ55" s="1184"/>
      <c r="BR55" s="1184"/>
      <c r="BS55" s="1183"/>
      <c r="BT55" s="1184"/>
      <c r="BU55" s="1184"/>
      <c r="BV55" s="1184"/>
      <c r="BW55" s="1184"/>
      <c r="BX55" s="1184"/>
      <c r="BY55" s="1184"/>
      <c r="BZ55" s="1184"/>
      <c r="CA55" s="1184"/>
      <c r="CB55" s="1184"/>
      <c r="CC55" s="1184"/>
      <c r="CD55" s="1184"/>
      <c r="CE55" s="1184"/>
      <c r="CF55" s="1184"/>
      <c r="CG55" s="1184"/>
      <c r="CH55" s="1185"/>
      <c r="CI55" s="1499"/>
      <c r="CJ55" s="1499"/>
      <c r="CK55" s="1499"/>
      <c r="CL55" s="1499"/>
      <c r="CM55" s="1499"/>
      <c r="CN55" s="1499"/>
      <c r="CO55" s="1499"/>
      <c r="CP55" s="1499"/>
      <c r="CQ55" s="1499"/>
      <c r="CR55" s="1499"/>
      <c r="CS55" s="1499"/>
      <c r="CT55" s="1499"/>
      <c r="CU55" s="1499"/>
      <c r="CV55" s="1499"/>
      <c r="CW55" s="1499"/>
      <c r="CX55" s="1499"/>
      <c r="CY55" s="1499"/>
      <c r="CZ55" s="1144"/>
      <c r="DA55" s="1144"/>
      <c r="DB55" s="1144"/>
      <c r="DC55" s="1144"/>
      <c r="DD55" s="1144"/>
      <c r="DE55" s="1144"/>
      <c r="DF55" s="1144"/>
      <c r="DG55" s="567"/>
      <c r="DH55" s="557"/>
      <c r="DL55" s="568"/>
      <c r="DM55" s="568"/>
      <c r="DN55" s="568"/>
      <c r="DO55" s="568"/>
      <c r="DP55" s="568"/>
      <c r="DQ55" s="568"/>
      <c r="DR55" s="568"/>
      <c r="DS55" s="568"/>
      <c r="DT55" s="569"/>
    </row>
    <row r="56" spans="1:124" ht="9.75" customHeight="1">
      <c r="A56" s="1524"/>
      <c r="B56" s="1524"/>
      <c r="C56" s="1458"/>
      <c r="D56" s="1458"/>
      <c r="E56" s="1458"/>
      <c r="F56" s="1458"/>
      <c r="G56" s="1127"/>
      <c r="H56" s="1127"/>
      <c r="I56" s="1127"/>
      <c r="J56" s="1127"/>
      <c r="K56" s="1483"/>
      <c r="L56" s="1483"/>
      <c r="M56" s="1483"/>
      <c r="N56" s="1483"/>
      <c r="O56" s="1483"/>
      <c r="P56" s="1484"/>
      <c r="Q56" s="1484"/>
      <c r="R56" s="1129"/>
      <c r="S56" s="1129"/>
      <c r="T56" s="1129"/>
      <c r="U56" s="1129"/>
      <c r="V56" s="1129"/>
      <c r="W56" s="1133"/>
      <c r="X56" s="1134"/>
      <c r="Y56" s="1134"/>
      <c r="Z56" s="1134"/>
      <c r="AA56" s="1134"/>
      <c r="AB56" s="1134"/>
      <c r="AC56" s="1134"/>
      <c r="AD56" s="1134"/>
      <c r="AE56" s="1134"/>
      <c r="AF56" s="1134"/>
      <c r="AG56" s="1134"/>
      <c r="AH56" s="1135"/>
      <c r="AI56" s="1472"/>
      <c r="AJ56" s="1473"/>
      <c r="AK56" s="1494"/>
      <c r="AL56" s="1495"/>
      <c r="AM56" s="1495"/>
      <c r="AN56" s="1495"/>
      <c r="AO56" s="1495"/>
      <c r="AP56" s="1495"/>
      <c r="AQ56" s="1495"/>
      <c r="AR56" s="1495"/>
      <c r="AS56" s="1495"/>
      <c r="AT56" s="1495"/>
      <c r="AU56" s="1495"/>
      <c r="AV56" s="1495"/>
      <c r="AW56" s="1495"/>
      <c r="AX56" s="1495"/>
      <c r="AY56" s="1495"/>
      <c r="AZ56" s="1495"/>
      <c r="BA56" s="1495"/>
      <c r="BB56" s="1495"/>
      <c r="BC56" s="1495"/>
      <c r="BD56" s="1495"/>
      <c r="BE56" s="1495"/>
      <c r="BF56" s="1495"/>
      <c r="BG56" s="1495"/>
      <c r="BH56" s="1495"/>
      <c r="BI56" s="1495"/>
      <c r="BJ56" s="1495"/>
      <c r="BK56" s="1495"/>
      <c r="BL56" s="1495"/>
      <c r="BM56" s="1495"/>
      <c r="BN56" s="1495"/>
      <c r="BO56" s="1495"/>
      <c r="BP56" s="1496"/>
      <c r="BQ56" s="1184"/>
      <c r="BR56" s="1184"/>
      <c r="BS56" s="1059"/>
      <c r="BT56" s="1060"/>
      <c r="BU56" s="1060"/>
      <c r="BV56" s="1060"/>
      <c r="BW56" s="1060"/>
      <c r="BX56" s="1060"/>
      <c r="BY56" s="1060"/>
      <c r="BZ56" s="1060"/>
      <c r="CA56" s="1060"/>
      <c r="CB56" s="1060"/>
      <c r="CC56" s="1060"/>
      <c r="CD56" s="1060"/>
      <c r="CE56" s="1060"/>
      <c r="CF56" s="1060"/>
      <c r="CG56" s="1060"/>
      <c r="CH56" s="1061"/>
      <c r="CI56" s="1499"/>
      <c r="CJ56" s="1499"/>
      <c r="CK56" s="1499"/>
      <c r="CL56" s="1499"/>
      <c r="CM56" s="1499"/>
      <c r="CN56" s="1499"/>
      <c r="CO56" s="1499"/>
      <c r="CP56" s="1499"/>
      <c r="CQ56" s="1499"/>
      <c r="CR56" s="1499"/>
      <c r="CS56" s="1499"/>
      <c r="CT56" s="1499"/>
      <c r="CU56" s="1499"/>
      <c r="CV56" s="1499"/>
      <c r="CW56" s="1499"/>
      <c r="CX56" s="1499"/>
      <c r="CY56" s="1499"/>
      <c r="CZ56" s="1144"/>
      <c r="DA56" s="1144"/>
      <c r="DB56" s="1144"/>
      <c r="DC56" s="1144"/>
      <c r="DD56" s="1144"/>
      <c r="DE56" s="1144"/>
      <c r="DF56" s="1144"/>
      <c r="DG56" s="567"/>
      <c r="DH56" s="557"/>
      <c r="DL56" s="568"/>
      <c r="DM56" s="568"/>
      <c r="DN56" s="568"/>
      <c r="DO56" s="568"/>
      <c r="DP56" s="568"/>
      <c r="DQ56" s="568"/>
      <c r="DR56" s="568"/>
      <c r="DS56" s="568"/>
    </row>
    <row r="57" spans="1:124" ht="9.75" customHeight="1">
      <c r="A57" s="1524"/>
      <c r="B57" s="1524"/>
      <c r="C57" s="1501" t="s">
        <v>495</v>
      </c>
      <c r="D57" s="1266"/>
      <c r="E57" s="1266"/>
      <c r="F57" s="1266"/>
      <c r="G57" s="1266"/>
      <c r="H57" s="1266"/>
      <c r="I57" s="1266"/>
      <c r="J57" s="1266"/>
      <c r="K57" s="1266"/>
      <c r="L57" s="1266"/>
      <c r="M57" s="1266"/>
      <c r="N57" s="1266"/>
      <c r="O57" s="1502"/>
      <c r="P57" s="1505">
        <f>SUM(R41:V56)</f>
        <v>0</v>
      </c>
      <c r="Q57" s="1506"/>
      <c r="R57" s="1506"/>
      <c r="S57" s="1506"/>
      <c r="T57" s="1506"/>
      <c r="U57" s="1506"/>
      <c r="V57" s="1506"/>
      <c r="W57" s="1506"/>
      <c r="X57" s="1506"/>
      <c r="Y57" s="1506"/>
      <c r="Z57" s="1506"/>
      <c r="AA57" s="1506"/>
      <c r="AB57" s="1506"/>
      <c r="AC57" s="1506"/>
      <c r="AD57" s="1507"/>
      <c r="AE57" s="1511" t="s">
        <v>420</v>
      </c>
      <c r="AF57" s="1511"/>
      <c r="AG57" s="1511"/>
      <c r="AH57" s="1511"/>
      <c r="AI57" s="1472"/>
      <c r="AJ57" s="1473"/>
      <c r="AK57" s="1501" t="s">
        <v>495</v>
      </c>
      <c r="AL57" s="1266"/>
      <c r="AM57" s="1266"/>
      <c r="AN57" s="1266"/>
      <c r="AO57" s="1266"/>
      <c r="AP57" s="1266"/>
      <c r="AQ57" s="1266"/>
      <c r="AR57" s="1266"/>
      <c r="AS57" s="1266"/>
      <c r="AT57" s="1266"/>
      <c r="AU57" s="1266"/>
      <c r="AV57" s="1266"/>
      <c r="AW57" s="1502"/>
      <c r="AX57" s="1518"/>
      <c r="AY57" s="1519"/>
      <c r="AZ57" s="1519"/>
      <c r="BA57" s="1519"/>
      <c r="BB57" s="1519"/>
      <c r="BC57" s="1519"/>
      <c r="BD57" s="1519"/>
      <c r="BE57" s="1519"/>
      <c r="BF57" s="1519"/>
      <c r="BG57" s="1519"/>
      <c r="BH57" s="1519"/>
      <c r="BI57" s="1519"/>
      <c r="BJ57" s="1519"/>
      <c r="BK57" s="1519"/>
      <c r="BL57" s="1520"/>
      <c r="BM57" s="1501" t="s">
        <v>420</v>
      </c>
      <c r="BN57" s="1266"/>
      <c r="BO57" s="1266"/>
      <c r="BP57" s="1502"/>
      <c r="BQ57" s="1184"/>
      <c r="BR57" s="1184"/>
      <c r="BS57" s="1056" t="s">
        <v>498</v>
      </c>
      <c r="BT57" s="1057"/>
      <c r="BU57" s="1057"/>
      <c r="BV57" s="1057"/>
      <c r="BW57" s="1057"/>
      <c r="BX57" s="1057"/>
      <c r="BY57" s="1057"/>
      <c r="BZ57" s="1057"/>
      <c r="CA57" s="1057"/>
      <c r="CB57" s="1057"/>
      <c r="CC57" s="1057"/>
      <c r="CD57" s="1057"/>
      <c r="CE57" s="1057"/>
      <c r="CF57" s="1057"/>
      <c r="CG57" s="1057"/>
      <c r="CH57" s="1058"/>
      <c r="CI57" s="1499" t="str">
        <f>IF($CI$53="","",CI53+'【指定様式①-a】使用設備カード 様式（１）'!DM95)</f>
        <v/>
      </c>
      <c r="CJ57" s="1499"/>
      <c r="CK57" s="1499"/>
      <c r="CL57" s="1499"/>
      <c r="CM57" s="1499"/>
      <c r="CN57" s="1499"/>
      <c r="CO57" s="1499"/>
      <c r="CP57" s="1499"/>
      <c r="CQ57" s="1499"/>
      <c r="CR57" s="1499"/>
      <c r="CS57" s="1499"/>
      <c r="CT57" s="1499"/>
      <c r="CU57" s="1499"/>
      <c r="CV57" s="1499"/>
      <c r="CW57" s="1499"/>
      <c r="CX57" s="1499"/>
      <c r="CY57" s="1499"/>
      <c r="CZ57" s="1144" t="s">
        <v>36</v>
      </c>
      <c r="DA57" s="1144"/>
      <c r="DB57" s="1144"/>
      <c r="DC57" s="1144"/>
      <c r="DD57" s="1144"/>
      <c r="DE57" s="1144"/>
      <c r="DF57" s="1144"/>
      <c r="DG57" s="567"/>
      <c r="DH57" s="557"/>
      <c r="DL57" s="568"/>
      <c r="DM57" s="568"/>
      <c r="DN57" s="568"/>
      <c r="DO57" s="568"/>
      <c r="DP57" s="568"/>
      <c r="DQ57" s="568"/>
      <c r="DR57" s="568"/>
      <c r="DS57" s="568"/>
    </row>
    <row r="58" spans="1:124" ht="9.75" customHeight="1">
      <c r="A58" s="1524"/>
      <c r="B58" s="1524"/>
      <c r="C58" s="1503"/>
      <c r="D58" s="1270"/>
      <c r="E58" s="1270"/>
      <c r="F58" s="1270"/>
      <c r="G58" s="1270"/>
      <c r="H58" s="1270"/>
      <c r="I58" s="1270"/>
      <c r="J58" s="1270"/>
      <c r="K58" s="1270"/>
      <c r="L58" s="1270"/>
      <c r="M58" s="1270"/>
      <c r="N58" s="1270"/>
      <c r="O58" s="1504"/>
      <c r="P58" s="1508"/>
      <c r="Q58" s="1509"/>
      <c r="R58" s="1509"/>
      <c r="S58" s="1509"/>
      <c r="T58" s="1509"/>
      <c r="U58" s="1509"/>
      <c r="V58" s="1509"/>
      <c r="W58" s="1509"/>
      <c r="X58" s="1509"/>
      <c r="Y58" s="1509"/>
      <c r="Z58" s="1509"/>
      <c r="AA58" s="1509"/>
      <c r="AB58" s="1509"/>
      <c r="AC58" s="1509"/>
      <c r="AD58" s="1510"/>
      <c r="AE58" s="1511"/>
      <c r="AF58" s="1511"/>
      <c r="AG58" s="1511"/>
      <c r="AH58" s="1511"/>
      <c r="AI58" s="1472"/>
      <c r="AJ58" s="1473"/>
      <c r="AK58" s="1503"/>
      <c r="AL58" s="1270"/>
      <c r="AM58" s="1270"/>
      <c r="AN58" s="1270"/>
      <c r="AO58" s="1270"/>
      <c r="AP58" s="1270"/>
      <c r="AQ58" s="1270"/>
      <c r="AR58" s="1270"/>
      <c r="AS58" s="1270"/>
      <c r="AT58" s="1270"/>
      <c r="AU58" s="1270"/>
      <c r="AV58" s="1270"/>
      <c r="AW58" s="1504"/>
      <c r="AX58" s="1521"/>
      <c r="AY58" s="1522"/>
      <c r="AZ58" s="1522"/>
      <c r="BA58" s="1522"/>
      <c r="BB58" s="1522"/>
      <c r="BC58" s="1522"/>
      <c r="BD58" s="1522"/>
      <c r="BE58" s="1522"/>
      <c r="BF58" s="1522"/>
      <c r="BG58" s="1522"/>
      <c r="BH58" s="1522"/>
      <c r="BI58" s="1522"/>
      <c r="BJ58" s="1522"/>
      <c r="BK58" s="1522"/>
      <c r="BL58" s="1523"/>
      <c r="BM58" s="1503"/>
      <c r="BN58" s="1270"/>
      <c r="BO58" s="1270"/>
      <c r="BP58" s="1504"/>
      <c r="BQ58" s="1184"/>
      <c r="BR58" s="1184"/>
      <c r="BS58" s="1183"/>
      <c r="BT58" s="1184"/>
      <c r="BU58" s="1184"/>
      <c r="BV58" s="1184"/>
      <c r="BW58" s="1184"/>
      <c r="BX58" s="1184"/>
      <c r="BY58" s="1184"/>
      <c r="BZ58" s="1184"/>
      <c r="CA58" s="1184"/>
      <c r="CB58" s="1184"/>
      <c r="CC58" s="1184"/>
      <c r="CD58" s="1184"/>
      <c r="CE58" s="1184"/>
      <c r="CF58" s="1184"/>
      <c r="CG58" s="1184"/>
      <c r="CH58" s="1185"/>
      <c r="CI58" s="1499"/>
      <c r="CJ58" s="1499"/>
      <c r="CK58" s="1499"/>
      <c r="CL58" s="1499"/>
      <c r="CM58" s="1499"/>
      <c r="CN58" s="1499"/>
      <c r="CO58" s="1499"/>
      <c r="CP58" s="1499"/>
      <c r="CQ58" s="1499"/>
      <c r="CR58" s="1499"/>
      <c r="CS58" s="1499"/>
      <c r="CT58" s="1499"/>
      <c r="CU58" s="1499"/>
      <c r="CV58" s="1499"/>
      <c r="CW58" s="1499"/>
      <c r="CX58" s="1499"/>
      <c r="CY58" s="1499"/>
      <c r="CZ58" s="1144"/>
      <c r="DA58" s="1144"/>
      <c r="DB58" s="1144"/>
      <c r="DC58" s="1144"/>
      <c r="DD58" s="1144"/>
      <c r="DE58" s="1144"/>
      <c r="DF58" s="1144"/>
      <c r="DG58" s="567"/>
      <c r="DH58" s="557"/>
      <c r="DL58" s="568"/>
      <c r="DM58" s="568"/>
      <c r="DN58" s="568"/>
      <c r="DO58" s="568"/>
      <c r="DP58" s="568"/>
      <c r="DQ58" s="568"/>
      <c r="DR58" s="568"/>
      <c r="DS58" s="568"/>
    </row>
    <row r="59" spans="1:124" ht="9.75" customHeight="1">
      <c r="A59" s="1524"/>
      <c r="B59" s="1524"/>
      <c r="C59" s="1501" t="s">
        <v>496</v>
      </c>
      <c r="D59" s="1266"/>
      <c r="E59" s="1266"/>
      <c r="F59" s="1266"/>
      <c r="G59" s="1266"/>
      <c r="H59" s="1266"/>
      <c r="I59" s="1266"/>
      <c r="J59" s="1266"/>
      <c r="K59" s="1266"/>
      <c r="L59" s="1266"/>
      <c r="M59" s="1266"/>
      <c r="N59" s="1266"/>
      <c r="O59" s="1502"/>
      <c r="P59" s="1505">
        <f>ROUND(EL30+('【指定様式①-a】使用設備カード 様式（１）'!BK31+'【指定様式①-a】使用設備カード 様式（１）'!BK33+'【指定様式①-a】使用設備カード 様式（１）'!BK35),0)</f>
        <v>0</v>
      </c>
      <c r="Q59" s="1506"/>
      <c r="R59" s="1506"/>
      <c r="S59" s="1506"/>
      <c r="T59" s="1506"/>
      <c r="U59" s="1506"/>
      <c r="V59" s="1506"/>
      <c r="W59" s="1506"/>
      <c r="X59" s="1506"/>
      <c r="Y59" s="1506"/>
      <c r="Z59" s="1506"/>
      <c r="AA59" s="1506"/>
      <c r="AB59" s="1506"/>
      <c r="AC59" s="1506"/>
      <c r="AD59" s="1507"/>
      <c r="AE59" s="1511" t="s">
        <v>420</v>
      </c>
      <c r="AF59" s="1511"/>
      <c r="AG59" s="1511"/>
      <c r="AH59" s="1511"/>
      <c r="AI59" s="1472"/>
      <c r="AJ59" s="1473"/>
      <c r="AK59" s="1501" t="s">
        <v>496</v>
      </c>
      <c r="AL59" s="1266"/>
      <c r="AM59" s="1266"/>
      <c r="AN59" s="1266"/>
      <c r="AO59" s="1266"/>
      <c r="AP59" s="1266"/>
      <c r="AQ59" s="1266"/>
      <c r="AR59" s="1266"/>
      <c r="AS59" s="1266"/>
      <c r="AT59" s="1266"/>
      <c r="AU59" s="1266"/>
      <c r="AV59" s="1266"/>
      <c r="AW59" s="1502"/>
      <c r="AX59" s="1464"/>
      <c r="AY59" s="1465"/>
      <c r="AZ59" s="1465"/>
      <c r="BA59" s="1465"/>
      <c r="BB59" s="1465"/>
      <c r="BC59" s="1465"/>
      <c r="BD59" s="1465"/>
      <c r="BE59" s="1465"/>
      <c r="BF59" s="1465"/>
      <c r="BG59" s="1465"/>
      <c r="BH59" s="1465"/>
      <c r="BI59" s="1465"/>
      <c r="BJ59" s="1465"/>
      <c r="BK59" s="1465"/>
      <c r="BL59" s="1466"/>
      <c r="BM59" s="1512" t="s">
        <v>420</v>
      </c>
      <c r="BN59" s="1513"/>
      <c r="BO59" s="1513"/>
      <c r="BP59" s="1514"/>
      <c r="BQ59" s="1184"/>
      <c r="BR59" s="1184"/>
      <c r="BS59" s="1183"/>
      <c r="BT59" s="1184"/>
      <c r="BU59" s="1184"/>
      <c r="BV59" s="1184"/>
      <c r="BW59" s="1184"/>
      <c r="BX59" s="1184"/>
      <c r="BY59" s="1184"/>
      <c r="BZ59" s="1184"/>
      <c r="CA59" s="1184"/>
      <c r="CB59" s="1184"/>
      <c r="CC59" s="1184"/>
      <c r="CD59" s="1184"/>
      <c r="CE59" s="1184"/>
      <c r="CF59" s="1184"/>
      <c r="CG59" s="1184"/>
      <c r="CH59" s="1185"/>
      <c r="CI59" s="1499"/>
      <c r="CJ59" s="1499"/>
      <c r="CK59" s="1499"/>
      <c r="CL59" s="1499"/>
      <c r="CM59" s="1499"/>
      <c r="CN59" s="1499"/>
      <c r="CO59" s="1499"/>
      <c r="CP59" s="1499"/>
      <c r="CQ59" s="1499"/>
      <c r="CR59" s="1499"/>
      <c r="CS59" s="1499"/>
      <c r="CT59" s="1499"/>
      <c r="CU59" s="1499"/>
      <c r="CV59" s="1499"/>
      <c r="CW59" s="1499"/>
      <c r="CX59" s="1499"/>
      <c r="CY59" s="1499"/>
      <c r="CZ59" s="1144"/>
      <c r="DA59" s="1144"/>
      <c r="DB59" s="1144"/>
      <c r="DC59" s="1144"/>
      <c r="DD59" s="1144"/>
      <c r="DE59" s="1144"/>
      <c r="DF59" s="1144"/>
      <c r="DG59" s="567"/>
      <c r="DH59" s="557"/>
    </row>
    <row r="60" spans="1:124" ht="9.75" customHeight="1">
      <c r="A60" s="1524"/>
      <c r="B60" s="1524"/>
      <c r="C60" s="1503"/>
      <c r="D60" s="1270"/>
      <c r="E60" s="1270"/>
      <c r="F60" s="1270"/>
      <c r="G60" s="1270"/>
      <c r="H60" s="1270"/>
      <c r="I60" s="1270"/>
      <c r="J60" s="1270"/>
      <c r="K60" s="1270"/>
      <c r="L60" s="1270"/>
      <c r="M60" s="1270"/>
      <c r="N60" s="1270"/>
      <c r="O60" s="1504"/>
      <c r="P60" s="1508"/>
      <c r="Q60" s="1509"/>
      <c r="R60" s="1509"/>
      <c r="S60" s="1509"/>
      <c r="T60" s="1509"/>
      <c r="U60" s="1509"/>
      <c r="V60" s="1509"/>
      <c r="W60" s="1509"/>
      <c r="X60" s="1509"/>
      <c r="Y60" s="1509"/>
      <c r="Z60" s="1509"/>
      <c r="AA60" s="1509"/>
      <c r="AB60" s="1509"/>
      <c r="AC60" s="1509"/>
      <c r="AD60" s="1510"/>
      <c r="AE60" s="1511"/>
      <c r="AF60" s="1511"/>
      <c r="AG60" s="1511"/>
      <c r="AH60" s="1511"/>
      <c r="AI60" s="1474"/>
      <c r="AJ60" s="1475"/>
      <c r="AK60" s="1503"/>
      <c r="AL60" s="1270"/>
      <c r="AM60" s="1270"/>
      <c r="AN60" s="1270"/>
      <c r="AO60" s="1270"/>
      <c r="AP60" s="1270"/>
      <c r="AQ60" s="1270"/>
      <c r="AR60" s="1270"/>
      <c r="AS60" s="1270"/>
      <c r="AT60" s="1270"/>
      <c r="AU60" s="1270"/>
      <c r="AV60" s="1270"/>
      <c r="AW60" s="1504"/>
      <c r="AX60" s="1467"/>
      <c r="AY60" s="1468"/>
      <c r="AZ60" s="1468"/>
      <c r="BA60" s="1468"/>
      <c r="BB60" s="1468"/>
      <c r="BC60" s="1468"/>
      <c r="BD60" s="1468"/>
      <c r="BE60" s="1468"/>
      <c r="BF60" s="1468"/>
      <c r="BG60" s="1468"/>
      <c r="BH60" s="1468"/>
      <c r="BI60" s="1468"/>
      <c r="BJ60" s="1468"/>
      <c r="BK60" s="1468"/>
      <c r="BL60" s="1469"/>
      <c r="BM60" s="1515"/>
      <c r="BN60" s="1516"/>
      <c r="BO60" s="1516"/>
      <c r="BP60" s="1517"/>
      <c r="BQ60" s="1184"/>
      <c r="BR60" s="1184"/>
      <c r="BS60" s="1059"/>
      <c r="BT60" s="1060"/>
      <c r="BU60" s="1060"/>
      <c r="BV60" s="1060"/>
      <c r="BW60" s="1060"/>
      <c r="BX60" s="1060"/>
      <c r="BY60" s="1060"/>
      <c r="BZ60" s="1060"/>
      <c r="CA60" s="1060"/>
      <c r="CB60" s="1060"/>
      <c r="CC60" s="1060"/>
      <c r="CD60" s="1060"/>
      <c r="CE60" s="1060"/>
      <c r="CF60" s="1060"/>
      <c r="CG60" s="1060"/>
      <c r="CH60" s="1061"/>
      <c r="CI60" s="1499"/>
      <c r="CJ60" s="1499"/>
      <c r="CK60" s="1499"/>
      <c r="CL60" s="1499"/>
      <c r="CM60" s="1499"/>
      <c r="CN60" s="1499"/>
      <c r="CO60" s="1499"/>
      <c r="CP60" s="1499"/>
      <c r="CQ60" s="1499"/>
      <c r="CR60" s="1499"/>
      <c r="CS60" s="1499"/>
      <c r="CT60" s="1499"/>
      <c r="CU60" s="1499"/>
      <c r="CV60" s="1499"/>
      <c r="CW60" s="1499"/>
      <c r="CX60" s="1499"/>
      <c r="CY60" s="1499"/>
      <c r="CZ60" s="1144"/>
      <c r="DA60" s="1144"/>
      <c r="DB60" s="1144"/>
      <c r="DC60" s="1144"/>
      <c r="DD60" s="1144"/>
      <c r="DE60" s="1144"/>
      <c r="DF60" s="1144"/>
      <c r="DG60" s="567"/>
      <c r="DH60" s="557"/>
    </row>
    <row r="61" spans="1:124" ht="4.5" customHeight="1"/>
    <row r="62" spans="1:124" ht="4.5" customHeight="1">
      <c r="B62" s="541"/>
      <c r="C62" s="541"/>
      <c r="D62" s="541"/>
      <c r="E62" s="541"/>
      <c r="F62" s="541"/>
      <c r="G62" s="541"/>
      <c r="H62" s="541"/>
      <c r="I62" s="541"/>
      <c r="J62" s="541"/>
      <c r="K62" s="541"/>
      <c r="L62" s="541"/>
      <c r="M62" s="541"/>
      <c r="N62" s="541"/>
      <c r="O62" s="541"/>
      <c r="P62" s="541"/>
      <c r="Q62" s="541"/>
      <c r="R62" s="541"/>
      <c r="S62" s="541"/>
      <c r="T62" s="541"/>
      <c r="U62" s="541"/>
      <c r="V62" s="541"/>
      <c r="W62" s="541"/>
      <c r="X62" s="541"/>
      <c r="Y62" s="541"/>
      <c r="Z62" s="541"/>
      <c r="AA62" s="541"/>
      <c r="AB62" s="541"/>
      <c r="AC62" s="541"/>
      <c r="AD62" s="541"/>
      <c r="AE62" s="541"/>
      <c r="AF62" s="541"/>
      <c r="AG62" s="541"/>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row>
    <row r="63" spans="1:124" ht="4.5" customHeight="1">
      <c r="A63" s="1500" t="s">
        <v>646</v>
      </c>
      <c r="B63" s="1500"/>
      <c r="C63" s="1500"/>
      <c r="D63" s="1500"/>
      <c r="E63" s="1500"/>
      <c r="F63" s="1500"/>
      <c r="G63" s="1500"/>
      <c r="H63" s="1500"/>
      <c r="I63" s="1500"/>
      <c r="J63" s="1500"/>
      <c r="K63" s="1500"/>
      <c r="L63" s="1500"/>
      <c r="M63" s="1500"/>
      <c r="N63" s="1500"/>
      <c r="O63" s="1500"/>
      <c r="P63" s="1500"/>
      <c r="Q63" s="1500"/>
      <c r="R63" s="1500"/>
      <c r="S63" s="1500"/>
      <c r="T63" s="1500"/>
      <c r="U63" s="1500"/>
      <c r="V63" s="1500"/>
      <c r="W63" s="1500"/>
      <c r="X63" s="1500"/>
      <c r="Y63" s="1500"/>
      <c r="Z63" s="1500"/>
      <c r="AA63" s="1500"/>
      <c r="AB63" s="1500"/>
      <c r="AC63" s="1500"/>
      <c r="AD63" s="1500"/>
      <c r="AE63" s="1500"/>
      <c r="AF63" s="1500"/>
      <c r="AG63" s="1500"/>
      <c r="AH63" s="1500"/>
      <c r="AI63" s="1500"/>
      <c r="AJ63" s="1500"/>
      <c r="AK63" s="1500"/>
      <c r="AL63" s="1500"/>
      <c r="AM63" s="1500"/>
      <c r="AN63" s="1500"/>
      <c r="AO63" s="1500"/>
      <c r="AP63" s="1500"/>
      <c r="AQ63" s="1500"/>
      <c r="AR63" s="1500"/>
      <c r="AS63" s="1500"/>
      <c r="AT63" s="1500"/>
      <c r="AU63" s="1500"/>
      <c r="AV63" s="1500"/>
      <c r="AW63" s="1500"/>
      <c r="AX63" s="1500"/>
      <c r="AY63" s="1500"/>
      <c r="AZ63" s="1500"/>
      <c r="BA63" s="541"/>
      <c r="BB63" s="541"/>
      <c r="BC63" s="541"/>
      <c r="BD63" s="541"/>
      <c r="BE63" s="541"/>
      <c r="BF63" s="541"/>
      <c r="BG63" s="541"/>
      <c r="BH63" s="541"/>
      <c r="BI63" s="541"/>
      <c r="BJ63" s="541"/>
      <c r="BK63" s="541"/>
      <c r="BL63" s="541"/>
      <c r="BM63" s="541"/>
      <c r="BN63" s="541"/>
      <c r="BO63" s="541"/>
      <c r="BP63" s="541"/>
      <c r="BQ63" s="541"/>
      <c r="BR63" s="541"/>
    </row>
    <row r="64" spans="1:124" ht="4.5" customHeight="1">
      <c r="A64" s="1500"/>
      <c r="B64" s="1500"/>
      <c r="C64" s="1500"/>
      <c r="D64" s="1500"/>
      <c r="E64" s="1500"/>
      <c r="F64" s="1500"/>
      <c r="G64" s="1500"/>
      <c r="H64" s="1500"/>
      <c r="I64" s="1500"/>
      <c r="J64" s="1500"/>
      <c r="K64" s="1500"/>
      <c r="L64" s="1500"/>
      <c r="M64" s="1500"/>
      <c r="N64" s="1500"/>
      <c r="O64" s="1500"/>
      <c r="P64" s="1500"/>
      <c r="Q64" s="1500"/>
      <c r="R64" s="1500"/>
      <c r="S64" s="1500"/>
      <c r="T64" s="1500"/>
      <c r="U64" s="1500"/>
      <c r="V64" s="1500"/>
      <c r="W64" s="1500"/>
      <c r="X64" s="1500"/>
      <c r="Y64" s="1500"/>
      <c r="Z64" s="1500"/>
      <c r="AA64" s="1500"/>
      <c r="AB64" s="1500"/>
      <c r="AC64" s="1500"/>
      <c r="AD64" s="1500"/>
      <c r="AE64" s="1500"/>
      <c r="AF64" s="1500"/>
      <c r="AG64" s="1500"/>
      <c r="AH64" s="1500"/>
      <c r="AI64" s="1500"/>
      <c r="AJ64" s="1500"/>
      <c r="AK64" s="1500"/>
      <c r="AL64" s="1500"/>
      <c r="AM64" s="1500"/>
      <c r="AN64" s="1500"/>
      <c r="AO64" s="1500"/>
      <c r="AP64" s="1500"/>
      <c r="AQ64" s="1500"/>
      <c r="AR64" s="1500"/>
      <c r="AS64" s="1500"/>
      <c r="AT64" s="1500"/>
      <c r="AU64" s="1500"/>
      <c r="AV64" s="1500"/>
      <c r="AW64" s="1500"/>
      <c r="AX64" s="1500"/>
      <c r="AY64" s="1500"/>
      <c r="AZ64" s="1500"/>
      <c r="BA64" s="541"/>
      <c r="BB64" s="541"/>
      <c r="BC64" s="541"/>
      <c r="BD64" s="541"/>
      <c r="BE64" s="541"/>
      <c r="BF64" s="541"/>
      <c r="BG64" s="541"/>
      <c r="BH64" s="541"/>
      <c r="BI64" s="541"/>
      <c r="BJ64" s="541"/>
      <c r="BK64" s="541"/>
      <c r="BL64" s="541"/>
      <c r="BM64" s="541"/>
      <c r="BN64" s="541"/>
      <c r="BO64" s="541"/>
      <c r="BP64" s="541"/>
      <c r="BQ64" s="541"/>
      <c r="BR64" s="541"/>
    </row>
    <row r="65" spans="1:52" ht="4.5" customHeight="1">
      <c r="A65" s="1500"/>
      <c r="B65" s="1500"/>
      <c r="C65" s="1500"/>
      <c r="D65" s="1500"/>
      <c r="E65" s="1500"/>
      <c r="F65" s="1500"/>
      <c r="G65" s="1500"/>
      <c r="H65" s="1500"/>
      <c r="I65" s="1500"/>
      <c r="J65" s="1500"/>
      <c r="K65" s="1500"/>
      <c r="L65" s="1500"/>
      <c r="M65" s="1500"/>
      <c r="N65" s="1500"/>
      <c r="O65" s="1500"/>
      <c r="P65" s="1500"/>
      <c r="Q65" s="1500"/>
      <c r="R65" s="1500"/>
      <c r="S65" s="1500"/>
      <c r="T65" s="1500"/>
      <c r="U65" s="1500"/>
      <c r="V65" s="1500"/>
      <c r="W65" s="1500"/>
      <c r="X65" s="1500"/>
      <c r="Y65" s="1500"/>
      <c r="Z65" s="1500"/>
      <c r="AA65" s="1500"/>
      <c r="AB65" s="1500"/>
      <c r="AC65" s="1500"/>
      <c r="AD65" s="1500"/>
      <c r="AE65" s="1500"/>
      <c r="AF65" s="1500"/>
      <c r="AG65" s="1500"/>
      <c r="AH65" s="1500"/>
      <c r="AI65" s="1500"/>
      <c r="AJ65" s="1500"/>
      <c r="AK65" s="1500"/>
      <c r="AL65" s="1500"/>
      <c r="AM65" s="1500"/>
      <c r="AN65" s="1500"/>
      <c r="AO65" s="1500"/>
      <c r="AP65" s="1500"/>
      <c r="AQ65" s="1500"/>
      <c r="AR65" s="1500"/>
      <c r="AS65" s="1500"/>
      <c r="AT65" s="1500"/>
      <c r="AU65" s="1500"/>
      <c r="AV65" s="1500"/>
      <c r="AW65" s="1500"/>
      <c r="AX65" s="1500"/>
      <c r="AY65" s="1500"/>
      <c r="AZ65" s="1500"/>
    </row>
    <row r="66" spans="1:52" ht="4.5" customHeight="1">
      <c r="A66" s="535"/>
      <c r="B66" s="535"/>
      <c r="C66" s="535"/>
      <c r="D66" s="535"/>
      <c r="E66" s="535"/>
      <c r="F66" s="535"/>
      <c r="G66" s="535"/>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5"/>
      <c r="AH66" s="535"/>
      <c r="AI66" s="535"/>
      <c r="AJ66" s="535"/>
      <c r="AK66" s="535"/>
      <c r="AL66" s="535"/>
      <c r="AM66" s="535"/>
      <c r="AN66" s="535"/>
    </row>
    <row r="67" spans="1:52" ht="4.5" customHeight="1">
      <c r="A67" s="541"/>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row>
    <row r="68" spans="1:52" ht="4.5" customHeight="1">
      <c r="A68" s="541"/>
      <c r="B68" s="541"/>
      <c r="C68" s="541"/>
      <c r="D68" s="541"/>
      <c r="E68" s="541"/>
      <c r="F68" s="541"/>
      <c r="G68" s="541"/>
      <c r="H68" s="541"/>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row>
    <row r="69" spans="1:52" ht="4.5" customHeight="1">
      <c r="A69" s="541"/>
      <c r="B69" s="541"/>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row>
    <row r="70" spans="1:52" ht="4.5" customHeight="1"/>
    <row r="71" spans="1:52" ht="4.5" customHeight="1"/>
    <row r="72" spans="1:52" ht="4.5" customHeight="1"/>
    <row r="73" spans="1:52" ht="4.5" customHeight="1"/>
    <row r="74" spans="1:52" ht="4.5" customHeight="1"/>
    <row r="75" spans="1:52" ht="4.5" customHeight="1"/>
    <row r="76" spans="1:52" ht="4.5" customHeight="1"/>
    <row r="77" spans="1:52" ht="4.5" customHeight="1"/>
    <row r="78" spans="1:52" ht="4.5" customHeight="1"/>
    <row r="79" spans="1:52" ht="4.5" customHeight="1"/>
    <row r="80" spans="1:52" ht="4.5" customHeight="1"/>
    <row r="81" ht="4.5" customHeight="1"/>
    <row r="82" ht="4.5" customHeight="1"/>
    <row r="83" ht="4.5" customHeight="1"/>
    <row r="84" ht="4.5" customHeight="1"/>
    <row r="85" ht="4.5" customHeight="1"/>
    <row r="86" ht="4.5" customHeight="1"/>
    <row r="87" ht="4.5" customHeight="1"/>
    <row r="88" ht="4.5" customHeight="1"/>
    <row r="89" ht="4.5" customHeight="1"/>
    <row r="90" ht="4.5" customHeight="1"/>
    <row r="91" ht="4.5" customHeight="1"/>
    <row r="92" ht="4.5" customHeight="1"/>
    <row r="93" ht="4.5" customHeight="1"/>
    <row r="94" ht="4.5" customHeight="1"/>
    <row r="95" ht="4.5" customHeight="1"/>
    <row r="96" ht="4.5" customHeight="1"/>
    <row r="97" ht="4.5" customHeight="1"/>
    <row r="98" ht="4.5" customHeight="1"/>
    <row r="99" ht="4.5" customHeight="1"/>
    <row r="100" ht="4.5" customHeight="1"/>
    <row r="101" ht="4.5" customHeight="1"/>
    <row r="102" ht="4.5" customHeight="1"/>
    <row r="103" ht="4.5" customHeight="1"/>
    <row r="104" ht="4.5" customHeight="1"/>
    <row r="105" ht="4.5" customHeight="1"/>
    <row r="106" ht="4.5" customHeight="1"/>
    <row r="107" ht="4.5" customHeight="1"/>
    <row r="108" ht="4.5" customHeight="1"/>
    <row r="109" ht="4.5" customHeight="1"/>
    <row r="110" ht="4.5" customHeight="1"/>
    <row r="111" ht="4.5" customHeight="1"/>
    <row r="112" ht="4.5" customHeight="1"/>
    <row r="113" ht="4.5" customHeight="1"/>
    <row r="114" ht="4.5" customHeight="1"/>
    <row r="115" ht="4.5" customHeight="1"/>
    <row r="116" ht="4.5" customHeight="1"/>
    <row r="117" ht="4.5" customHeight="1"/>
    <row r="118" ht="4.5" customHeight="1"/>
    <row r="119" ht="4.5" customHeight="1"/>
    <row r="120" ht="4.5" customHeight="1"/>
    <row r="121" ht="4.5" customHeight="1"/>
    <row r="122" ht="4.5" customHeight="1"/>
    <row r="123" ht="4.5" customHeight="1"/>
    <row r="124" ht="4.5" customHeight="1"/>
    <row r="125" ht="4.5" customHeight="1"/>
    <row r="126" ht="4.5" customHeight="1"/>
    <row r="127" ht="4.5" customHeight="1"/>
    <row r="128" ht="4.5" customHeight="1"/>
    <row r="129" spans="115:121" ht="4.5" customHeight="1"/>
    <row r="130" spans="115:121" ht="4.5" customHeight="1"/>
    <row r="131" spans="115:121" ht="4.5" customHeight="1"/>
    <row r="132" spans="115:121" ht="4.5" customHeight="1">
      <c r="DK132" s="536"/>
      <c r="DL132" s="536"/>
      <c r="DM132" s="536"/>
      <c r="DN132" s="536"/>
      <c r="DO132" s="536"/>
      <c r="DP132" s="536"/>
      <c r="DQ132" s="536"/>
    </row>
    <row r="133" spans="115:121" ht="4.5" customHeight="1">
      <c r="DK133" s="536"/>
      <c r="DL133" s="536"/>
      <c r="DM133" s="536"/>
      <c r="DN133" s="536"/>
      <c r="DO133" s="536"/>
      <c r="DP133" s="536"/>
      <c r="DQ133" s="536"/>
    </row>
    <row r="134" spans="115:121" ht="4.5" customHeight="1">
      <c r="DK134" s="536"/>
      <c r="DL134" s="536"/>
      <c r="DM134" s="536"/>
      <c r="DN134" s="536"/>
      <c r="DO134" s="536"/>
      <c r="DP134" s="536"/>
      <c r="DQ134" s="536"/>
    </row>
    <row r="135" spans="115:121" ht="4.5" customHeight="1"/>
    <row r="136" spans="115:121" ht="4.5" customHeight="1"/>
    <row r="137" spans="115:121" ht="4.5" customHeight="1"/>
    <row r="138" spans="115:121" ht="4.5" customHeight="1"/>
    <row r="139" spans="115:121" ht="4.5" customHeight="1"/>
    <row r="140" spans="115:121" ht="4.5" customHeight="1"/>
    <row r="141" spans="115:121" ht="4.5" customHeight="1"/>
    <row r="142" spans="115:121" ht="4.5" customHeight="1"/>
    <row r="143" spans="115:121" ht="4.5" customHeight="1"/>
    <row r="144" spans="115:121" ht="4.5" customHeight="1"/>
    <row r="145" ht="4.5" customHeight="1"/>
    <row r="146" ht="4.5" customHeight="1"/>
    <row r="147" ht="4.5" customHeight="1"/>
    <row r="148" ht="4.5" customHeight="1"/>
    <row r="149" ht="4.5" customHeight="1"/>
    <row r="150" ht="4.5" customHeight="1"/>
    <row r="151" ht="4.5" customHeight="1"/>
    <row r="152" ht="4.5" customHeight="1"/>
    <row r="153" ht="4.5" customHeight="1"/>
    <row r="154" ht="4.5" customHeight="1"/>
    <row r="155" ht="4.5" customHeight="1"/>
    <row r="156" ht="4.5" customHeight="1"/>
    <row r="157" ht="4.5" customHeight="1"/>
    <row r="158" ht="4.5" customHeight="1"/>
    <row r="159" ht="4.5" customHeight="1"/>
    <row r="160" ht="4.5" customHeight="1"/>
    <row r="161" ht="4.5" customHeight="1"/>
    <row r="162" ht="4.5" customHeight="1"/>
    <row r="163" ht="4.5" customHeight="1"/>
    <row r="164" ht="4.5" customHeight="1"/>
    <row r="165" ht="4.5" customHeight="1"/>
    <row r="166" ht="4.5" customHeight="1"/>
    <row r="167" ht="4.5" customHeight="1"/>
    <row r="168" ht="4.5" customHeight="1"/>
    <row r="169" ht="4.5" customHeight="1"/>
    <row r="170" ht="4.5" customHeight="1"/>
    <row r="171" ht="4.5" customHeight="1"/>
    <row r="172" ht="4.5" customHeight="1"/>
    <row r="173" ht="4.5" customHeight="1"/>
    <row r="174" ht="4.5" customHeight="1"/>
    <row r="175" ht="4.5" customHeight="1"/>
    <row r="176" ht="4.5" customHeight="1"/>
    <row r="177" ht="4.5" customHeight="1"/>
    <row r="178" ht="4.5" customHeight="1"/>
    <row r="179" ht="4.5" customHeight="1"/>
    <row r="180" ht="4.5" customHeight="1"/>
    <row r="181" ht="4.5" customHeight="1"/>
    <row r="182" ht="4.5" customHeight="1"/>
    <row r="183" ht="4.5" customHeight="1"/>
    <row r="184" ht="4.5" customHeight="1"/>
    <row r="185" ht="4.5" customHeight="1"/>
    <row r="186" ht="4.5" customHeight="1"/>
    <row r="187" ht="4.5" customHeight="1"/>
    <row r="188" ht="4.5" customHeight="1"/>
    <row r="189" ht="4.5" customHeight="1"/>
    <row r="190" ht="4.5" customHeight="1"/>
    <row r="191" ht="4.5" customHeight="1"/>
    <row r="192" ht="4.5" customHeight="1"/>
    <row r="193" ht="4.5" customHeight="1"/>
    <row r="194" ht="4.5" customHeight="1"/>
    <row r="195" ht="4.5" customHeight="1"/>
    <row r="196" ht="4.5" customHeight="1"/>
    <row r="197" ht="4.5" customHeight="1"/>
    <row r="198" ht="4.5" customHeight="1"/>
    <row r="199" ht="4.5" customHeight="1"/>
    <row r="200" ht="4.5" customHeight="1"/>
    <row r="201" ht="4.5" customHeight="1"/>
    <row r="202" ht="4.5" customHeight="1"/>
    <row r="203" ht="4.5" customHeight="1"/>
    <row r="204" ht="4.5" customHeight="1"/>
    <row r="205" ht="4.5" customHeight="1"/>
    <row r="206" ht="4.5" customHeight="1"/>
    <row r="207" ht="4.5" customHeight="1"/>
    <row r="208" ht="4.5" customHeight="1"/>
    <row r="209" ht="4.5" customHeight="1"/>
    <row r="210" ht="4.5" customHeight="1"/>
    <row r="211" ht="4.5" customHeight="1"/>
    <row r="212" ht="4.5" customHeight="1"/>
    <row r="213" ht="4.5" customHeight="1"/>
    <row r="214" ht="4.5" customHeight="1"/>
    <row r="215" ht="4.5" customHeight="1"/>
    <row r="216" ht="4.5" customHeight="1"/>
    <row r="217" ht="4.5" customHeight="1"/>
    <row r="218" ht="4.5" customHeight="1"/>
    <row r="219" ht="4.5" customHeight="1"/>
    <row r="220" ht="4.5" customHeight="1"/>
    <row r="221" ht="4.5" customHeight="1"/>
    <row r="222" ht="4.5" customHeight="1"/>
    <row r="223" ht="4.5" customHeight="1"/>
  </sheetData>
  <sheetProtection algorithmName="SHA-512" hashValue="FNhhxdYxsELqGZgoFI2RUNX4fjx6NAUcBJ9AjsZ7c6Npy7x4BvF2CEDikWr7oid9TwT/1wiGwSMufF7F7v7lFg==" saltValue="l9OWuAbd+Cxlh5iCkhCLYQ==" spinCount="100000" sheet="1" objects="1" scenarios="1"/>
  <mergeCells count="630">
    <mergeCell ref="A63:AZ65"/>
    <mergeCell ref="BQ59:BR60"/>
    <mergeCell ref="BQ57:BR58"/>
    <mergeCell ref="BS57:CH60"/>
    <mergeCell ref="CI57:CY60"/>
    <mergeCell ref="CZ57:DF60"/>
    <mergeCell ref="C59:O60"/>
    <mergeCell ref="P59:AD60"/>
    <mergeCell ref="AE59:AH60"/>
    <mergeCell ref="AK59:AW60"/>
    <mergeCell ref="AX59:BL60"/>
    <mergeCell ref="BM59:BP60"/>
    <mergeCell ref="C57:O58"/>
    <mergeCell ref="P57:AD58"/>
    <mergeCell ref="AE57:AH58"/>
    <mergeCell ref="AK57:AW58"/>
    <mergeCell ref="AX57:BL58"/>
    <mergeCell ref="BM57:BP58"/>
    <mergeCell ref="A41:B60"/>
    <mergeCell ref="C41:D42"/>
    <mergeCell ref="E41:F42"/>
    <mergeCell ref="G41:J42"/>
    <mergeCell ref="K41:O42"/>
    <mergeCell ref="P41:Q42"/>
    <mergeCell ref="DL53:DQ54"/>
    <mergeCell ref="DR53:DT54"/>
    <mergeCell ref="CI53:CY56"/>
    <mergeCell ref="CZ53:DF56"/>
    <mergeCell ref="C55:D56"/>
    <mergeCell ref="E55:F56"/>
    <mergeCell ref="G55:J56"/>
    <mergeCell ref="K55:O56"/>
    <mergeCell ref="P55:Q56"/>
    <mergeCell ref="R55:V56"/>
    <mergeCell ref="W55:AH56"/>
    <mergeCell ref="BQ55:BR56"/>
    <mergeCell ref="CQ49:CR50"/>
    <mergeCell ref="CS49:CS50"/>
    <mergeCell ref="DR51:DT52"/>
    <mergeCell ref="C53:D54"/>
    <mergeCell ref="E53:F54"/>
    <mergeCell ref="G53:J54"/>
    <mergeCell ref="K53:O54"/>
    <mergeCell ref="P53:Q54"/>
    <mergeCell ref="R53:V54"/>
    <mergeCell ref="W53:AH54"/>
    <mergeCell ref="BQ53:BR54"/>
    <mergeCell ref="BS53:CH56"/>
    <mergeCell ref="CT51:CU52"/>
    <mergeCell ref="CV51:CW52"/>
    <mergeCell ref="CX51:CY52"/>
    <mergeCell ref="CZ51:DF52"/>
    <mergeCell ref="DK51:DK52"/>
    <mergeCell ref="DL51:DQ52"/>
    <mergeCell ref="CG51:CH52"/>
    <mergeCell ref="CI51:CK52"/>
    <mergeCell ref="CL51:CN52"/>
    <mergeCell ref="CO51:CP52"/>
    <mergeCell ref="CQ51:CR52"/>
    <mergeCell ref="CS51:CS52"/>
    <mergeCell ref="CL47:CN48"/>
    <mergeCell ref="CO47:CP48"/>
    <mergeCell ref="CQ47:CR48"/>
    <mergeCell ref="CS47:CS48"/>
    <mergeCell ref="DR49:DT50"/>
    <mergeCell ref="C51:D52"/>
    <mergeCell ref="E51:F52"/>
    <mergeCell ref="G51:J52"/>
    <mergeCell ref="K51:O52"/>
    <mergeCell ref="P51:Q52"/>
    <mergeCell ref="R51:V52"/>
    <mergeCell ref="W51:AH52"/>
    <mergeCell ref="BQ51:BR52"/>
    <mergeCell ref="BS51:BV52"/>
    <mergeCell ref="CT49:CU50"/>
    <mergeCell ref="CV49:CW50"/>
    <mergeCell ref="CX49:CY50"/>
    <mergeCell ref="CZ49:DF50"/>
    <mergeCell ref="DK49:DK50"/>
    <mergeCell ref="DL49:DQ50"/>
    <mergeCell ref="CG49:CH50"/>
    <mergeCell ref="CI49:CK50"/>
    <mergeCell ref="CL49:CN50"/>
    <mergeCell ref="CO49:CP50"/>
    <mergeCell ref="CL45:CN46"/>
    <mergeCell ref="CO45:CP46"/>
    <mergeCell ref="CQ45:CR46"/>
    <mergeCell ref="CS45:CS46"/>
    <mergeCell ref="AK43:BP56"/>
    <mergeCell ref="BQ43:BR44"/>
    <mergeCell ref="DR47:DT48"/>
    <mergeCell ref="C49:D50"/>
    <mergeCell ref="E49:F50"/>
    <mergeCell ref="G49:J50"/>
    <mergeCell ref="K49:O50"/>
    <mergeCell ref="P49:Q50"/>
    <mergeCell ref="R49:V50"/>
    <mergeCell ref="W49:AH50"/>
    <mergeCell ref="BQ49:BR50"/>
    <mergeCell ref="BS49:BV50"/>
    <mergeCell ref="CT47:CU48"/>
    <mergeCell ref="CV47:CW48"/>
    <mergeCell ref="CX47:CY48"/>
    <mergeCell ref="CZ47:DF48"/>
    <mergeCell ref="DK47:DK48"/>
    <mergeCell ref="DL47:DQ48"/>
    <mergeCell ref="CG47:CH48"/>
    <mergeCell ref="CI47:CK48"/>
    <mergeCell ref="CL43:CN44"/>
    <mergeCell ref="CO43:CP44"/>
    <mergeCell ref="CQ43:CR44"/>
    <mergeCell ref="CS43:CS44"/>
    <mergeCell ref="R43:V44"/>
    <mergeCell ref="W43:AH44"/>
    <mergeCell ref="DR45:DT46"/>
    <mergeCell ref="C47:D48"/>
    <mergeCell ref="E47:F48"/>
    <mergeCell ref="G47:J48"/>
    <mergeCell ref="K47:O48"/>
    <mergeCell ref="P47:Q48"/>
    <mergeCell ref="R47:V48"/>
    <mergeCell ref="W47:AH48"/>
    <mergeCell ref="BQ47:BR48"/>
    <mergeCell ref="BS47:BV48"/>
    <mergeCell ref="CT45:CU46"/>
    <mergeCell ref="CV45:CW46"/>
    <mergeCell ref="CX45:CY46"/>
    <mergeCell ref="CZ45:DF46"/>
    <mergeCell ref="DK45:DK46"/>
    <mergeCell ref="DL45:DQ46"/>
    <mergeCell ref="CG45:CH46"/>
    <mergeCell ref="CI45:CK46"/>
    <mergeCell ref="BW45:CF46"/>
    <mergeCell ref="BW47:CF48"/>
    <mergeCell ref="BW49:CF50"/>
    <mergeCell ref="BW51:CF52"/>
    <mergeCell ref="CX41:CY42"/>
    <mergeCell ref="CZ41:DF42"/>
    <mergeCell ref="DK41:DK42"/>
    <mergeCell ref="DR43:DT44"/>
    <mergeCell ref="C45:D46"/>
    <mergeCell ref="E45:F46"/>
    <mergeCell ref="G45:J46"/>
    <mergeCell ref="K45:O46"/>
    <mergeCell ref="P45:Q46"/>
    <mergeCell ref="R45:V46"/>
    <mergeCell ref="W45:AH46"/>
    <mergeCell ref="BQ45:BR46"/>
    <mergeCell ref="BS45:BV46"/>
    <mergeCell ref="CT43:CU44"/>
    <mergeCell ref="CV43:CW44"/>
    <mergeCell ref="CX43:CY44"/>
    <mergeCell ref="CZ43:DF44"/>
    <mergeCell ref="DK43:DK44"/>
    <mergeCell ref="DL43:DQ44"/>
    <mergeCell ref="CG43:CH44"/>
    <mergeCell ref="A11:B40"/>
    <mergeCell ref="C11:D12"/>
    <mergeCell ref="DL41:DQ42"/>
    <mergeCell ref="DR41:DT42"/>
    <mergeCell ref="C43:D44"/>
    <mergeCell ref="E43:F44"/>
    <mergeCell ref="G43:J44"/>
    <mergeCell ref="K43:O44"/>
    <mergeCell ref="P43:Q44"/>
    <mergeCell ref="CL41:CN42"/>
    <mergeCell ref="CO41:CP42"/>
    <mergeCell ref="CQ41:CR42"/>
    <mergeCell ref="CS41:CS42"/>
    <mergeCell ref="CT41:CU42"/>
    <mergeCell ref="CV41:CW42"/>
    <mergeCell ref="AK41:BP42"/>
    <mergeCell ref="BQ41:BR42"/>
    <mergeCell ref="BS41:BV42"/>
    <mergeCell ref="BW41:CF42"/>
    <mergeCell ref="CG41:CH42"/>
    <mergeCell ref="CI41:CK42"/>
    <mergeCell ref="BS43:BV44"/>
    <mergeCell ref="BW43:CF44"/>
    <mergeCell ref="CI43:CK44"/>
    <mergeCell ref="CV39:CW40"/>
    <mergeCell ref="CX39:CY40"/>
    <mergeCell ref="CZ39:DF40"/>
    <mergeCell ref="DK39:DK40"/>
    <mergeCell ref="DL39:DQ40"/>
    <mergeCell ref="CG39:CH40"/>
    <mergeCell ref="CI39:CK40"/>
    <mergeCell ref="CL39:CN40"/>
    <mergeCell ref="CO39:CP40"/>
    <mergeCell ref="CQ39:CR40"/>
    <mergeCell ref="CS39:CS40"/>
    <mergeCell ref="R41:V42"/>
    <mergeCell ref="W41:AH42"/>
    <mergeCell ref="AI41:AJ60"/>
    <mergeCell ref="DL37:DQ38"/>
    <mergeCell ref="DR37:DT38"/>
    <mergeCell ref="C39:O40"/>
    <mergeCell ref="P39:AD40"/>
    <mergeCell ref="AE39:AH40"/>
    <mergeCell ref="AK39:AW40"/>
    <mergeCell ref="AX39:BL40"/>
    <mergeCell ref="BM39:BP40"/>
    <mergeCell ref="BS39:BV40"/>
    <mergeCell ref="BW39:CF40"/>
    <mergeCell ref="CS37:CS38"/>
    <mergeCell ref="CT37:CU38"/>
    <mergeCell ref="CV37:CW38"/>
    <mergeCell ref="CX37:CY38"/>
    <mergeCell ref="CZ37:DF38"/>
    <mergeCell ref="DK37:DK38"/>
    <mergeCell ref="BW37:CF38"/>
    <mergeCell ref="CG37:CH38"/>
    <mergeCell ref="CI37:CK38"/>
    <mergeCell ref="CL37:CN38"/>
    <mergeCell ref="CO37:CP38"/>
    <mergeCell ref="CQ37:CR38"/>
    <mergeCell ref="DR39:DT40"/>
    <mergeCell ref="CT39:CU40"/>
    <mergeCell ref="DK35:DK36"/>
    <mergeCell ref="DL35:DQ36"/>
    <mergeCell ref="DR35:DT36"/>
    <mergeCell ref="C37:O38"/>
    <mergeCell ref="P37:AD38"/>
    <mergeCell ref="AE37:AH38"/>
    <mergeCell ref="AK37:AW38"/>
    <mergeCell ref="AX37:BL38"/>
    <mergeCell ref="BM37:BP38"/>
    <mergeCell ref="BS37:BV38"/>
    <mergeCell ref="CQ35:CR36"/>
    <mergeCell ref="CS35:CS36"/>
    <mergeCell ref="CT35:CU36"/>
    <mergeCell ref="CV35:CW36"/>
    <mergeCell ref="CX35:CY36"/>
    <mergeCell ref="CZ35:DF36"/>
    <mergeCell ref="BS35:BV36"/>
    <mergeCell ref="BW35:CF36"/>
    <mergeCell ref="CG35:CH36"/>
    <mergeCell ref="CI35:CK36"/>
    <mergeCell ref="CL35:CN36"/>
    <mergeCell ref="AS35:AW36"/>
    <mergeCell ref="AX35:AY36"/>
    <mergeCell ref="AZ35:BD36"/>
    <mergeCell ref="BE35:BP36"/>
    <mergeCell ref="DL33:DQ34"/>
    <mergeCell ref="DR33:DT34"/>
    <mergeCell ref="CT33:CU34"/>
    <mergeCell ref="CV33:CW34"/>
    <mergeCell ref="CX33:CY34"/>
    <mergeCell ref="CZ33:DF34"/>
    <mergeCell ref="DK33:DK34"/>
    <mergeCell ref="C35:D36"/>
    <mergeCell ref="E35:F36"/>
    <mergeCell ref="G35:J36"/>
    <mergeCell ref="K35:O36"/>
    <mergeCell ref="P35:Q36"/>
    <mergeCell ref="R35:V36"/>
    <mergeCell ref="W35:AH36"/>
    <mergeCell ref="AK35:AL36"/>
    <mergeCell ref="CS33:CS34"/>
    <mergeCell ref="BW33:CF34"/>
    <mergeCell ref="CG33:CH34"/>
    <mergeCell ref="CI33:CK34"/>
    <mergeCell ref="CL33:CN34"/>
    <mergeCell ref="CO33:CP34"/>
    <mergeCell ref="CQ33:CR34"/>
    <mergeCell ref="AO33:AR34"/>
    <mergeCell ref="AS33:AW34"/>
    <mergeCell ref="AX33:AY34"/>
    <mergeCell ref="AZ33:BD34"/>
    <mergeCell ref="BE33:BP34"/>
    <mergeCell ref="BS33:BV34"/>
    <mergeCell ref="CO35:CP36"/>
    <mergeCell ref="AM35:AN36"/>
    <mergeCell ref="AO35:AR36"/>
    <mergeCell ref="DR31:DT32"/>
    <mergeCell ref="CT31:CU32"/>
    <mergeCell ref="CV31:CW32"/>
    <mergeCell ref="CX31:CY32"/>
    <mergeCell ref="CZ31:DF32"/>
    <mergeCell ref="DK31:DK32"/>
    <mergeCell ref="DL31:DQ32"/>
    <mergeCell ref="CG31:CH32"/>
    <mergeCell ref="CI31:CK32"/>
    <mergeCell ref="CL31:CN32"/>
    <mergeCell ref="CO31:CP32"/>
    <mergeCell ref="CQ31:CR32"/>
    <mergeCell ref="CS31:CS32"/>
    <mergeCell ref="C33:D34"/>
    <mergeCell ref="E33:F34"/>
    <mergeCell ref="G33:J34"/>
    <mergeCell ref="K33:O34"/>
    <mergeCell ref="P33:Q34"/>
    <mergeCell ref="R33:V34"/>
    <mergeCell ref="W33:AH34"/>
    <mergeCell ref="AK33:AL34"/>
    <mergeCell ref="AM33:AN34"/>
    <mergeCell ref="BE31:BP32"/>
    <mergeCell ref="BS31:BV32"/>
    <mergeCell ref="BW31:CF32"/>
    <mergeCell ref="P31:Q32"/>
    <mergeCell ref="R31:V32"/>
    <mergeCell ref="W31:AH32"/>
    <mergeCell ref="AK31:AL32"/>
    <mergeCell ref="AM31:AN32"/>
    <mergeCell ref="AO31:AR32"/>
    <mergeCell ref="AS31:AW32"/>
    <mergeCell ref="AX31:AY32"/>
    <mergeCell ref="AZ31:BD32"/>
    <mergeCell ref="CV29:CW30"/>
    <mergeCell ref="CX29:CY30"/>
    <mergeCell ref="CZ29:DF30"/>
    <mergeCell ref="DK29:DK30"/>
    <mergeCell ref="DL29:DQ30"/>
    <mergeCell ref="DR29:DT30"/>
    <mergeCell ref="CI29:CK30"/>
    <mergeCell ref="CL29:CN30"/>
    <mergeCell ref="CO29:CP30"/>
    <mergeCell ref="CQ29:CR30"/>
    <mergeCell ref="CS29:CS30"/>
    <mergeCell ref="CT29:CU30"/>
    <mergeCell ref="AX29:AY30"/>
    <mergeCell ref="AZ29:BD30"/>
    <mergeCell ref="BE29:BP30"/>
    <mergeCell ref="BS29:BV30"/>
    <mergeCell ref="BW29:CF30"/>
    <mergeCell ref="CG29:CH30"/>
    <mergeCell ref="R29:V30"/>
    <mergeCell ref="W29:AH30"/>
    <mergeCell ref="AK29:AL30"/>
    <mergeCell ref="AM29:AN30"/>
    <mergeCell ref="AO29:AR30"/>
    <mergeCell ref="AS29:AW30"/>
    <mergeCell ref="CX27:CY28"/>
    <mergeCell ref="CZ27:DF28"/>
    <mergeCell ref="DK27:DK28"/>
    <mergeCell ref="DL27:DQ28"/>
    <mergeCell ref="DR27:DT28"/>
    <mergeCell ref="C29:D30"/>
    <mergeCell ref="E29:F30"/>
    <mergeCell ref="G29:J30"/>
    <mergeCell ref="K29:O30"/>
    <mergeCell ref="P29:Q30"/>
    <mergeCell ref="CL27:CN28"/>
    <mergeCell ref="CO27:CP28"/>
    <mergeCell ref="CQ27:CR28"/>
    <mergeCell ref="CS27:CS28"/>
    <mergeCell ref="CT27:CU28"/>
    <mergeCell ref="CV27:CW28"/>
    <mergeCell ref="AZ27:BD28"/>
    <mergeCell ref="BE27:BP28"/>
    <mergeCell ref="BS27:BV28"/>
    <mergeCell ref="BW27:CF28"/>
    <mergeCell ref="CG27:CH28"/>
    <mergeCell ref="CI27:CK28"/>
    <mergeCell ref="W27:AH28"/>
    <mergeCell ref="AK27:AL28"/>
    <mergeCell ref="AM27:AN28"/>
    <mergeCell ref="AO27:AR28"/>
    <mergeCell ref="AS27:AW28"/>
    <mergeCell ref="AX27:AY28"/>
    <mergeCell ref="CZ25:DF26"/>
    <mergeCell ref="DK25:DK26"/>
    <mergeCell ref="DL25:DQ26"/>
    <mergeCell ref="DR25:DT26"/>
    <mergeCell ref="C27:D28"/>
    <mergeCell ref="E27:F28"/>
    <mergeCell ref="G27:J28"/>
    <mergeCell ref="K27:O28"/>
    <mergeCell ref="P27:Q28"/>
    <mergeCell ref="R27:V28"/>
    <mergeCell ref="CO25:CP26"/>
    <mergeCell ref="CQ25:CR26"/>
    <mergeCell ref="CS25:CS26"/>
    <mergeCell ref="CT25:CU26"/>
    <mergeCell ref="CV25:CW26"/>
    <mergeCell ref="CX25:CY26"/>
    <mergeCell ref="BE25:BP26"/>
    <mergeCell ref="BS25:BV26"/>
    <mergeCell ref="BW25:CF26"/>
    <mergeCell ref="CG25:CH26"/>
    <mergeCell ref="CI25:CK26"/>
    <mergeCell ref="CL25:CN26"/>
    <mergeCell ref="AK25:AL26"/>
    <mergeCell ref="AM25:AN26"/>
    <mergeCell ref="AO25:AR26"/>
    <mergeCell ref="AS25:AW26"/>
    <mergeCell ref="AX25:AY26"/>
    <mergeCell ref="AZ25:BD26"/>
    <mergeCell ref="DK23:DK24"/>
    <mergeCell ref="AX23:AY24"/>
    <mergeCell ref="AZ23:BD24"/>
    <mergeCell ref="BE23:BP24"/>
    <mergeCell ref="DL23:DQ24"/>
    <mergeCell ref="DR23:DT24"/>
    <mergeCell ref="C25:D26"/>
    <mergeCell ref="E25:F26"/>
    <mergeCell ref="G25:J26"/>
    <mergeCell ref="K25:O26"/>
    <mergeCell ref="P25:Q26"/>
    <mergeCell ref="R25:V26"/>
    <mergeCell ref="W25:AH26"/>
    <mergeCell ref="CQ23:CR24"/>
    <mergeCell ref="CS23:CS24"/>
    <mergeCell ref="CT23:CU24"/>
    <mergeCell ref="CV23:CW24"/>
    <mergeCell ref="CX23:CY24"/>
    <mergeCell ref="CZ23:DF24"/>
    <mergeCell ref="BS23:BV24"/>
    <mergeCell ref="BW23:CF24"/>
    <mergeCell ref="CG23:CH24"/>
    <mergeCell ref="CI23:CK24"/>
    <mergeCell ref="CL23:CN24"/>
    <mergeCell ref="CO23:CP24"/>
    <mergeCell ref="AM23:AN24"/>
    <mergeCell ref="AO23:AR24"/>
    <mergeCell ref="AS23:AW24"/>
    <mergeCell ref="DL21:DQ22"/>
    <mergeCell ref="DR21:DT22"/>
    <mergeCell ref="C23:D24"/>
    <mergeCell ref="E23:F24"/>
    <mergeCell ref="G23:J24"/>
    <mergeCell ref="K23:O24"/>
    <mergeCell ref="P23:Q24"/>
    <mergeCell ref="R23:V24"/>
    <mergeCell ref="W23:AH24"/>
    <mergeCell ref="AK23:AL24"/>
    <mergeCell ref="CS21:CS22"/>
    <mergeCell ref="CT21:CU22"/>
    <mergeCell ref="CV21:CW22"/>
    <mergeCell ref="CX21:CY22"/>
    <mergeCell ref="CZ21:DF22"/>
    <mergeCell ref="DK21:DK22"/>
    <mergeCell ref="BW21:CF22"/>
    <mergeCell ref="CG21:CH22"/>
    <mergeCell ref="CI21:CK22"/>
    <mergeCell ref="CL21:CN22"/>
    <mergeCell ref="CO21:CP22"/>
    <mergeCell ref="CQ21:CR22"/>
    <mergeCell ref="AO21:AR22"/>
    <mergeCell ref="AS21:AW22"/>
    <mergeCell ref="AX21:AY22"/>
    <mergeCell ref="AZ21:BD22"/>
    <mergeCell ref="BE21:BP22"/>
    <mergeCell ref="BS21:BV22"/>
    <mergeCell ref="DR19:DT20"/>
    <mergeCell ref="C21:D22"/>
    <mergeCell ref="E21:F22"/>
    <mergeCell ref="G21:J22"/>
    <mergeCell ref="K21:O22"/>
    <mergeCell ref="P21:Q22"/>
    <mergeCell ref="R21:V22"/>
    <mergeCell ref="W21:AH22"/>
    <mergeCell ref="AK21:AL22"/>
    <mergeCell ref="AM21:AN22"/>
    <mergeCell ref="CT19:CU20"/>
    <mergeCell ref="CV19:CW20"/>
    <mergeCell ref="CX19:CY20"/>
    <mergeCell ref="CZ19:DF20"/>
    <mergeCell ref="DK19:DK20"/>
    <mergeCell ref="DL19:DQ20"/>
    <mergeCell ref="CG19:CH20"/>
    <mergeCell ref="CI19:CK20"/>
    <mergeCell ref="CL19:CN20"/>
    <mergeCell ref="CO19:CP20"/>
    <mergeCell ref="CQ19:CR20"/>
    <mergeCell ref="CS19:CS20"/>
    <mergeCell ref="AS19:AW20"/>
    <mergeCell ref="AX19:AY20"/>
    <mergeCell ref="AZ19:BD20"/>
    <mergeCell ref="BE19:BP20"/>
    <mergeCell ref="BS19:BV20"/>
    <mergeCell ref="BW19:CF20"/>
    <mergeCell ref="DR17:DT18"/>
    <mergeCell ref="CT17:CU18"/>
    <mergeCell ref="CV17:CW18"/>
    <mergeCell ref="CX17:CY18"/>
    <mergeCell ref="CZ17:DF18"/>
    <mergeCell ref="DK17:DK18"/>
    <mergeCell ref="DL17:DQ18"/>
    <mergeCell ref="CG17:CH18"/>
    <mergeCell ref="CI17:CK18"/>
    <mergeCell ref="CL17:CN18"/>
    <mergeCell ref="CO17:CP18"/>
    <mergeCell ref="CQ17:CR18"/>
    <mergeCell ref="CS17:CS18"/>
    <mergeCell ref="AS17:AW18"/>
    <mergeCell ref="AX17:AY18"/>
    <mergeCell ref="AZ17:BD18"/>
    <mergeCell ref="C19:D20"/>
    <mergeCell ref="E19:F20"/>
    <mergeCell ref="G19:J20"/>
    <mergeCell ref="K19:O20"/>
    <mergeCell ref="P19:Q20"/>
    <mergeCell ref="R19:V20"/>
    <mergeCell ref="W19:AH20"/>
    <mergeCell ref="AK19:AL20"/>
    <mergeCell ref="AM19:AN20"/>
    <mergeCell ref="BE17:BP18"/>
    <mergeCell ref="BS17:BV18"/>
    <mergeCell ref="BW17:CF18"/>
    <mergeCell ref="DR15:DT16"/>
    <mergeCell ref="C17:D18"/>
    <mergeCell ref="E17:F18"/>
    <mergeCell ref="G17:J18"/>
    <mergeCell ref="K17:O18"/>
    <mergeCell ref="P17:Q18"/>
    <mergeCell ref="R17:V18"/>
    <mergeCell ref="W17:AH18"/>
    <mergeCell ref="AK17:AL18"/>
    <mergeCell ref="AM17:AN18"/>
    <mergeCell ref="CT15:CU16"/>
    <mergeCell ref="CV15:CW16"/>
    <mergeCell ref="CX15:CY16"/>
    <mergeCell ref="CZ15:DF16"/>
    <mergeCell ref="DK15:DK16"/>
    <mergeCell ref="DL15:DQ16"/>
    <mergeCell ref="CG15:CH16"/>
    <mergeCell ref="CI15:CK16"/>
    <mergeCell ref="CL15:CN16"/>
    <mergeCell ref="CO15:CP16"/>
    <mergeCell ref="CQ15:CR16"/>
    <mergeCell ref="CS15:CS16"/>
    <mergeCell ref="AS15:AW16"/>
    <mergeCell ref="AX15:AY16"/>
    <mergeCell ref="AZ15:BD16"/>
    <mergeCell ref="BE15:BP16"/>
    <mergeCell ref="BS15:BV16"/>
    <mergeCell ref="BW15:CF16"/>
    <mergeCell ref="DR13:DT14"/>
    <mergeCell ref="C15:D16"/>
    <mergeCell ref="E15:F16"/>
    <mergeCell ref="G15:J16"/>
    <mergeCell ref="K15:O16"/>
    <mergeCell ref="P15:Q16"/>
    <mergeCell ref="R15:V16"/>
    <mergeCell ref="W15:AH16"/>
    <mergeCell ref="AK15:AL16"/>
    <mergeCell ref="AM15:AN16"/>
    <mergeCell ref="CT13:CU14"/>
    <mergeCell ref="CV13:CW14"/>
    <mergeCell ref="CX13:CY14"/>
    <mergeCell ref="CZ13:DF14"/>
    <mergeCell ref="DK13:DK14"/>
    <mergeCell ref="DL13:DQ14"/>
    <mergeCell ref="CG13:CH14"/>
    <mergeCell ref="CO11:CP12"/>
    <mergeCell ref="CQ11:CR12"/>
    <mergeCell ref="CS11:CS12"/>
    <mergeCell ref="AS11:AW12"/>
    <mergeCell ref="AX11:AY12"/>
    <mergeCell ref="CI13:CK14"/>
    <mergeCell ref="CL13:CN14"/>
    <mergeCell ref="CO13:CP14"/>
    <mergeCell ref="CQ13:CR14"/>
    <mergeCell ref="CS13:CS14"/>
    <mergeCell ref="AS13:AW14"/>
    <mergeCell ref="AX13:AY14"/>
    <mergeCell ref="AZ13:BD14"/>
    <mergeCell ref="BE13:BP14"/>
    <mergeCell ref="BS13:BV14"/>
    <mergeCell ref="BW13:CF14"/>
    <mergeCell ref="AO11:AR12"/>
    <mergeCell ref="AO13:AR14"/>
    <mergeCell ref="AO15:AR16"/>
    <mergeCell ref="AO17:AR18"/>
    <mergeCell ref="AO19:AR20"/>
    <mergeCell ref="DR11:DT12"/>
    <mergeCell ref="C13:D14"/>
    <mergeCell ref="E13:F14"/>
    <mergeCell ref="G13:J14"/>
    <mergeCell ref="K13:O14"/>
    <mergeCell ref="P13:Q14"/>
    <mergeCell ref="R13:V14"/>
    <mergeCell ref="W13:AH14"/>
    <mergeCell ref="AK13:AL14"/>
    <mergeCell ref="AM13:AN14"/>
    <mergeCell ref="CT11:CU12"/>
    <mergeCell ref="CV11:CW12"/>
    <mergeCell ref="CX11:CY12"/>
    <mergeCell ref="CZ11:DF12"/>
    <mergeCell ref="DK11:DK12"/>
    <mergeCell ref="DL11:DQ12"/>
    <mergeCell ref="CG11:CH12"/>
    <mergeCell ref="CI11:CK12"/>
    <mergeCell ref="CL11:CN12"/>
    <mergeCell ref="E11:F12"/>
    <mergeCell ref="G11:J12"/>
    <mergeCell ref="K11:O12"/>
    <mergeCell ref="P11:Q12"/>
    <mergeCell ref="C31:D32"/>
    <mergeCell ref="E31:F32"/>
    <mergeCell ref="G31:J32"/>
    <mergeCell ref="K31:O32"/>
    <mergeCell ref="CI8:CN8"/>
    <mergeCell ref="W8:AH10"/>
    <mergeCell ref="AI8:AJ10"/>
    <mergeCell ref="AK8:AL10"/>
    <mergeCell ref="AM8:AN10"/>
    <mergeCell ref="AO8:AR10"/>
    <mergeCell ref="AS8:AW10"/>
    <mergeCell ref="AZ11:BD12"/>
    <mergeCell ref="BE11:BP12"/>
    <mergeCell ref="BS11:BV12"/>
    <mergeCell ref="BW11:CF12"/>
    <mergeCell ref="R11:V12"/>
    <mergeCell ref="W11:AH12"/>
    <mergeCell ref="AI11:AJ40"/>
    <mergeCell ref="AK11:AL12"/>
    <mergeCell ref="AM11:AN12"/>
    <mergeCell ref="B1:BF3"/>
    <mergeCell ref="A6:BP7"/>
    <mergeCell ref="BS6:DF7"/>
    <mergeCell ref="A8:B10"/>
    <mergeCell ref="C8:D10"/>
    <mergeCell ref="E8:F10"/>
    <mergeCell ref="G8:J10"/>
    <mergeCell ref="K8:O10"/>
    <mergeCell ref="P8:Q10"/>
    <mergeCell ref="R8:V10"/>
    <mergeCell ref="CO8:CP10"/>
    <mergeCell ref="CQ8:CY10"/>
    <mergeCell ref="CZ8:DF10"/>
    <mergeCell ref="CI9:CK10"/>
    <mergeCell ref="CL9:CN10"/>
    <mergeCell ref="AX8:AY10"/>
    <mergeCell ref="AZ8:BD10"/>
    <mergeCell ref="BE8:BP10"/>
    <mergeCell ref="BS8:BV10"/>
    <mergeCell ref="BW8:CF10"/>
    <mergeCell ref="CG8:CH10"/>
  </mergeCells>
  <phoneticPr fontId="5"/>
  <dataValidations count="4">
    <dataValidation type="list" allowBlank="1" showInputMessage="1" showErrorMessage="1" sqref="BS11:BV52" xr:uid="{389E5F02-101A-484F-A08B-B5AB04457050}">
      <formula1>$EB$5:$EB$7</formula1>
    </dataValidation>
    <dataValidation type="list" allowBlank="1" showInputMessage="1" showErrorMessage="1" sqref="BW11:CF52" xr:uid="{19A5915A-72F5-40C9-ACF1-397134DA9DFE}">
      <formula1>$DX$39:$DX$42</formula1>
    </dataValidation>
    <dataValidation type="list" allowBlank="1" showInputMessage="1" showErrorMessage="1" sqref="AO11:AR36 G41:J56 G11:J36" xr:uid="{00882D32-A11F-4F86-B7E4-3DF38AF669A7}">
      <formula1>$EV$5:$EV$8</formula1>
    </dataValidation>
    <dataValidation type="list" allowBlank="1" showInputMessage="1" showErrorMessage="1" sqref="CG11:CH52" xr:uid="{0850EC0E-A2FC-437C-B08D-323FA0781E65}">
      <formula1>$ED$9:$ED$11</formula1>
    </dataValidation>
  </dataValidations>
  <printOptions horizontalCentered="1"/>
  <pageMargins left="0.59055118110236227" right="0.59055118110236227" top="0.39370078740157483" bottom="0.78740157480314965" header="0.51181102362204722" footer="0.51181102362204722"/>
  <pageSetup paperSize="9" scale="70"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A73C8-7309-44A2-A3BF-A41115C9662F}">
  <sheetPr>
    <tabColor rgb="FFFFFFCC"/>
  </sheetPr>
  <dimension ref="A1:EL215"/>
  <sheetViews>
    <sheetView view="pageBreakPreview" zoomScale="120" zoomScaleNormal="100" zoomScaleSheetLayoutView="120" workbookViewId="0">
      <selection activeCell="B2" sqref="B2"/>
    </sheetView>
  </sheetViews>
  <sheetFormatPr defaultColWidth="1.75" defaultRowHeight="9.75" customHeight="1"/>
  <cols>
    <col min="1" max="46" width="2.25" style="428" customWidth="1"/>
    <col min="47" max="48" width="1.75" style="428"/>
    <col min="49" max="50" width="1.75" style="452"/>
    <col min="51" max="51" width="2.25" style="452" customWidth="1"/>
    <col min="52" max="54" width="1.75" style="452"/>
    <col min="55" max="55" width="2.125" style="452" customWidth="1"/>
    <col min="56" max="56" width="3" style="452" customWidth="1"/>
    <col min="57" max="65" width="1.75" style="452"/>
    <col min="66" max="66" width="1.75" style="452" customWidth="1"/>
    <col min="67" max="70" width="1.75" style="452"/>
    <col min="71" max="71" width="1.75" style="452" customWidth="1"/>
    <col min="72" max="73" width="1.75" style="452"/>
    <col min="74" max="74" width="1.75" style="452" customWidth="1"/>
    <col min="75" max="79" width="1.75" style="452"/>
    <col min="80" max="80" width="1.875" style="452" customWidth="1"/>
    <col min="81" max="81" width="2.375" style="452" customWidth="1"/>
    <col min="82" max="82" width="2.75" style="452" customWidth="1"/>
    <col min="83" max="88" width="1.75" style="452"/>
    <col min="89" max="89" width="1.875" style="452" customWidth="1"/>
    <col min="90" max="100" width="1.75" style="452"/>
    <col min="101" max="104" width="1.75" style="428"/>
    <col min="105" max="107" width="1.75" style="428" hidden="1" customWidth="1"/>
    <col min="108" max="108" width="5.875" style="428" hidden="1" customWidth="1"/>
    <col min="109" max="119" width="1.75" style="428" hidden="1" customWidth="1"/>
    <col min="120" max="120" width="2.5" style="428" hidden="1" customWidth="1"/>
    <col min="121" max="121" width="11.25" style="428" hidden="1" customWidth="1"/>
    <col min="122" max="122" width="3.125" style="428" hidden="1" customWidth="1"/>
    <col min="123" max="124" width="1.75" style="428" hidden="1" customWidth="1"/>
    <col min="125" max="125" width="5.5" style="428" hidden="1" customWidth="1"/>
    <col min="126" max="135" width="1.75" style="428" hidden="1" customWidth="1"/>
    <col min="136" max="139" width="5.5" style="428" hidden="1" customWidth="1"/>
    <col min="140" max="142" width="8.75" style="428" hidden="1" customWidth="1"/>
    <col min="143" max="146" width="0" style="428" hidden="1" customWidth="1"/>
    <col min="147" max="16384" width="1.75" style="428"/>
  </cols>
  <sheetData>
    <row r="1" spans="1:127" ht="9.75" customHeight="1">
      <c r="CG1" s="453"/>
      <c r="CH1" s="453"/>
      <c r="CI1" s="453"/>
      <c r="CJ1" s="453"/>
      <c r="CK1" s="454"/>
      <c r="CL1" s="454"/>
      <c r="CM1" s="454"/>
      <c r="CN1" s="454"/>
      <c r="CO1" s="454"/>
      <c r="CP1" s="454"/>
      <c r="CQ1" s="454"/>
      <c r="CR1" s="454"/>
      <c r="CS1" s="454"/>
      <c r="CT1" s="454"/>
      <c r="CU1" s="454"/>
      <c r="CV1" s="454"/>
    </row>
    <row r="2" spans="1:127" ht="9.75" customHeight="1">
      <c r="CG2" s="453"/>
      <c r="CH2" s="453"/>
      <c r="CI2" s="453"/>
      <c r="CJ2" s="453"/>
      <c r="CK2" s="454"/>
      <c r="CL2" s="454"/>
      <c r="CM2" s="454"/>
      <c r="CN2" s="454"/>
      <c r="CO2" s="454"/>
      <c r="CP2" s="454"/>
      <c r="CQ2" s="454"/>
      <c r="CR2" s="454"/>
      <c r="CS2" s="454"/>
      <c r="CT2" s="454"/>
      <c r="CU2" s="454"/>
      <c r="CV2" s="454"/>
    </row>
    <row r="3" spans="1:127" ht="9.75" customHeight="1">
      <c r="A3" s="1537" t="s">
        <v>399</v>
      </c>
      <c r="B3" s="1537"/>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1537"/>
      <c r="AB3" s="1537"/>
      <c r="AC3" s="1537"/>
      <c r="AD3" s="1537"/>
      <c r="AE3" s="1537"/>
      <c r="AF3" s="1537"/>
      <c r="AG3" s="1537"/>
      <c r="AH3" s="1537"/>
      <c r="AI3" s="1537"/>
      <c r="AJ3" s="1537"/>
      <c r="AK3" s="1537"/>
      <c r="AL3" s="1537"/>
      <c r="AM3" s="1537"/>
      <c r="AN3" s="1537"/>
      <c r="AO3" s="1537"/>
      <c r="AP3" s="1537"/>
      <c r="AQ3" s="1537"/>
      <c r="AR3" s="1537"/>
      <c r="AS3" s="1537"/>
      <c r="AT3" s="1537"/>
      <c r="AU3" s="455"/>
      <c r="AV3" s="455"/>
      <c r="AW3" s="455"/>
      <c r="AX3" s="455"/>
      <c r="AY3" s="455"/>
      <c r="AZ3" s="455"/>
      <c r="BA3" s="455"/>
      <c r="BB3" s="455"/>
      <c r="BC3" s="455"/>
      <c r="BD3" s="455"/>
      <c r="BE3" s="455"/>
      <c r="BF3" s="455"/>
      <c r="BG3" s="455"/>
      <c r="BH3" s="455"/>
      <c r="BI3" s="456"/>
      <c r="CA3" s="457"/>
      <c r="CB3" s="457"/>
      <c r="CC3" s="457"/>
      <c r="CD3" s="457"/>
      <c r="CE3" s="457"/>
      <c r="CF3" s="458"/>
      <c r="CG3" s="458"/>
      <c r="CH3" s="458"/>
      <c r="CI3" s="458"/>
      <c r="CJ3" s="458"/>
      <c r="CK3" s="458"/>
      <c r="CL3" s="458"/>
      <c r="CM3" s="458"/>
      <c r="CN3" s="458"/>
      <c r="CO3" s="458"/>
      <c r="CP3" s="458"/>
      <c r="CQ3" s="458"/>
      <c r="CR3" s="458"/>
      <c r="CS3" s="458"/>
      <c r="CT3" s="458"/>
      <c r="CU3" s="458"/>
      <c r="CV3" s="458"/>
    </row>
    <row r="4" spans="1:127" ht="9.75" customHeight="1">
      <c r="A4" s="1537"/>
      <c r="B4" s="1537"/>
      <c r="C4" s="1537"/>
      <c r="D4" s="1537"/>
      <c r="E4" s="1537"/>
      <c r="F4" s="1537"/>
      <c r="G4" s="1537"/>
      <c r="H4" s="1537"/>
      <c r="I4" s="1537"/>
      <c r="J4" s="1537"/>
      <c r="K4" s="1537"/>
      <c r="L4" s="1537"/>
      <c r="M4" s="1537"/>
      <c r="N4" s="1537"/>
      <c r="O4" s="1537"/>
      <c r="P4" s="1537"/>
      <c r="Q4" s="1537"/>
      <c r="R4" s="1537"/>
      <c r="S4" s="1537"/>
      <c r="T4" s="1537"/>
      <c r="U4" s="1537"/>
      <c r="V4" s="1537"/>
      <c r="W4" s="1537"/>
      <c r="X4" s="1537"/>
      <c r="Y4" s="1537"/>
      <c r="Z4" s="1537"/>
      <c r="AA4" s="1537"/>
      <c r="AB4" s="1537"/>
      <c r="AC4" s="1537"/>
      <c r="AD4" s="1537"/>
      <c r="AE4" s="1537"/>
      <c r="AF4" s="1537"/>
      <c r="AG4" s="1537"/>
      <c r="AH4" s="1537"/>
      <c r="AI4" s="1537"/>
      <c r="AJ4" s="1537"/>
      <c r="AK4" s="1537"/>
      <c r="AL4" s="1537"/>
      <c r="AM4" s="1537"/>
      <c r="AN4" s="1537"/>
      <c r="AO4" s="1537"/>
      <c r="AP4" s="1537"/>
      <c r="AQ4" s="1537"/>
      <c r="AR4" s="1537"/>
      <c r="AS4" s="1537"/>
      <c r="AT4" s="1537"/>
      <c r="AU4" s="455"/>
      <c r="AV4" s="455"/>
      <c r="AW4" s="455"/>
      <c r="AX4" s="455"/>
      <c r="AY4" s="455"/>
      <c r="AZ4" s="455"/>
      <c r="BA4" s="455"/>
      <c r="BB4" s="455"/>
      <c r="BC4" s="455"/>
      <c r="BD4" s="455"/>
      <c r="BE4" s="455"/>
      <c r="BF4" s="455"/>
      <c r="BG4" s="455"/>
      <c r="BH4" s="455"/>
      <c r="BI4" s="456"/>
      <c r="CA4" s="457"/>
      <c r="CB4" s="457"/>
      <c r="CC4" s="457"/>
      <c r="CD4" s="457"/>
      <c r="CE4" s="457"/>
      <c r="CF4" s="458"/>
      <c r="CG4" s="458"/>
      <c r="CH4" s="458"/>
      <c r="CI4" s="458"/>
      <c r="CJ4" s="458"/>
      <c r="CK4" s="458"/>
      <c r="CL4" s="458"/>
      <c r="CM4" s="458"/>
      <c r="CN4" s="458"/>
      <c r="CO4" s="458"/>
      <c r="CP4" s="458"/>
      <c r="CQ4" s="458"/>
      <c r="CR4" s="458"/>
      <c r="CS4" s="458"/>
      <c r="CT4" s="458"/>
      <c r="CU4" s="458"/>
      <c r="CV4" s="458"/>
      <c r="DO4" s="459"/>
      <c r="DQ4" s="460"/>
    </row>
    <row r="5" spans="1:127" ht="9.75" customHeight="1">
      <c r="A5" s="1537"/>
      <c r="B5" s="1537"/>
      <c r="C5" s="1537"/>
      <c r="D5" s="1537"/>
      <c r="E5" s="1537"/>
      <c r="F5" s="1537"/>
      <c r="G5" s="1537"/>
      <c r="H5" s="1537"/>
      <c r="I5" s="1537"/>
      <c r="J5" s="1537"/>
      <c r="K5" s="1537"/>
      <c r="L5" s="1537"/>
      <c r="M5" s="1537"/>
      <c r="N5" s="1537"/>
      <c r="O5" s="1537"/>
      <c r="P5" s="1537"/>
      <c r="Q5" s="1537"/>
      <c r="R5" s="1537"/>
      <c r="S5" s="1537"/>
      <c r="T5" s="1537"/>
      <c r="U5" s="1537"/>
      <c r="V5" s="1537"/>
      <c r="W5" s="1537"/>
      <c r="X5" s="1537"/>
      <c r="Y5" s="1537"/>
      <c r="Z5" s="1537"/>
      <c r="AA5" s="1537"/>
      <c r="AB5" s="1537"/>
      <c r="AC5" s="1537"/>
      <c r="AD5" s="1537"/>
      <c r="AE5" s="1537"/>
      <c r="AF5" s="1537"/>
      <c r="AG5" s="1537"/>
      <c r="AH5" s="1537"/>
      <c r="AI5" s="1537"/>
      <c r="AJ5" s="1537"/>
      <c r="AK5" s="1537"/>
      <c r="AL5" s="1537"/>
      <c r="AM5" s="1537"/>
      <c r="AN5" s="1537"/>
      <c r="AO5" s="1537"/>
      <c r="AP5" s="1537"/>
      <c r="AQ5" s="1537"/>
      <c r="AR5" s="1537"/>
      <c r="AS5" s="1537"/>
      <c r="AT5" s="1537"/>
      <c r="AU5" s="455"/>
      <c r="AV5" s="455"/>
      <c r="AW5" s="455"/>
      <c r="AX5" s="455"/>
      <c r="AY5" s="455"/>
      <c r="AZ5" s="455"/>
      <c r="BA5" s="455"/>
      <c r="BB5" s="455"/>
      <c r="BC5" s="455"/>
      <c r="BD5" s="455"/>
      <c r="BE5" s="455"/>
      <c r="BF5" s="455"/>
      <c r="BG5" s="455"/>
      <c r="BH5" s="455"/>
      <c r="BI5" s="456"/>
      <c r="CA5" s="457"/>
      <c r="CB5" s="457"/>
      <c r="CC5" s="457"/>
      <c r="CD5" s="457"/>
      <c r="CE5" s="457"/>
      <c r="CF5" s="458"/>
      <c r="CG5" s="458"/>
      <c r="CH5" s="458"/>
      <c r="CI5" s="458"/>
      <c r="CJ5" s="458"/>
      <c r="CK5" s="458"/>
      <c r="CL5" s="458"/>
      <c r="CM5" s="458"/>
      <c r="CN5" s="458"/>
      <c r="CO5" s="458"/>
      <c r="CP5" s="458"/>
      <c r="CQ5" s="458"/>
      <c r="CR5" s="458"/>
      <c r="CS5" s="458"/>
      <c r="CT5" s="458"/>
      <c r="CU5" s="458"/>
      <c r="CV5" s="458"/>
      <c r="DQ5" s="460"/>
      <c r="DU5" s="459" t="s">
        <v>400</v>
      </c>
      <c r="DW5" s="428" t="s">
        <v>401</v>
      </c>
    </row>
    <row r="6" spans="1:127" ht="9.75" customHeight="1">
      <c r="A6" s="461"/>
      <c r="B6" s="462"/>
      <c r="C6" s="462"/>
      <c r="D6" s="462"/>
      <c r="E6" s="462"/>
      <c r="F6" s="462"/>
      <c r="G6" s="462"/>
      <c r="H6" s="462"/>
      <c r="I6" s="462"/>
      <c r="J6" s="462"/>
      <c r="K6" s="462"/>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3"/>
      <c r="AX6" s="463"/>
      <c r="AY6" s="463"/>
      <c r="AZ6" s="463"/>
      <c r="BA6" s="463"/>
      <c r="BB6" s="463"/>
      <c r="BC6" s="463"/>
      <c r="BD6" s="463"/>
      <c r="BE6" s="463"/>
      <c r="BF6" s="463"/>
      <c r="BG6" s="463"/>
      <c r="BH6" s="463"/>
      <c r="BI6" s="456"/>
      <c r="BJ6" s="463"/>
      <c r="BK6" s="463"/>
      <c r="BL6" s="463"/>
      <c r="BM6" s="463"/>
      <c r="BN6" s="463"/>
      <c r="BO6" s="464"/>
      <c r="BP6" s="464"/>
      <c r="BQ6" s="464"/>
      <c r="BR6" s="464"/>
      <c r="BS6" s="464"/>
      <c r="BT6" s="464"/>
      <c r="BU6" s="464"/>
      <c r="BV6" s="464"/>
      <c r="BW6" s="464"/>
      <c r="BX6" s="464"/>
      <c r="BY6" s="464"/>
      <c r="BZ6" s="464"/>
      <c r="CA6" s="464"/>
      <c r="CB6" s="464"/>
      <c r="CC6" s="464"/>
      <c r="CD6" s="464"/>
      <c r="CE6" s="464"/>
      <c r="DQ6" s="460"/>
      <c r="DU6" s="459" t="s">
        <v>402</v>
      </c>
      <c r="DW6" s="428" t="s">
        <v>403</v>
      </c>
    </row>
    <row r="7" spans="1:127" ht="9.75" customHeight="1">
      <c r="A7" s="1538" t="s">
        <v>404</v>
      </c>
      <c r="B7" s="1539"/>
      <c r="C7" s="1539"/>
      <c r="D7" s="1539"/>
      <c r="E7" s="1539"/>
      <c r="F7" s="1539"/>
      <c r="G7" s="1540" t="s">
        <v>405</v>
      </c>
      <c r="H7" s="1540"/>
      <c r="I7" s="1540"/>
      <c r="J7" s="1540"/>
      <c r="K7" s="1540"/>
      <c r="L7" s="1540"/>
      <c r="M7" s="1540"/>
      <c r="N7" s="1540"/>
      <c r="O7" s="1540"/>
      <c r="P7" s="1540"/>
      <c r="Q7" s="1540"/>
      <c r="R7" s="1540"/>
      <c r="S7" s="1540"/>
      <c r="T7" s="1540"/>
      <c r="U7" s="1540"/>
      <c r="V7" s="1540"/>
      <c r="W7" s="1540"/>
      <c r="X7" s="1538" t="s">
        <v>406</v>
      </c>
      <c r="Y7" s="1538"/>
      <c r="Z7" s="1538"/>
      <c r="AA7" s="1538"/>
      <c r="AB7" s="1538"/>
      <c r="AC7" s="1538"/>
      <c r="AD7" s="1541" t="s">
        <v>407</v>
      </c>
      <c r="AE7" s="1542"/>
      <c r="AF7" s="1542"/>
      <c r="AG7" s="1542"/>
      <c r="AH7" s="1542"/>
      <c r="AI7" s="1542"/>
      <c r="AJ7" s="1542"/>
      <c r="AK7" s="1542"/>
      <c r="AL7" s="1542"/>
      <c r="AM7" s="1542"/>
      <c r="AN7" s="1542"/>
      <c r="AO7" s="1542"/>
      <c r="AP7" s="1542"/>
      <c r="AQ7" s="1542"/>
      <c r="AR7" s="1542"/>
      <c r="AS7" s="1542"/>
      <c r="AT7" s="1543"/>
      <c r="AU7" s="465"/>
      <c r="AV7" s="465"/>
      <c r="AW7" s="1539" t="s">
        <v>408</v>
      </c>
      <c r="AX7" s="1539"/>
      <c r="AY7" s="1539"/>
      <c r="AZ7" s="1539"/>
      <c r="BA7" s="1539"/>
      <c r="BB7" s="1539"/>
      <c r="BC7" s="1539"/>
      <c r="BD7" s="1539"/>
      <c r="BE7" s="1539"/>
      <c r="BF7" s="1539"/>
      <c r="BG7" s="1539"/>
      <c r="BH7" s="1539"/>
      <c r="BI7" s="1539"/>
      <c r="BJ7" s="1539"/>
      <c r="BK7" s="1539"/>
      <c r="BL7" s="1539"/>
      <c r="BM7" s="1539"/>
      <c r="BN7" s="1539"/>
      <c r="BO7" s="1539"/>
      <c r="BP7" s="1539"/>
      <c r="BQ7" s="1539"/>
      <c r="BR7" s="1539"/>
      <c r="BS7" s="1539"/>
      <c r="BT7" s="1539"/>
      <c r="BU7" s="1539"/>
      <c r="BV7" s="1539"/>
      <c r="BW7" s="1539"/>
      <c r="BX7" s="1539"/>
      <c r="BY7" s="1539"/>
      <c r="BZ7" s="1539"/>
      <c r="CA7" s="1539"/>
      <c r="CB7" s="1539"/>
      <c r="CC7" s="1539"/>
      <c r="CD7" s="1539"/>
      <c r="CE7" s="1539"/>
      <c r="CF7" s="1539"/>
      <c r="CG7" s="1539"/>
      <c r="CH7" s="1539"/>
      <c r="CI7" s="1539"/>
      <c r="CJ7" s="1539"/>
      <c r="CK7" s="1539"/>
      <c r="CL7" s="1539"/>
      <c r="CM7" s="1539"/>
      <c r="CN7" s="1539"/>
      <c r="CO7" s="1539"/>
      <c r="CP7" s="1539"/>
      <c r="CQ7" s="1539"/>
      <c r="CR7" s="1539"/>
      <c r="CS7" s="1539"/>
      <c r="CT7" s="1539"/>
      <c r="CU7" s="1539"/>
      <c r="CV7" s="1539"/>
      <c r="DQ7" s="460"/>
      <c r="DU7" s="459" t="s">
        <v>409</v>
      </c>
    </row>
    <row r="8" spans="1:127" ht="9.75" customHeight="1">
      <c r="A8" s="1539"/>
      <c r="B8" s="1539"/>
      <c r="C8" s="1539"/>
      <c r="D8" s="1539"/>
      <c r="E8" s="1539"/>
      <c r="F8" s="1539"/>
      <c r="G8" s="1540"/>
      <c r="H8" s="1540"/>
      <c r="I8" s="1540"/>
      <c r="J8" s="1540"/>
      <c r="K8" s="1540"/>
      <c r="L8" s="1540"/>
      <c r="M8" s="1540"/>
      <c r="N8" s="1540"/>
      <c r="O8" s="1540"/>
      <c r="P8" s="1540"/>
      <c r="Q8" s="1540"/>
      <c r="R8" s="1540"/>
      <c r="S8" s="1540"/>
      <c r="T8" s="1540"/>
      <c r="U8" s="1540"/>
      <c r="V8" s="1540"/>
      <c r="W8" s="1540"/>
      <c r="X8" s="1538"/>
      <c r="Y8" s="1538"/>
      <c r="Z8" s="1538"/>
      <c r="AA8" s="1538"/>
      <c r="AB8" s="1538"/>
      <c r="AC8" s="1538"/>
      <c r="AD8" s="1544"/>
      <c r="AE8" s="1545"/>
      <c r="AF8" s="1545"/>
      <c r="AG8" s="1545"/>
      <c r="AH8" s="1545"/>
      <c r="AI8" s="1545"/>
      <c r="AJ8" s="1545"/>
      <c r="AK8" s="1545"/>
      <c r="AL8" s="1545"/>
      <c r="AM8" s="1545"/>
      <c r="AN8" s="1545"/>
      <c r="AO8" s="1545"/>
      <c r="AP8" s="1545"/>
      <c r="AQ8" s="1545"/>
      <c r="AR8" s="1545"/>
      <c r="AS8" s="1545"/>
      <c r="AT8" s="1546"/>
      <c r="AU8" s="457"/>
      <c r="AV8" s="457"/>
      <c r="AW8" s="1539"/>
      <c r="AX8" s="1539"/>
      <c r="AY8" s="1539"/>
      <c r="AZ8" s="1539"/>
      <c r="BA8" s="1539"/>
      <c r="BB8" s="1539"/>
      <c r="BC8" s="1539"/>
      <c r="BD8" s="1539"/>
      <c r="BE8" s="1539"/>
      <c r="BF8" s="1539"/>
      <c r="BG8" s="1539"/>
      <c r="BH8" s="1539"/>
      <c r="BI8" s="1539"/>
      <c r="BJ8" s="1539"/>
      <c r="BK8" s="1539"/>
      <c r="BL8" s="1539"/>
      <c r="BM8" s="1539"/>
      <c r="BN8" s="1539"/>
      <c r="BO8" s="1539"/>
      <c r="BP8" s="1539"/>
      <c r="BQ8" s="1539"/>
      <c r="BR8" s="1539"/>
      <c r="BS8" s="1539"/>
      <c r="BT8" s="1539"/>
      <c r="BU8" s="1539"/>
      <c r="BV8" s="1539"/>
      <c r="BW8" s="1539"/>
      <c r="BX8" s="1539"/>
      <c r="BY8" s="1539"/>
      <c r="BZ8" s="1539"/>
      <c r="CA8" s="1539"/>
      <c r="CB8" s="1539"/>
      <c r="CC8" s="1539"/>
      <c r="CD8" s="1539"/>
      <c r="CE8" s="1539"/>
      <c r="CF8" s="1539"/>
      <c r="CG8" s="1539"/>
      <c r="CH8" s="1539"/>
      <c r="CI8" s="1539"/>
      <c r="CJ8" s="1539"/>
      <c r="CK8" s="1539"/>
      <c r="CL8" s="1539"/>
      <c r="CM8" s="1539"/>
      <c r="CN8" s="1539"/>
      <c r="CO8" s="1539"/>
      <c r="CP8" s="1539"/>
      <c r="CQ8" s="1539"/>
      <c r="CR8" s="1539"/>
      <c r="CS8" s="1539"/>
      <c r="CT8" s="1539"/>
      <c r="CU8" s="1539"/>
      <c r="CV8" s="1539"/>
      <c r="DQ8" s="460"/>
      <c r="DU8" s="459"/>
    </row>
    <row r="9" spans="1:127" ht="9.75" customHeight="1">
      <c r="A9" s="1539"/>
      <c r="B9" s="1539"/>
      <c r="C9" s="1539"/>
      <c r="D9" s="1539"/>
      <c r="E9" s="1539"/>
      <c r="F9" s="1539"/>
      <c r="G9" s="1540"/>
      <c r="H9" s="1540"/>
      <c r="I9" s="1540"/>
      <c r="J9" s="1540"/>
      <c r="K9" s="1540"/>
      <c r="L9" s="1540"/>
      <c r="M9" s="1540"/>
      <c r="N9" s="1540"/>
      <c r="O9" s="1540"/>
      <c r="P9" s="1540"/>
      <c r="Q9" s="1540"/>
      <c r="R9" s="1540"/>
      <c r="S9" s="1540"/>
      <c r="T9" s="1540"/>
      <c r="U9" s="1540"/>
      <c r="V9" s="1540"/>
      <c r="W9" s="1540"/>
      <c r="X9" s="1538"/>
      <c r="Y9" s="1538"/>
      <c r="Z9" s="1538"/>
      <c r="AA9" s="1538"/>
      <c r="AB9" s="1538"/>
      <c r="AC9" s="1538"/>
      <c r="AD9" s="1544"/>
      <c r="AE9" s="1545"/>
      <c r="AF9" s="1545"/>
      <c r="AG9" s="1545"/>
      <c r="AH9" s="1545"/>
      <c r="AI9" s="1545"/>
      <c r="AJ9" s="1545"/>
      <c r="AK9" s="1545"/>
      <c r="AL9" s="1545"/>
      <c r="AM9" s="1545"/>
      <c r="AN9" s="1545"/>
      <c r="AO9" s="1545"/>
      <c r="AP9" s="1545"/>
      <c r="AQ9" s="1545"/>
      <c r="AR9" s="1545"/>
      <c r="AS9" s="1545"/>
      <c r="AT9" s="1546"/>
      <c r="AU9" s="457"/>
      <c r="AV9" s="457"/>
      <c r="AW9" s="1550" t="s">
        <v>410</v>
      </c>
      <c r="AX9" s="1550"/>
      <c r="AY9" s="1550" t="s">
        <v>411</v>
      </c>
      <c r="AZ9" s="1550"/>
      <c r="BA9" s="1550" t="s">
        <v>296</v>
      </c>
      <c r="BB9" s="1550"/>
      <c r="BC9" s="1550" t="s">
        <v>412</v>
      </c>
      <c r="BD9" s="1550"/>
      <c r="BE9" s="1550" t="s">
        <v>413</v>
      </c>
      <c r="BF9" s="1550"/>
      <c r="BG9" s="1550"/>
      <c r="BH9" s="1550"/>
      <c r="BI9" s="1550" t="s">
        <v>299</v>
      </c>
      <c r="BJ9" s="1550"/>
      <c r="BK9" s="1550" t="s">
        <v>414</v>
      </c>
      <c r="BL9" s="1550"/>
      <c r="BM9" s="1550"/>
      <c r="BN9" s="1550"/>
      <c r="BO9" s="1551" t="s">
        <v>415</v>
      </c>
      <c r="BP9" s="1552"/>
      <c r="BQ9" s="1552"/>
      <c r="BR9" s="1552"/>
      <c r="BS9" s="1552"/>
      <c r="BT9" s="1552"/>
      <c r="BU9" s="1552"/>
      <c r="BV9" s="1553"/>
      <c r="BW9" s="1550" t="s">
        <v>410</v>
      </c>
      <c r="BX9" s="1550"/>
      <c r="BY9" s="1550" t="s">
        <v>411</v>
      </c>
      <c r="BZ9" s="1550"/>
      <c r="CA9" s="1550" t="s">
        <v>296</v>
      </c>
      <c r="CB9" s="1550"/>
      <c r="CC9" s="1550" t="s">
        <v>412</v>
      </c>
      <c r="CD9" s="1550"/>
      <c r="CE9" s="1550" t="s">
        <v>416</v>
      </c>
      <c r="CF9" s="1550"/>
      <c r="CG9" s="1550"/>
      <c r="CH9" s="1550"/>
      <c r="CI9" s="1550" t="s">
        <v>299</v>
      </c>
      <c r="CJ9" s="1550"/>
      <c r="CK9" s="1550" t="s">
        <v>414</v>
      </c>
      <c r="CL9" s="1550"/>
      <c r="CM9" s="1550"/>
      <c r="CN9" s="1550"/>
      <c r="CO9" s="1551" t="s">
        <v>415</v>
      </c>
      <c r="CP9" s="1552"/>
      <c r="CQ9" s="1552"/>
      <c r="CR9" s="1552"/>
      <c r="CS9" s="1552"/>
      <c r="CT9" s="1552"/>
      <c r="CU9" s="1552"/>
      <c r="CV9" s="1553"/>
      <c r="DQ9" s="460"/>
    </row>
    <row r="10" spans="1:127" ht="9.75" customHeight="1">
      <c r="A10" s="1539"/>
      <c r="B10" s="1539"/>
      <c r="C10" s="1539"/>
      <c r="D10" s="1539"/>
      <c r="E10" s="1539"/>
      <c r="F10" s="1539"/>
      <c r="G10" s="1540"/>
      <c r="H10" s="1540"/>
      <c r="I10" s="1540"/>
      <c r="J10" s="1540"/>
      <c r="K10" s="1540"/>
      <c r="L10" s="1540"/>
      <c r="M10" s="1540"/>
      <c r="N10" s="1540"/>
      <c r="O10" s="1540"/>
      <c r="P10" s="1540"/>
      <c r="Q10" s="1540"/>
      <c r="R10" s="1540"/>
      <c r="S10" s="1540"/>
      <c r="T10" s="1540"/>
      <c r="U10" s="1540"/>
      <c r="V10" s="1540"/>
      <c r="W10" s="1540"/>
      <c r="X10" s="1538"/>
      <c r="Y10" s="1538"/>
      <c r="Z10" s="1538"/>
      <c r="AA10" s="1538"/>
      <c r="AB10" s="1538"/>
      <c r="AC10" s="1538"/>
      <c r="AD10" s="1547"/>
      <c r="AE10" s="1548"/>
      <c r="AF10" s="1548"/>
      <c r="AG10" s="1548"/>
      <c r="AH10" s="1548"/>
      <c r="AI10" s="1548"/>
      <c r="AJ10" s="1548"/>
      <c r="AK10" s="1548"/>
      <c r="AL10" s="1548"/>
      <c r="AM10" s="1548"/>
      <c r="AN10" s="1548"/>
      <c r="AO10" s="1548"/>
      <c r="AP10" s="1548"/>
      <c r="AQ10" s="1548"/>
      <c r="AR10" s="1548"/>
      <c r="AS10" s="1548"/>
      <c r="AT10" s="1549"/>
      <c r="AU10" s="457"/>
      <c r="AV10" s="457"/>
      <c r="AW10" s="1550"/>
      <c r="AX10" s="1550"/>
      <c r="AY10" s="1550"/>
      <c r="AZ10" s="1550"/>
      <c r="BA10" s="1550"/>
      <c r="BB10" s="1550"/>
      <c r="BC10" s="1550"/>
      <c r="BD10" s="1550"/>
      <c r="BE10" s="1550"/>
      <c r="BF10" s="1550"/>
      <c r="BG10" s="1550"/>
      <c r="BH10" s="1550"/>
      <c r="BI10" s="1550"/>
      <c r="BJ10" s="1550"/>
      <c r="BK10" s="1550"/>
      <c r="BL10" s="1550"/>
      <c r="BM10" s="1550"/>
      <c r="BN10" s="1550"/>
      <c r="BO10" s="1554"/>
      <c r="BP10" s="1555"/>
      <c r="BQ10" s="1555"/>
      <c r="BR10" s="1555"/>
      <c r="BS10" s="1555"/>
      <c r="BT10" s="1555"/>
      <c r="BU10" s="1555"/>
      <c r="BV10" s="1556"/>
      <c r="BW10" s="1550"/>
      <c r="BX10" s="1550"/>
      <c r="BY10" s="1550"/>
      <c r="BZ10" s="1550"/>
      <c r="CA10" s="1550"/>
      <c r="CB10" s="1550"/>
      <c r="CC10" s="1550"/>
      <c r="CD10" s="1550"/>
      <c r="CE10" s="1550"/>
      <c r="CF10" s="1550"/>
      <c r="CG10" s="1550"/>
      <c r="CH10" s="1550"/>
      <c r="CI10" s="1550"/>
      <c r="CJ10" s="1550"/>
      <c r="CK10" s="1550"/>
      <c r="CL10" s="1550"/>
      <c r="CM10" s="1550"/>
      <c r="CN10" s="1550"/>
      <c r="CO10" s="1554"/>
      <c r="CP10" s="1555"/>
      <c r="CQ10" s="1555"/>
      <c r="CR10" s="1555"/>
      <c r="CS10" s="1555"/>
      <c r="CT10" s="1555"/>
      <c r="CU10" s="1555"/>
      <c r="CV10" s="1556"/>
      <c r="DQ10" s="460"/>
    </row>
    <row r="11" spans="1:127" ht="9.75" customHeight="1">
      <c r="A11" s="1557" t="s">
        <v>417</v>
      </c>
      <c r="B11" s="1558"/>
      <c r="C11" s="1558"/>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c r="AD11" s="1558"/>
      <c r="AE11" s="1558"/>
      <c r="AF11" s="1558"/>
      <c r="AG11" s="1558"/>
      <c r="AH11" s="1558"/>
      <c r="AI11" s="1558"/>
      <c r="AJ11" s="1558"/>
      <c r="AK11" s="1558"/>
      <c r="AL11" s="1558"/>
      <c r="AM11" s="1558"/>
      <c r="AN11" s="1558"/>
      <c r="AO11" s="1558"/>
      <c r="AP11" s="1558"/>
      <c r="AQ11" s="1558"/>
      <c r="AR11" s="1558"/>
      <c r="AS11" s="1558"/>
      <c r="AT11" s="1559"/>
      <c r="AU11" s="457"/>
      <c r="AV11" s="457"/>
      <c r="AW11" s="1563" t="s">
        <v>357</v>
      </c>
      <c r="AX11" s="1563"/>
      <c r="AY11" s="1525"/>
      <c r="AZ11" s="1525"/>
      <c r="BA11" s="1525"/>
      <c r="BB11" s="1525"/>
      <c r="BC11" s="1525"/>
      <c r="BD11" s="1525"/>
      <c r="BE11" s="1564"/>
      <c r="BF11" s="1564"/>
      <c r="BG11" s="1564"/>
      <c r="BH11" s="1564"/>
      <c r="BI11" s="1525"/>
      <c r="BJ11" s="1525"/>
      <c r="BK11" s="1566"/>
      <c r="BL11" s="1566"/>
      <c r="BM11" s="1566"/>
      <c r="BN11" s="1566"/>
      <c r="BO11" s="1567"/>
      <c r="BP11" s="1568"/>
      <c r="BQ11" s="1568"/>
      <c r="BR11" s="1568"/>
      <c r="BS11" s="1568"/>
      <c r="BT11" s="1568"/>
      <c r="BU11" s="1568"/>
      <c r="BV11" s="1569"/>
      <c r="BW11" s="1573" t="s">
        <v>418</v>
      </c>
      <c r="BX11" s="1574"/>
      <c r="BY11" s="1525"/>
      <c r="BZ11" s="1525"/>
      <c r="CA11" s="1525"/>
      <c r="CB11" s="1525"/>
      <c r="CC11" s="1525"/>
      <c r="CD11" s="1525"/>
      <c r="CE11" s="1564"/>
      <c r="CF11" s="1564"/>
      <c r="CG11" s="1564"/>
      <c r="CH11" s="1564"/>
      <c r="CI11" s="1525"/>
      <c r="CJ11" s="1525"/>
      <c r="CK11" s="1564"/>
      <c r="CL11" s="1564"/>
      <c r="CM11" s="1564"/>
      <c r="CN11" s="1564"/>
      <c r="CO11" s="1567"/>
      <c r="CP11" s="1568"/>
      <c r="CQ11" s="1568"/>
      <c r="CR11" s="1568"/>
      <c r="CS11" s="1568"/>
      <c r="CT11" s="1568"/>
      <c r="CU11" s="1568"/>
      <c r="CV11" s="1569"/>
      <c r="DQ11" s="460"/>
    </row>
    <row r="12" spans="1:127" ht="9.75" customHeight="1">
      <c r="A12" s="1560"/>
      <c r="B12" s="1561"/>
      <c r="C12" s="1561"/>
      <c r="D12" s="1561"/>
      <c r="E12" s="1561"/>
      <c r="F12" s="1561"/>
      <c r="G12" s="1561"/>
      <c r="H12" s="1561"/>
      <c r="I12" s="1561"/>
      <c r="J12" s="1561"/>
      <c r="K12" s="1561"/>
      <c r="L12" s="1561"/>
      <c r="M12" s="1561"/>
      <c r="N12" s="1561"/>
      <c r="O12" s="1561"/>
      <c r="P12" s="1561"/>
      <c r="Q12" s="1561"/>
      <c r="R12" s="1561"/>
      <c r="S12" s="1561"/>
      <c r="T12" s="1561"/>
      <c r="U12" s="1561"/>
      <c r="V12" s="1561"/>
      <c r="W12" s="1561"/>
      <c r="X12" s="1561"/>
      <c r="Y12" s="1561"/>
      <c r="Z12" s="1561"/>
      <c r="AA12" s="1561"/>
      <c r="AB12" s="1561"/>
      <c r="AC12" s="1561"/>
      <c r="AD12" s="1561"/>
      <c r="AE12" s="1561"/>
      <c r="AF12" s="1561"/>
      <c r="AG12" s="1561"/>
      <c r="AH12" s="1561"/>
      <c r="AI12" s="1561"/>
      <c r="AJ12" s="1561"/>
      <c r="AK12" s="1561"/>
      <c r="AL12" s="1561"/>
      <c r="AM12" s="1561"/>
      <c r="AN12" s="1561"/>
      <c r="AO12" s="1561"/>
      <c r="AP12" s="1561"/>
      <c r="AQ12" s="1561"/>
      <c r="AR12" s="1561"/>
      <c r="AS12" s="1561"/>
      <c r="AT12" s="1562"/>
      <c r="AU12" s="457"/>
      <c r="AV12" s="457"/>
      <c r="AW12" s="1563"/>
      <c r="AX12" s="1563"/>
      <c r="AY12" s="1525"/>
      <c r="AZ12" s="1525"/>
      <c r="BA12" s="1525"/>
      <c r="BB12" s="1525"/>
      <c r="BC12" s="1525"/>
      <c r="BD12" s="1525"/>
      <c r="BE12" s="1564"/>
      <c r="BF12" s="1564"/>
      <c r="BG12" s="1564"/>
      <c r="BH12" s="1564"/>
      <c r="BI12" s="1525"/>
      <c r="BJ12" s="1525"/>
      <c r="BK12" s="1566"/>
      <c r="BL12" s="1566"/>
      <c r="BM12" s="1566"/>
      <c r="BN12" s="1566"/>
      <c r="BO12" s="1570"/>
      <c r="BP12" s="1571"/>
      <c r="BQ12" s="1571"/>
      <c r="BR12" s="1571"/>
      <c r="BS12" s="1571"/>
      <c r="BT12" s="1571"/>
      <c r="BU12" s="1571"/>
      <c r="BV12" s="1572"/>
      <c r="BW12" s="1575"/>
      <c r="BX12" s="1576"/>
      <c r="BY12" s="1525"/>
      <c r="BZ12" s="1525"/>
      <c r="CA12" s="1525"/>
      <c r="CB12" s="1525"/>
      <c r="CC12" s="1525"/>
      <c r="CD12" s="1525"/>
      <c r="CE12" s="1564"/>
      <c r="CF12" s="1564"/>
      <c r="CG12" s="1564"/>
      <c r="CH12" s="1564"/>
      <c r="CI12" s="1525"/>
      <c r="CJ12" s="1525"/>
      <c r="CK12" s="1564"/>
      <c r="CL12" s="1564"/>
      <c r="CM12" s="1564"/>
      <c r="CN12" s="1564"/>
      <c r="CO12" s="1570"/>
      <c r="CP12" s="1571"/>
      <c r="CQ12" s="1571"/>
      <c r="CR12" s="1571"/>
      <c r="CS12" s="1571"/>
      <c r="CT12" s="1571"/>
      <c r="CU12" s="1571"/>
      <c r="CV12" s="1572"/>
      <c r="DQ12" s="460"/>
    </row>
    <row r="13" spans="1:127" ht="9.75" customHeight="1">
      <c r="A13" s="1666"/>
      <c r="B13" s="1667"/>
      <c r="C13" s="1667"/>
      <c r="D13" s="1667"/>
      <c r="E13" s="1667"/>
      <c r="F13" s="1667"/>
      <c r="G13" s="1667"/>
      <c r="H13" s="1667"/>
      <c r="I13" s="1667"/>
      <c r="J13" s="1667"/>
      <c r="K13" s="1667"/>
      <c r="L13" s="1667"/>
      <c r="M13" s="1667"/>
      <c r="N13" s="1667"/>
      <c r="O13" s="1667"/>
      <c r="P13" s="1667"/>
      <c r="Q13" s="1667"/>
      <c r="R13" s="1667"/>
      <c r="S13" s="1667"/>
      <c r="T13" s="1667"/>
      <c r="U13" s="1667"/>
      <c r="V13" s="1667"/>
      <c r="W13" s="1667"/>
      <c r="X13" s="1667"/>
      <c r="Y13" s="1667"/>
      <c r="Z13" s="1667"/>
      <c r="AA13" s="1667"/>
      <c r="AB13" s="1667"/>
      <c r="AC13" s="1667"/>
      <c r="AD13" s="1667"/>
      <c r="AE13" s="1667"/>
      <c r="AF13" s="1667"/>
      <c r="AG13" s="1667"/>
      <c r="AH13" s="1667"/>
      <c r="AI13" s="1667"/>
      <c r="AJ13" s="1667"/>
      <c r="AK13" s="1667"/>
      <c r="AL13" s="1667"/>
      <c r="AM13" s="1667"/>
      <c r="AN13" s="1667"/>
      <c r="AO13" s="1667"/>
      <c r="AP13" s="1667"/>
      <c r="AQ13" s="1667"/>
      <c r="AR13" s="1667"/>
      <c r="AS13" s="1667"/>
      <c r="AT13" s="1668"/>
      <c r="AU13" s="457"/>
      <c r="AV13" s="457"/>
      <c r="AW13" s="1563"/>
      <c r="AX13" s="1563"/>
      <c r="AY13" s="1525"/>
      <c r="AZ13" s="1525"/>
      <c r="BA13" s="1525"/>
      <c r="BB13" s="1525"/>
      <c r="BC13" s="1525"/>
      <c r="BD13" s="1525"/>
      <c r="BE13" s="1564"/>
      <c r="BF13" s="1564"/>
      <c r="BG13" s="1564"/>
      <c r="BH13" s="1564"/>
      <c r="BI13" s="1525"/>
      <c r="BJ13" s="1525"/>
      <c r="BK13" s="1579"/>
      <c r="BL13" s="1580"/>
      <c r="BM13" s="1580"/>
      <c r="BN13" s="1581"/>
      <c r="BO13" s="1567"/>
      <c r="BP13" s="1568"/>
      <c r="BQ13" s="1568"/>
      <c r="BR13" s="1568"/>
      <c r="BS13" s="1568"/>
      <c r="BT13" s="1568"/>
      <c r="BU13" s="1568"/>
      <c r="BV13" s="1569"/>
      <c r="BW13" s="1575"/>
      <c r="BX13" s="1576"/>
      <c r="BY13" s="1525"/>
      <c r="BZ13" s="1525"/>
      <c r="CA13" s="1525"/>
      <c r="CB13" s="1525"/>
      <c r="CC13" s="1525"/>
      <c r="CD13" s="1525"/>
      <c r="CE13" s="1564"/>
      <c r="CF13" s="1564"/>
      <c r="CG13" s="1564"/>
      <c r="CH13" s="1564"/>
      <c r="CI13" s="1525"/>
      <c r="CJ13" s="1525"/>
      <c r="CK13" s="1564"/>
      <c r="CL13" s="1564"/>
      <c r="CM13" s="1564"/>
      <c r="CN13" s="1564"/>
      <c r="CO13" s="1567"/>
      <c r="CP13" s="1568"/>
      <c r="CQ13" s="1568"/>
      <c r="CR13" s="1568"/>
      <c r="CS13" s="1568"/>
      <c r="CT13" s="1568"/>
      <c r="CU13" s="1568"/>
      <c r="CV13" s="1569"/>
      <c r="DQ13" s="460"/>
    </row>
    <row r="14" spans="1:127" ht="9.75" customHeight="1">
      <c r="A14" s="1669"/>
      <c r="B14" s="1670"/>
      <c r="C14" s="1670"/>
      <c r="D14" s="1670"/>
      <c r="E14" s="1670"/>
      <c r="F14" s="1670"/>
      <c r="G14" s="1670"/>
      <c r="H14" s="1670"/>
      <c r="I14" s="1670"/>
      <c r="J14" s="1670"/>
      <c r="K14" s="1670"/>
      <c r="L14" s="1670"/>
      <c r="M14" s="1670"/>
      <c r="N14" s="1670"/>
      <c r="O14" s="1670"/>
      <c r="P14" s="1670"/>
      <c r="Q14" s="1670"/>
      <c r="R14" s="1670"/>
      <c r="S14" s="1670"/>
      <c r="T14" s="1670"/>
      <c r="U14" s="1670"/>
      <c r="V14" s="1670"/>
      <c r="W14" s="1670"/>
      <c r="X14" s="1670"/>
      <c r="Y14" s="1670"/>
      <c r="Z14" s="1670"/>
      <c r="AA14" s="1670"/>
      <c r="AB14" s="1670"/>
      <c r="AC14" s="1670"/>
      <c r="AD14" s="1670"/>
      <c r="AE14" s="1670"/>
      <c r="AF14" s="1670"/>
      <c r="AG14" s="1670"/>
      <c r="AH14" s="1670"/>
      <c r="AI14" s="1670"/>
      <c r="AJ14" s="1670"/>
      <c r="AK14" s="1670"/>
      <c r="AL14" s="1670"/>
      <c r="AM14" s="1670"/>
      <c r="AN14" s="1670"/>
      <c r="AO14" s="1670"/>
      <c r="AP14" s="1670"/>
      <c r="AQ14" s="1670"/>
      <c r="AR14" s="1670"/>
      <c r="AS14" s="1670"/>
      <c r="AT14" s="1671"/>
      <c r="AU14" s="457"/>
      <c r="AV14" s="457"/>
      <c r="AW14" s="1563"/>
      <c r="AX14" s="1563"/>
      <c r="AY14" s="1525"/>
      <c r="AZ14" s="1525"/>
      <c r="BA14" s="1525"/>
      <c r="BB14" s="1525"/>
      <c r="BC14" s="1525"/>
      <c r="BD14" s="1525"/>
      <c r="BE14" s="1564"/>
      <c r="BF14" s="1564"/>
      <c r="BG14" s="1564"/>
      <c r="BH14" s="1564"/>
      <c r="BI14" s="1525"/>
      <c r="BJ14" s="1525"/>
      <c r="BK14" s="1582"/>
      <c r="BL14" s="1583"/>
      <c r="BM14" s="1583"/>
      <c r="BN14" s="1584"/>
      <c r="BO14" s="1570"/>
      <c r="BP14" s="1571"/>
      <c r="BQ14" s="1571"/>
      <c r="BR14" s="1571"/>
      <c r="BS14" s="1571"/>
      <c r="BT14" s="1571"/>
      <c r="BU14" s="1571"/>
      <c r="BV14" s="1572"/>
      <c r="BW14" s="1575"/>
      <c r="BX14" s="1576"/>
      <c r="BY14" s="1525"/>
      <c r="BZ14" s="1525"/>
      <c r="CA14" s="1525"/>
      <c r="CB14" s="1525"/>
      <c r="CC14" s="1525"/>
      <c r="CD14" s="1525"/>
      <c r="CE14" s="1564"/>
      <c r="CF14" s="1564"/>
      <c r="CG14" s="1564"/>
      <c r="CH14" s="1564"/>
      <c r="CI14" s="1525"/>
      <c r="CJ14" s="1525"/>
      <c r="CK14" s="1564"/>
      <c r="CL14" s="1564"/>
      <c r="CM14" s="1564"/>
      <c r="CN14" s="1564"/>
      <c r="CO14" s="1570"/>
      <c r="CP14" s="1571"/>
      <c r="CQ14" s="1571"/>
      <c r="CR14" s="1571"/>
      <c r="CS14" s="1571"/>
      <c r="CT14" s="1571"/>
      <c r="CU14" s="1571"/>
      <c r="CV14" s="1572"/>
      <c r="DQ14" s="460"/>
    </row>
    <row r="15" spans="1:127" ht="9.75" customHeight="1">
      <c r="A15" s="1669"/>
      <c r="B15" s="1670"/>
      <c r="C15" s="1670"/>
      <c r="D15" s="1670"/>
      <c r="E15" s="1670"/>
      <c r="F15" s="1670"/>
      <c r="G15" s="1670"/>
      <c r="H15" s="1670"/>
      <c r="I15" s="1670"/>
      <c r="J15" s="1670"/>
      <c r="K15" s="1670"/>
      <c r="L15" s="1670"/>
      <c r="M15" s="167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c r="AL15" s="1670"/>
      <c r="AM15" s="1670"/>
      <c r="AN15" s="1670"/>
      <c r="AO15" s="1670"/>
      <c r="AP15" s="1670"/>
      <c r="AQ15" s="1670"/>
      <c r="AR15" s="1670"/>
      <c r="AS15" s="1670"/>
      <c r="AT15" s="1671"/>
      <c r="AU15" s="457"/>
      <c r="AV15" s="457"/>
      <c r="AW15" s="1563"/>
      <c r="AX15" s="1563"/>
      <c r="AY15" s="1525"/>
      <c r="AZ15" s="1525"/>
      <c r="BA15" s="1525"/>
      <c r="BB15" s="1525"/>
      <c r="BC15" s="1525"/>
      <c r="BD15" s="1525"/>
      <c r="BE15" s="1564"/>
      <c r="BF15" s="1564"/>
      <c r="BG15" s="1564"/>
      <c r="BH15" s="1564"/>
      <c r="BI15" s="1525"/>
      <c r="BJ15" s="1525"/>
      <c r="BK15" s="1579"/>
      <c r="BL15" s="1580"/>
      <c r="BM15" s="1580"/>
      <c r="BN15" s="1581"/>
      <c r="BO15" s="1567"/>
      <c r="BP15" s="1568"/>
      <c r="BQ15" s="1568"/>
      <c r="BR15" s="1568"/>
      <c r="BS15" s="1568"/>
      <c r="BT15" s="1568"/>
      <c r="BU15" s="1568"/>
      <c r="BV15" s="1569"/>
      <c r="BW15" s="1575"/>
      <c r="BX15" s="1576"/>
      <c r="BY15" s="1525"/>
      <c r="BZ15" s="1525"/>
      <c r="CA15" s="1525"/>
      <c r="CB15" s="1525"/>
      <c r="CC15" s="1525"/>
      <c r="CD15" s="1525"/>
      <c r="CE15" s="1564"/>
      <c r="CF15" s="1564"/>
      <c r="CG15" s="1564"/>
      <c r="CH15" s="1564"/>
      <c r="CI15" s="1525"/>
      <c r="CJ15" s="1525"/>
      <c r="CK15" s="1564"/>
      <c r="CL15" s="1564"/>
      <c r="CM15" s="1564"/>
      <c r="CN15" s="1564"/>
      <c r="CO15" s="1567"/>
      <c r="CP15" s="1568"/>
      <c r="CQ15" s="1568"/>
      <c r="CR15" s="1568"/>
      <c r="CS15" s="1568"/>
      <c r="CT15" s="1568"/>
      <c r="CU15" s="1568"/>
      <c r="CV15" s="1569"/>
      <c r="DQ15" s="460"/>
    </row>
    <row r="16" spans="1:127" ht="9.75" customHeight="1">
      <c r="A16" s="1669"/>
      <c r="B16" s="1670"/>
      <c r="C16" s="1670"/>
      <c r="D16" s="1670"/>
      <c r="E16" s="1670"/>
      <c r="F16" s="1670"/>
      <c r="G16" s="1670"/>
      <c r="H16" s="1670"/>
      <c r="I16" s="1670"/>
      <c r="J16" s="1670"/>
      <c r="K16" s="1670"/>
      <c r="L16" s="1670"/>
      <c r="M16" s="1670"/>
      <c r="N16" s="1670"/>
      <c r="O16" s="1670"/>
      <c r="P16" s="1670"/>
      <c r="Q16" s="1670"/>
      <c r="R16" s="1670"/>
      <c r="S16" s="1670"/>
      <c r="T16" s="1670"/>
      <c r="U16" s="1670"/>
      <c r="V16" s="1670"/>
      <c r="W16" s="1670"/>
      <c r="X16" s="1670"/>
      <c r="Y16" s="1670"/>
      <c r="Z16" s="1670"/>
      <c r="AA16" s="1670"/>
      <c r="AB16" s="1670"/>
      <c r="AC16" s="1670"/>
      <c r="AD16" s="1670"/>
      <c r="AE16" s="1670"/>
      <c r="AF16" s="1670"/>
      <c r="AG16" s="1670"/>
      <c r="AH16" s="1670"/>
      <c r="AI16" s="1670"/>
      <c r="AJ16" s="1670"/>
      <c r="AK16" s="1670"/>
      <c r="AL16" s="1670"/>
      <c r="AM16" s="1670"/>
      <c r="AN16" s="1670"/>
      <c r="AO16" s="1670"/>
      <c r="AP16" s="1670"/>
      <c r="AQ16" s="1670"/>
      <c r="AR16" s="1670"/>
      <c r="AS16" s="1670"/>
      <c r="AT16" s="1671"/>
      <c r="AU16" s="457"/>
      <c r="AV16" s="457"/>
      <c r="AW16" s="1563"/>
      <c r="AX16" s="1563"/>
      <c r="AY16" s="1525"/>
      <c r="AZ16" s="1525"/>
      <c r="BA16" s="1525"/>
      <c r="BB16" s="1525"/>
      <c r="BC16" s="1525"/>
      <c r="BD16" s="1525"/>
      <c r="BE16" s="1564"/>
      <c r="BF16" s="1564"/>
      <c r="BG16" s="1564"/>
      <c r="BH16" s="1564"/>
      <c r="BI16" s="1525"/>
      <c r="BJ16" s="1525"/>
      <c r="BK16" s="1582"/>
      <c r="BL16" s="1583"/>
      <c r="BM16" s="1583"/>
      <c r="BN16" s="1584"/>
      <c r="BO16" s="1570"/>
      <c r="BP16" s="1571"/>
      <c r="BQ16" s="1571"/>
      <c r="BR16" s="1571"/>
      <c r="BS16" s="1571"/>
      <c r="BT16" s="1571"/>
      <c r="BU16" s="1571"/>
      <c r="BV16" s="1572"/>
      <c r="BW16" s="1575"/>
      <c r="BX16" s="1576"/>
      <c r="BY16" s="1525"/>
      <c r="BZ16" s="1525"/>
      <c r="CA16" s="1525"/>
      <c r="CB16" s="1525"/>
      <c r="CC16" s="1525"/>
      <c r="CD16" s="1525"/>
      <c r="CE16" s="1564"/>
      <c r="CF16" s="1564"/>
      <c r="CG16" s="1564"/>
      <c r="CH16" s="1564"/>
      <c r="CI16" s="1525"/>
      <c r="CJ16" s="1525"/>
      <c r="CK16" s="1564"/>
      <c r="CL16" s="1564"/>
      <c r="CM16" s="1564"/>
      <c r="CN16" s="1564"/>
      <c r="CO16" s="1570"/>
      <c r="CP16" s="1571"/>
      <c r="CQ16" s="1571"/>
      <c r="CR16" s="1571"/>
      <c r="CS16" s="1571"/>
      <c r="CT16" s="1571"/>
      <c r="CU16" s="1571"/>
      <c r="CV16" s="1572"/>
      <c r="DQ16" s="460"/>
    </row>
    <row r="17" spans="1:142" ht="9.75" customHeight="1">
      <c r="A17" s="1669"/>
      <c r="B17" s="1670"/>
      <c r="C17" s="1670"/>
      <c r="D17" s="1670"/>
      <c r="E17" s="1670"/>
      <c r="F17" s="1670"/>
      <c r="G17" s="1670"/>
      <c r="H17" s="1670"/>
      <c r="I17" s="1670"/>
      <c r="J17" s="1670"/>
      <c r="K17" s="1670"/>
      <c r="L17" s="1670"/>
      <c r="M17" s="1670"/>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c r="AL17" s="1670"/>
      <c r="AM17" s="1670"/>
      <c r="AN17" s="1670"/>
      <c r="AO17" s="1670"/>
      <c r="AP17" s="1670"/>
      <c r="AQ17" s="1670"/>
      <c r="AR17" s="1670"/>
      <c r="AS17" s="1670"/>
      <c r="AT17" s="1671"/>
      <c r="AU17" s="457"/>
      <c r="AV17" s="457"/>
      <c r="AW17" s="1563"/>
      <c r="AX17" s="1563"/>
      <c r="AY17" s="1525"/>
      <c r="AZ17" s="1525"/>
      <c r="BA17" s="1525"/>
      <c r="BB17" s="1525"/>
      <c r="BC17" s="1525"/>
      <c r="BD17" s="1525"/>
      <c r="BE17" s="1564"/>
      <c r="BF17" s="1564"/>
      <c r="BG17" s="1564"/>
      <c r="BH17" s="1564"/>
      <c r="BI17" s="1525"/>
      <c r="BJ17" s="1525"/>
      <c r="BK17" s="1579"/>
      <c r="BL17" s="1580"/>
      <c r="BM17" s="1580"/>
      <c r="BN17" s="1581"/>
      <c r="BO17" s="1567"/>
      <c r="BP17" s="1568"/>
      <c r="BQ17" s="1568"/>
      <c r="BR17" s="1568"/>
      <c r="BS17" s="1568"/>
      <c r="BT17" s="1568"/>
      <c r="BU17" s="1568"/>
      <c r="BV17" s="1569"/>
      <c r="BW17" s="1575"/>
      <c r="BX17" s="1576"/>
      <c r="BY17" s="1130" t="s">
        <v>419</v>
      </c>
      <c r="BZ17" s="1131"/>
      <c r="CA17" s="1131"/>
      <c r="CB17" s="1132"/>
      <c r="CC17" s="1605">
        <f>SUM(CK11:CN16)</f>
        <v>0</v>
      </c>
      <c r="CD17" s="1459"/>
      <c r="CE17" s="1459"/>
      <c r="CF17" s="1459"/>
      <c r="CG17" s="1459"/>
      <c r="CH17" s="1459"/>
      <c r="CI17" s="1459"/>
      <c r="CJ17" s="1459"/>
      <c r="CK17" s="1459"/>
      <c r="CL17" s="1459"/>
      <c r="CM17" s="1459"/>
      <c r="CN17" s="1459"/>
      <c r="CO17" s="1459"/>
      <c r="CP17" s="1459"/>
      <c r="CQ17" s="1459"/>
      <c r="CR17" s="1459"/>
      <c r="CS17" s="1459"/>
      <c r="CT17" s="1607" t="s">
        <v>420</v>
      </c>
      <c r="CU17" s="1608"/>
      <c r="CV17" s="1608"/>
      <c r="DQ17" s="460"/>
    </row>
    <row r="18" spans="1:142" ht="9.75" customHeight="1">
      <c r="A18" s="1669"/>
      <c r="B18" s="1670"/>
      <c r="C18" s="1670"/>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c r="AL18" s="1670"/>
      <c r="AM18" s="1670"/>
      <c r="AN18" s="1670"/>
      <c r="AO18" s="1670"/>
      <c r="AP18" s="1670"/>
      <c r="AQ18" s="1670"/>
      <c r="AR18" s="1670"/>
      <c r="AS18" s="1670"/>
      <c r="AT18" s="1671"/>
      <c r="AU18" s="457"/>
      <c r="AV18" s="457"/>
      <c r="AW18" s="1563"/>
      <c r="AX18" s="1563"/>
      <c r="AY18" s="1525"/>
      <c r="AZ18" s="1525"/>
      <c r="BA18" s="1525"/>
      <c r="BB18" s="1525"/>
      <c r="BC18" s="1525"/>
      <c r="BD18" s="1525"/>
      <c r="BE18" s="1564"/>
      <c r="BF18" s="1564"/>
      <c r="BG18" s="1564"/>
      <c r="BH18" s="1564"/>
      <c r="BI18" s="1525"/>
      <c r="BJ18" s="1525"/>
      <c r="BK18" s="1582"/>
      <c r="BL18" s="1583"/>
      <c r="BM18" s="1583"/>
      <c r="BN18" s="1584"/>
      <c r="BO18" s="1570"/>
      <c r="BP18" s="1571"/>
      <c r="BQ18" s="1571"/>
      <c r="BR18" s="1571"/>
      <c r="BS18" s="1571"/>
      <c r="BT18" s="1571"/>
      <c r="BU18" s="1571"/>
      <c r="BV18" s="1572"/>
      <c r="BW18" s="1575"/>
      <c r="BX18" s="1576"/>
      <c r="BY18" s="1133"/>
      <c r="BZ18" s="1134"/>
      <c r="CA18" s="1134"/>
      <c r="CB18" s="1135"/>
      <c r="CC18" s="1606"/>
      <c r="CD18" s="1461"/>
      <c r="CE18" s="1461"/>
      <c r="CF18" s="1461"/>
      <c r="CG18" s="1461"/>
      <c r="CH18" s="1461"/>
      <c r="CI18" s="1461"/>
      <c r="CJ18" s="1461"/>
      <c r="CK18" s="1461"/>
      <c r="CL18" s="1461"/>
      <c r="CM18" s="1461"/>
      <c r="CN18" s="1461"/>
      <c r="CO18" s="1461"/>
      <c r="CP18" s="1461"/>
      <c r="CQ18" s="1461"/>
      <c r="CR18" s="1461"/>
      <c r="CS18" s="1461"/>
      <c r="CT18" s="1607"/>
      <c r="CU18" s="1608"/>
      <c r="CV18" s="1608"/>
      <c r="DQ18" s="460"/>
    </row>
    <row r="19" spans="1:142" ht="18.75" customHeight="1">
      <c r="A19" s="1669"/>
      <c r="B19" s="1670"/>
      <c r="C19" s="1670"/>
      <c r="D19" s="1670"/>
      <c r="E19" s="1670"/>
      <c r="F19" s="1670"/>
      <c r="G19" s="1670"/>
      <c r="H19" s="1670"/>
      <c r="I19" s="1670"/>
      <c r="J19" s="1670"/>
      <c r="K19" s="1670"/>
      <c r="L19" s="1670"/>
      <c r="M19" s="1670"/>
      <c r="N19" s="1670"/>
      <c r="O19" s="1670"/>
      <c r="P19" s="1670"/>
      <c r="Q19" s="1670"/>
      <c r="R19" s="1670"/>
      <c r="S19" s="1670"/>
      <c r="T19" s="1670"/>
      <c r="U19" s="1670"/>
      <c r="V19" s="1670"/>
      <c r="W19" s="1670"/>
      <c r="X19" s="1670"/>
      <c r="Y19" s="1670"/>
      <c r="Z19" s="1670"/>
      <c r="AA19" s="1670"/>
      <c r="AB19" s="1670"/>
      <c r="AC19" s="1670"/>
      <c r="AD19" s="1670"/>
      <c r="AE19" s="1670"/>
      <c r="AF19" s="1670"/>
      <c r="AG19" s="1670"/>
      <c r="AH19" s="1670"/>
      <c r="AI19" s="1670"/>
      <c r="AJ19" s="1670"/>
      <c r="AK19" s="1670"/>
      <c r="AL19" s="1670"/>
      <c r="AM19" s="1670"/>
      <c r="AN19" s="1670"/>
      <c r="AO19" s="1670"/>
      <c r="AP19" s="1670"/>
      <c r="AQ19" s="1670"/>
      <c r="AR19" s="1670"/>
      <c r="AS19" s="1670"/>
      <c r="AT19" s="1671"/>
      <c r="AU19" s="457"/>
      <c r="AV19" s="457"/>
      <c r="AW19" s="1563"/>
      <c r="AX19" s="1563"/>
      <c r="AY19" s="1525"/>
      <c r="AZ19" s="1525"/>
      <c r="BA19" s="1525"/>
      <c r="BB19" s="1525"/>
      <c r="BC19" s="1525"/>
      <c r="BD19" s="1525"/>
      <c r="BE19" s="1564"/>
      <c r="BF19" s="1564"/>
      <c r="BG19" s="1564"/>
      <c r="BH19" s="1564"/>
      <c r="BI19" s="1525"/>
      <c r="BJ19" s="1525"/>
      <c r="BK19" s="1579"/>
      <c r="BL19" s="1580"/>
      <c r="BM19" s="1580"/>
      <c r="BN19" s="1581"/>
      <c r="BO19" s="1567"/>
      <c r="BP19" s="1568"/>
      <c r="BQ19" s="1568"/>
      <c r="BR19" s="1568"/>
      <c r="BS19" s="1568"/>
      <c r="BT19" s="1568"/>
      <c r="BU19" s="1568"/>
      <c r="BV19" s="1569"/>
      <c r="BW19" s="1575"/>
      <c r="BX19" s="1576"/>
      <c r="BY19" s="1539" t="s">
        <v>421</v>
      </c>
      <c r="BZ19" s="1539"/>
      <c r="CA19" s="1539"/>
      <c r="CB19" s="1539"/>
      <c r="CC19" s="1585"/>
      <c r="CD19" s="1586"/>
      <c r="CE19" s="1586"/>
      <c r="CF19" s="1586"/>
      <c r="CG19" s="1586"/>
      <c r="CH19" s="1586"/>
      <c r="CI19" s="1586"/>
      <c r="CJ19" s="1586"/>
      <c r="CK19" s="1587"/>
      <c r="CL19" s="1591" t="s">
        <v>419</v>
      </c>
      <c r="CM19" s="1592"/>
      <c r="CN19" s="1593"/>
      <c r="CO19" s="1600"/>
      <c r="CP19" s="1601"/>
      <c r="CQ19" s="1601"/>
      <c r="CR19" s="1601"/>
      <c r="CS19" s="1601"/>
      <c r="CT19" s="1604" t="s">
        <v>326</v>
      </c>
      <c r="CU19" s="1539"/>
      <c r="CV19" s="1539"/>
      <c r="DQ19" s="460"/>
    </row>
    <row r="20" spans="1:142" ht="18" customHeight="1">
      <c r="A20" s="1669"/>
      <c r="B20" s="1670"/>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670"/>
      <c r="AM20" s="1670"/>
      <c r="AN20" s="1670"/>
      <c r="AO20" s="1670"/>
      <c r="AP20" s="1670"/>
      <c r="AQ20" s="1670"/>
      <c r="AR20" s="1670"/>
      <c r="AS20" s="1670"/>
      <c r="AT20" s="1671"/>
      <c r="AU20" s="457"/>
      <c r="AV20" s="457"/>
      <c r="AW20" s="1563"/>
      <c r="AX20" s="1563"/>
      <c r="AY20" s="1525"/>
      <c r="AZ20" s="1525"/>
      <c r="BA20" s="1525"/>
      <c r="BB20" s="1525"/>
      <c r="BC20" s="1525"/>
      <c r="BD20" s="1525"/>
      <c r="BE20" s="1564"/>
      <c r="BF20" s="1564"/>
      <c r="BG20" s="1564"/>
      <c r="BH20" s="1564"/>
      <c r="BI20" s="1525"/>
      <c r="BJ20" s="1525"/>
      <c r="BK20" s="1582"/>
      <c r="BL20" s="1583"/>
      <c r="BM20" s="1583"/>
      <c r="BN20" s="1584"/>
      <c r="BO20" s="1570"/>
      <c r="BP20" s="1571"/>
      <c r="BQ20" s="1571"/>
      <c r="BR20" s="1571"/>
      <c r="BS20" s="1571"/>
      <c r="BT20" s="1571"/>
      <c r="BU20" s="1571"/>
      <c r="BV20" s="1572"/>
      <c r="BW20" s="1577"/>
      <c r="BX20" s="1578"/>
      <c r="BY20" s="1539"/>
      <c r="BZ20" s="1539"/>
      <c r="CA20" s="1539"/>
      <c r="CB20" s="1539"/>
      <c r="CC20" s="1588"/>
      <c r="CD20" s="1589"/>
      <c r="CE20" s="1589"/>
      <c r="CF20" s="1589"/>
      <c r="CG20" s="1589"/>
      <c r="CH20" s="1589"/>
      <c r="CI20" s="1589"/>
      <c r="CJ20" s="1589"/>
      <c r="CK20" s="1590"/>
      <c r="CL20" s="1594"/>
      <c r="CM20" s="1595"/>
      <c r="CN20" s="1596"/>
      <c r="CO20" s="1602"/>
      <c r="CP20" s="1603"/>
      <c r="CQ20" s="1603"/>
      <c r="CR20" s="1603"/>
      <c r="CS20" s="1603"/>
      <c r="CT20" s="1604"/>
      <c r="CU20" s="1539"/>
      <c r="CV20" s="1539"/>
    </row>
    <row r="21" spans="1:142" ht="9.75" customHeight="1">
      <c r="A21" s="1669"/>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670"/>
      <c r="AM21" s="1670"/>
      <c r="AN21" s="1670"/>
      <c r="AO21" s="1670"/>
      <c r="AP21" s="1670"/>
      <c r="AQ21" s="1670"/>
      <c r="AR21" s="1670"/>
      <c r="AS21" s="1670"/>
      <c r="AT21" s="1671"/>
      <c r="AU21" s="457"/>
      <c r="AV21" s="457"/>
      <c r="AW21" s="1563"/>
      <c r="AX21" s="1563"/>
      <c r="AY21" s="1525"/>
      <c r="AZ21" s="1525"/>
      <c r="BA21" s="1525"/>
      <c r="BB21" s="1525"/>
      <c r="BC21" s="1525"/>
      <c r="BD21" s="1525"/>
      <c r="BE21" s="1564"/>
      <c r="BF21" s="1564"/>
      <c r="BG21" s="1564"/>
      <c r="BH21" s="1564"/>
      <c r="BI21" s="1525"/>
      <c r="BJ21" s="1525"/>
      <c r="BK21" s="1579"/>
      <c r="BL21" s="1580"/>
      <c r="BM21" s="1580"/>
      <c r="BN21" s="1581"/>
      <c r="BO21" s="1567"/>
      <c r="BP21" s="1568"/>
      <c r="BQ21" s="1568"/>
      <c r="BR21" s="1568"/>
      <c r="BS21" s="1568"/>
      <c r="BT21" s="1568"/>
      <c r="BU21" s="1568"/>
      <c r="BV21" s="1569"/>
      <c r="BW21" s="1612" t="s">
        <v>422</v>
      </c>
      <c r="BX21" s="1612"/>
      <c r="BY21" s="1613" t="s">
        <v>423</v>
      </c>
      <c r="BZ21" s="1613"/>
      <c r="CA21" s="1613" t="s">
        <v>424</v>
      </c>
      <c r="CB21" s="1613"/>
      <c r="CC21" s="1539"/>
      <c r="CD21" s="1539"/>
      <c r="CE21" s="1539" t="s">
        <v>414</v>
      </c>
      <c r="CF21" s="1539"/>
      <c r="CG21" s="1539"/>
      <c r="CH21" s="1539"/>
      <c r="CI21" s="1539"/>
      <c r="CJ21" s="1539"/>
      <c r="CK21" s="1539"/>
      <c r="CL21" s="1539"/>
      <c r="CM21" s="1539" t="s">
        <v>425</v>
      </c>
      <c r="CN21" s="1539"/>
      <c r="CO21" s="1539"/>
      <c r="CP21" s="1539"/>
      <c r="CQ21" s="1539"/>
      <c r="CR21" s="1539"/>
      <c r="CS21" s="1539"/>
      <c r="CT21" s="1539"/>
      <c r="CU21" s="1539"/>
      <c r="CV21" s="1539"/>
      <c r="DO21" s="459"/>
      <c r="DQ21" s="459"/>
      <c r="DU21" s="428" t="s">
        <v>426</v>
      </c>
    </row>
    <row r="22" spans="1:142" ht="9.75" customHeight="1">
      <c r="A22" s="1669"/>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670"/>
      <c r="AM22" s="1670"/>
      <c r="AN22" s="1670"/>
      <c r="AO22" s="1670"/>
      <c r="AP22" s="1670"/>
      <c r="AQ22" s="1670"/>
      <c r="AR22" s="1670"/>
      <c r="AS22" s="1670"/>
      <c r="AT22" s="1671"/>
      <c r="AU22" s="457"/>
      <c r="AV22" s="457"/>
      <c r="AW22" s="1563"/>
      <c r="AX22" s="1563"/>
      <c r="AY22" s="1525"/>
      <c r="AZ22" s="1525"/>
      <c r="BA22" s="1525"/>
      <c r="BB22" s="1525"/>
      <c r="BC22" s="1525"/>
      <c r="BD22" s="1525"/>
      <c r="BE22" s="1564"/>
      <c r="BF22" s="1564"/>
      <c r="BG22" s="1564"/>
      <c r="BH22" s="1564"/>
      <c r="BI22" s="1525"/>
      <c r="BJ22" s="1525"/>
      <c r="BK22" s="1582"/>
      <c r="BL22" s="1583"/>
      <c r="BM22" s="1583"/>
      <c r="BN22" s="1584"/>
      <c r="BO22" s="1570"/>
      <c r="BP22" s="1571"/>
      <c r="BQ22" s="1571"/>
      <c r="BR22" s="1571"/>
      <c r="BS22" s="1571"/>
      <c r="BT22" s="1571"/>
      <c r="BU22" s="1571"/>
      <c r="BV22" s="1572"/>
      <c r="BW22" s="1612"/>
      <c r="BX22" s="1612"/>
      <c r="BY22" s="1539"/>
      <c r="BZ22" s="1539"/>
      <c r="CA22" s="1539"/>
      <c r="CB22" s="1539"/>
      <c r="CC22" s="1539"/>
      <c r="CD22" s="1539"/>
      <c r="CE22" s="1539"/>
      <c r="CF22" s="1539"/>
      <c r="CG22" s="1539"/>
      <c r="CH22" s="1539"/>
      <c r="CI22" s="1539"/>
      <c r="CJ22" s="1539"/>
      <c r="CK22" s="1539"/>
      <c r="CL22" s="1539"/>
      <c r="CM22" s="1539"/>
      <c r="CN22" s="1539"/>
      <c r="CO22" s="1539"/>
      <c r="CP22" s="1539"/>
      <c r="CQ22" s="1539"/>
      <c r="CR22" s="1539"/>
      <c r="CS22" s="1539"/>
      <c r="CT22" s="1539"/>
      <c r="CU22" s="1539"/>
      <c r="CV22" s="1539"/>
      <c r="DO22" s="459"/>
      <c r="DQ22" s="459"/>
      <c r="EE22" s="466"/>
      <c r="EF22" s="1609"/>
      <c r="EG22" s="1610"/>
      <c r="EH22" s="1610"/>
      <c r="EI22" s="1611"/>
      <c r="EJ22" s="467" t="s">
        <v>427</v>
      </c>
      <c r="EK22" s="468" t="s">
        <v>428</v>
      </c>
      <c r="EL22" s="468" t="s">
        <v>429</v>
      </c>
    </row>
    <row r="23" spans="1:142" ht="9.75" customHeight="1">
      <c r="A23" s="1669"/>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670"/>
      <c r="AM23" s="1670"/>
      <c r="AN23" s="1670"/>
      <c r="AO23" s="1670"/>
      <c r="AP23" s="1670"/>
      <c r="AQ23" s="1670"/>
      <c r="AR23" s="1670"/>
      <c r="AS23" s="1670"/>
      <c r="AT23" s="1671"/>
      <c r="AU23" s="457"/>
      <c r="AV23" s="457"/>
      <c r="AW23" s="1563"/>
      <c r="AX23" s="1563"/>
      <c r="AY23" s="1525"/>
      <c r="AZ23" s="1525"/>
      <c r="BA23" s="1525"/>
      <c r="BB23" s="1525"/>
      <c r="BC23" s="1525"/>
      <c r="BD23" s="1525"/>
      <c r="BE23" s="1564"/>
      <c r="BF23" s="1564"/>
      <c r="BG23" s="1564"/>
      <c r="BH23" s="1564"/>
      <c r="BI23" s="1525"/>
      <c r="BJ23" s="1525"/>
      <c r="BK23" s="1579"/>
      <c r="BL23" s="1580"/>
      <c r="BM23" s="1580"/>
      <c r="BN23" s="1581"/>
      <c r="BO23" s="1567"/>
      <c r="BP23" s="1568"/>
      <c r="BQ23" s="1568"/>
      <c r="BR23" s="1568"/>
      <c r="BS23" s="1568"/>
      <c r="BT23" s="1568"/>
      <c r="BU23" s="1568"/>
      <c r="BV23" s="1569"/>
      <c r="BW23" s="1612"/>
      <c r="BX23" s="1612"/>
      <c r="BY23" s="1539"/>
      <c r="BZ23" s="1539"/>
      <c r="CA23" s="1539"/>
      <c r="CB23" s="1539"/>
      <c r="CC23" s="1539"/>
      <c r="CD23" s="1539"/>
      <c r="CE23" s="1539"/>
      <c r="CF23" s="1539"/>
      <c r="CG23" s="1539"/>
      <c r="CH23" s="1539"/>
      <c r="CI23" s="1539"/>
      <c r="CJ23" s="1539"/>
      <c r="CK23" s="1539"/>
      <c r="CL23" s="1539"/>
      <c r="CM23" s="1539"/>
      <c r="CN23" s="1539"/>
      <c r="CO23" s="1539"/>
      <c r="CP23" s="1539"/>
      <c r="CQ23" s="1539"/>
      <c r="CR23" s="1539"/>
      <c r="CS23" s="1539"/>
      <c r="CT23" s="1539"/>
      <c r="CU23" s="1539"/>
      <c r="CV23" s="1539"/>
      <c r="DQ23" s="459"/>
      <c r="EE23" s="469" t="s">
        <v>430</v>
      </c>
      <c r="EF23" s="1597" t="s">
        <v>431</v>
      </c>
      <c r="EG23" s="1598"/>
      <c r="EH23" s="1598"/>
      <c r="EI23" s="1599"/>
      <c r="EJ23" s="470">
        <f>IF($CG$95&gt;50,50,$CG$95)</f>
        <v>0</v>
      </c>
      <c r="EK23" s="471">
        <v>0.8</v>
      </c>
      <c r="EL23" s="470">
        <f>ROUND(EJ23*EK23,3)</f>
        <v>0</v>
      </c>
    </row>
    <row r="24" spans="1:142" ht="9.75" customHeight="1">
      <c r="A24" s="1669"/>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670"/>
      <c r="AM24" s="1670"/>
      <c r="AN24" s="1670"/>
      <c r="AO24" s="1670"/>
      <c r="AP24" s="1670"/>
      <c r="AQ24" s="1670"/>
      <c r="AR24" s="1670"/>
      <c r="AS24" s="1670"/>
      <c r="AT24" s="1671"/>
      <c r="AU24" s="457"/>
      <c r="AV24" s="457"/>
      <c r="AW24" s="1563"/>
      <c r="AX24" s="1563"/>
      <c r="AY24" s="1525"/>
      <c r="AZ24" s="1525"/>
      <c r="BA24" s="1525"/>
      <c r="BB24" s="1525"/>
      <c r="BC24" s="1525"/>
      <c r="BD24" s="1525"/>
      <c r="BE24" s="1564"/>
      <c r="BF24" s="1564"/>
      <c r="BG24" s="1564"/>
      <c r="BH24" s="1564"/>
      <c r="BI24" s="1525"/>
      <c r="BJ24" s="1525"/>
      <c r="BK24" s="1582"/>
      <c r="BL24" s="1583"/>
      <c r="BM24" s="1583"/>
      <c r="BN24" s="1584"/>
      <c r="BO24" s="1570"/>
      <c r="BP24" s="1571"/>
      <c r="BQ24" s="1571"/>
      <c r="BR24" s="1571"/>
      <c r="BS24" s="1571"/>
      <c r="BT24" s="1571"/>
      <c r="BU24" s="1571"/>
      <c r="BV24" s="1572"/>
      <c r="BW24" s="1612"/>
      <c r="BX24" s="1612"/>
      <c r="BY24" s="1539">
        <v>1</v>
      </c>
      <c r="BZ24" s="1539"/>
      <c r="CA24" s="1614">
        <v>100</v>
      </c>
      <c r="CB24" s="1614"/>
      <c r="CC24" s="1614"/>
      <c r="CD24" s="1614"/>
      <c r="CE24" s="1566"/>
      <c r="CF24" s="1566"/>
      <c r="CG24" s="1566"/>
      <c r="CH24" s="1566"/>
      <c r="CI24" s="1566"/>
      <c r="CJ24" s="1566"/>
      <c r="CK24" s="1566"/>
      <c r="CL24" s="1566"/>
      <c r="CM24" s="1630"/>
      <c r="CN24" s="1630"/>
      <c r="CO24" s="1630"/>
      <c r="CP24" s="1630"/>
      <c r="CQ24" s="1630"/>
      <c r="CR24" s="1630"/>
      <c r="CS24" s="1630"/>
      <c r="CT24" s="1630"/>
      <c r="CU24" s="1630"/>
      <c r="CV24" s="1630"/>
      <c r="DQ24" s="459"/>
      <c r="EE24" s="472"/>
      <c r="EF24" s="1615" t="s">
        <v>432</v>
      </c>
      <c r="EG24" s="1616"/>
      <c r="EH24" s="1616"/>
      <c r="EI24" s="1617"/>
      <c r="EJ24" s="470">
        <f>IF($CG$95&gt;100,50,$CG$95-$EJ23)</f>
        <v>0</v>
      </c>
      <c r="EK24" s="471">
        <v>0.7</v>
      </c>
      <c r="EL24" s="470">
        <f>ROUND(EJ24*EK24,3)</f>
        <v>0</v>
      </c>
    </row>
    <row r="25" spans="1:142" ht="9.75" customHeight="1">
      <c r="A25" s="1669"/>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670"/>
      <c r="AM25" s="1670"/>
      <c r="AN25" s="1670"/>
      <c r="AO25" s="1670"/>
      <c r="AP25" s="1670"/>
      <c r="AQ25" s="1670"/>
      <c r="AR25" s="1670"/>
      <c r="AS25" s="1670"/>
      <c r="AT25" s="1671"/>
      <c r="AU25" s="457"/>
      <c r="AV25" s="457"/>
      <c r="AW25" s="1563"/>
      <c r="AX25" s="1563"/>
      <c r="AY25" s="1417"/>
      <c r="AZ25" s="1417"/>
      <c r="BA25" s="1417"/>
      <c r="BB25" s="1417"/>
      <c r="BC25" s="1417"/>
      <c r="BD25" s="1417"/>
      <c r="BE25" s="1565"/>
      <c r="BF25" s="1565"/>
      <c r="BG25" s="1565"/>
      <c r="BH25" s="1565"/>
      <c r="BI25" s="1417"/>
      <c r="BJ25" s="1417"/>
      <c r="BK25" s="1618"/>
      <c r="BL25" s="1619"/>
      <c r="BM25" s="1619"/>
      <c r="BN25" s="1620"/>
      <c r="BO25" s="1624"/>
      <c r="BP25" s="1625"/>
      <c r="BQ25" s="1625"/>
      <c r="BR25" s="1625"/>
      <c r="BS25" s="1625"/>
      <c r="BT25" s="1625"/>
      <c r="BU25" s="1625"/>
      <c r="BV25" s="1626"/>
      <c r="BW25" s="1612"/>
      <c r="BX25" s="1612"/>
      <c r="BY25" s="1539"/>
      <c r="BZ25" s="1539"/>
      <c r="CA25" s="1614"/>
      <c r="CB25" s="1614"/>
      <c r="CC25" s="1614"/>
      <c r="CD25" s="1614"/>
      <c r="CE25" s="1566"/>
      <c r="CF25" s="1566"/>
      <c r="CG25" s="1566"/>
      <c r="CH25" s="1566"/>
      <c r="CI25" s="1566"/>
      <c r="CJ25" s="1566"/>
      <c r="CK25" s="1566"/>
      <c r="CL25" s="1566"/>
      <c r="CM25" s="1630"/>
      <c r="CN25" s="1630"/>
      <c r="CO25" s="1630"/>
      <c r="CP25" s="1630"/>
      <c r="CQ25" s="1630"/>
      <c r="CR25" s="1630"/>
      <c r="CS25" s="1630"/>
      <c r="CT25" s="1630"/>
      <c r="CU25" s="1630"/>
      <c r="CV25" s="1630"/>
      <c r="DQ25" s="459"/>
      <c r="EE25" s="469" t="s">
        <v>433</v>
      </c>
      <c r="EF25" s="1597" t="s">
        <v>434</v>
      </c>
      <c r="EG25" s="1598"/>
      <c r="EH25" s="1598"/>
      <c r="EI25" s="1599"/>
      <c r="EJ25" s="470">
        <f>IF($CG$95&gt;300,200,$CG$95-$EJ$24-$EJ$23)</f>
        <v>0</v>
      </c>
      <c r="EK25" s="471">
        <v>0.6</v>
      </c>
      <c r="EL25" s="470">
        <f>ROUND(EJ25*EK25,3)</f>
        <v>0</v>
      </c>
    </row>
    <row r="26" spans="1:142" ht="9.75" customHeight="1">
      <c r="A26" s="1669"/>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670"/>
      <c r="AM26" s="1670"/>
      <c r="AN26" s="1670"/>
      <c r="AO26" s="1670"/>
      <c r="AP26" s="1670"/>
      <c r="AQ26" s="1670"/>
      <c r="AR26" s="1670"/>
      <c r="AS26" s="1670"/>
      <c r="AT26" s="1671"/>
      <c r="AU26" s="457"/>
      <c r="AV26" s="457"/>
      <c r="AW26" s="1563"/>
      <c r="AX26" s="1563"/>
      <c r="AY26" s="1417"/>
      <c r="AZ26" s="1417"/>
      <c r="BA26" s="1417"/>
      <c r="BB26" s="1417"/>
      <c r="BC26" s="1417"/>
      <c r="BD26" s="1417"/>
      <c r="BE26" s="1565"/>
      <c r="BF26" s="1565"/>
      <c r="BG26" s="1565"/>
      <c r="BH26" s="1565"/>
      <c r="BI26" s="1417"/>
      <c r="BJ26" s="1417"/>
      <c r="BK26" s="1621"/>
      <c r="BL26" s="1622"/>
      <c r="BM26" s="1622"/>
      <c r="BN26" s="1623"/>
      <c r="BO26" s="1627"/>
      <c r="BP26" s="1628"/>
      <c r="BQ26" s="1628"/>
      <c r="BR26" s="1628"/>
      <c r="BS26" s="1628"/>
      <c r="BT26" s="1628"/>
      <c r="BU26" s="1628"/>
      <c r="BV26" s="1629"/>
      <c r="BW26" s="1612"/>
      <c r="BX26" s="1612"/>
      <c r="BY26" s="1539">
        <v>2</v>
      </c>
      <c r="BZ26" s="1539"/>
      <c r="CA26" s="1614">
        <v>100</v>
      </c>
      <c r="CB26" s="1614"/>
      <c r="CC26" s="1614"/>
      <c r="CD26" s="1614"/>
      <c r="CE26" s="1566"/>
      <c r="CF26" s="1566"/>
      <c r="CG26" s="1566"/>
      <c r="CH26" s="1566"/>
      <c r="CI26" s="1566"/>
      <c r="CJ26" s="1566"/>
      <c r="CK26" s="1566"/>
      <c r="CL26" s="1566"/>
      <c r="CM26" s="1630"/>
      <c r="CN26" s="1630"/>
      <c r="CO26" s="1630"/>
      <c r="CP26" s="1630"/>
      <c r="CQ26" s="1630"/>
      <c r="CR26" s="1630"/>
      <c r="CS26" s="1630"/>
      <c r="CT26" s="1630"/>
      <c r="CU26" s="1630"/>
      <c r="CV26" s="1630"/>
      <c r="DQ26" s="459"/>
      <c r="EE26" s="472"/>
      <c r="EF26" s="1615" t="s">
        <v>435</v>
      </c>
      <c r="EG26" s="1616"/>
      <c r="EH26" s="1616"/>
      <c r="EI26" s="1617"/>
      <c r="EJ26" s="470">
        <f>IF($CG$95&gt;600,300,$CG$95-$EJ$25-$EJ$24-$EJ$23)</f>
        <v>0</v>
      </c>
      <c r="EK26" s="471">
        <v>0.5</v>
      </c>
      <c r="EL26" s="470">
        <f>ROUND(EJ26*EK26,3)</f>
        <v>0</v>
      </c>
    </row>
    <row r="27" spans="1:142" ht="9.75" customHeight="1">
      <c r="A27" s="1669"/>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670"/>
      <c r="AM27" s="1670"/>
      <c r="AN27" s="1670"/>
      <c r="AO27" s="1670"/>
      <c r="AP27" s="1670"/>
      <c r="AQ27" s="1670"/>
      <c r="AR27" s="1670"/>
      <c r="AS27" s="1670"/>
      <c r="AT27" s="1671"/>
      <c r="AU27" s="457"/>
      <c r="AV27" s="457"/>
      <c r="AW27" s="1563"/>
      <c r="AX27" s="1563"/>
      <c r="AY27" s="1417"/>
      <c r="AZ27" s="1417"/>
      <c r="BA27" s="1417"/>
      <c r="BB27" s="1417"/>
      <c r="BC27" s="1417"/>
      <c r="BD27" s="1417"/>
      <c r="BE27" s="1565"/>
      <c r="BF27" s="1565"/>
      <c r="BG27" s="1565"/>
      <c r="BH27" s="1565"/>
      <c r="BI27" s="1417"/>
      <c r="BJ27" s="1417"/>
      <c r="BK27" s="1618"/>
      <c r="BL27" s="1619"/>
      <c r="BM27" s="1619"/>
      <c r="BN27" s="1620"/>
      <c r="BO27" s="1624"/>
      <c r="BP27" s="1625"/>
      <c r="BQ27" s="1625"/>
      <c r="BR27" s="1625"/>
      <c r="BS27" s="1625"/>
      <c r="BT27" s="1625"/>
      <c r="BU27" s="1625"/>
      <c r="BV27" s="1626"/>
      <c r="BW27" s="1612"/>
      <c r="BX27" s="1612"/>
      <c r="BY27" s="1539"/>
      <c r="BZ27" s="1539"/>
      <c r="CA27" s="1614"/>
      <c r="CB27" s="1614"/>
      <c r="CC27" s="1614"/>
      <c r="CD27" s="1614"/>
      <c r="CE27" s="1566"/>
      <c r="CF27" s="1566"/>
      <c r="CG27" s="1566"/>
      <c r="CH27" s="1566"/>
      <c r="CI27" s="1566"/>
      <c r="CJ27" s="1566"/>
      <c r="CK27" s="1566"/>
      <c r="CL27" s="1566"/>
      <c r="CM27" s="1630"/>
      <c r="CN27" s="1630"/>
      <c r="CO27" s="1630"/>
      <c r="CP27" s="1630"/>
      <c r="CQ27" s="1630"/>
      <c r="CR27" s="1630"/>
      <c r="CS27" s="1630"/>
      <c r="CT27" s="1630"/>
      <c r="CU27" s="1630"/>
      <c r="CV27" s="1630"/>
      <c r="DQ27" s="459"/>
      <c r="EE27" s="469" t="s">
        <v>436</v>
      </c>
      <c r="EF27" s="1597" t="s">
        <v>437</v>
      </c>
      <c r="EG27" s="1598"/>
      <c r="EH27" s="1598"/>
      <c r="EI27" s="1599"/>
      <c r="EJ27" s="470">
        <f>IF($CG$95&gt;600,$CG$95-$EJ$26-$EJ$25-$EJ$24-$EJ$23,0)</f>
        <v>0</v>
      </c>
      <c r="EK27" s="471">
        <v>0.4</v>
      </c>
      <c r="EL27" s="470">
        <f>ROUND(EJ27*EK27,3)</f>
        <v>0</v>
      </c>
    </row>
    <row r="28" spans="1:142" ht="9.75" customHeight="1">
      <c r="A28" s="1669"/>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670"/>
      <c r="AM28" s="1670"/>
      <c r="AN28" s="1670"/>
      <c r="AO28" s="1670"/>
      <c r="AP28" s="1670"/>
      <c r="AQ28" s="1670"/>
      <c r="AR28" s="1670"/>
      <c r="AS28" s="1670"/>
      <c r="AT28" s="1671"/>
      <c r="AU28" s="457"/>
      <c r="AV28" s="457"/>
      <c r="AW28" s="1563"/>
      <c r="AX28" s="1563"/>
      <c r="AY28" s="1417"/>
      <c r="AZ28" s="1417"/>
      <c r="BA28" s="1417"/>
      <c r="BB28" s="1417"/>
      <c r="BC28" s="1417"/>
      <c r="BD28" s="1417"/>
      <c r="BE28" s="1565"/>
      <c r="BF28" s="1565"/>
      <c r="BG28" s="1565"/>
      <c r="BH28" s="1565"/>
      <c r="BI28" s="1417"/>
      <c r="BJ28" s="1417"/>
      <c r="BK28" s="1621"/>
      <c r="BL28" s="1622"/>
      <c r="BM28" s="1622"/>
      <c r="BN28" s="1623"/>
      <c r="BO28" s="1627"/>
      <c r="BP28" s="1628"/>
      <c r="BQ28" s="1628"/>
      <c r="BR28" s="1628"/>
      <c r="BS28" s="1628"/>
      <c r="BT28" s="1628"/>
      <c r="BU28" s="1628"/>
      <c r="BV28" s="1629"/>
      <c r="BW28" s="1612"/>
      <c r="BX28" s="1612"/>
      <c r="BY28" s="1539">
        <v>3</v>
      </c>
      <c r="BZ28" s="1539"/>
      <c r="CA28" s="1614">
        <v>95</v>
      </c>
      <c r="CB28" s="1614"/>
      <c r="CC28" s="1614"/>
      <c r="CD28" s="1614"/>
      <c r="CE28" s="1566"/>
      <c r="CF28" s="1566"/>
      <c r="CG28" s="1566"/>
      <c r="CH28" s="1566"/>
      <c r="CI28" s="1566"/>
      <c r="CJ28" s="1566"/>
      <c r="CK28" s="1566"/>
      <c r="CL28" s="1566"/>
      <c r="CM28" s="1630"/>
      <c r="CN28" s="1630"/>
      <c r="CO28" s="1630"/>
      <c r="CP28" s="1630"/>
      <c r="CQ28" s="1630"/>
      <c r="CR28" s="1630"/>
      <c r="CS28" s="1630"/>
      <c r="CT28" s="1630"/>
      <c r="CU28" s="1630"/>
      <c r="CV28" s="1630"/>
      <c r="DQ28" s="459"/>
      <c r="EE28" s="469"/>
      <c r="EF28" s="1597" t="s">
        <v>438</v>
      </c>
      <c r="EG28" s="1598"/>
      <c r="EH28" s="1598"/>
      <c r="EI28" s="1599"/>
      <c r="EJ28" s="470">
        <f>SUM(EJ23:EJ27)</f>
        <v>0</v>
      </c>
      <c r="EK28" s="471"/>
      <c r="EL28" s="470">
        <f>ROUND(SUM(EL23:EL27),3)</f>
        <v>0</v>
      </c>
    </row>
    <row r="29" spans="1:142" ht="9.75" customHeight="1">
      <c r="A29" s="1669"/>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670"/>
      <c r="AM29" s="1670"/>
      <c r="AN29" s="1670"/>
      <c r="AO29" s="1670"/>
      <c r="AP29" s="1670"/>
      <c r="AQ29" s="1670"/>
      <c r="AR29" s="1670"/>
      <c r="AS29" s="1670"/>
      <c r="AT29" s="1671"/>
      <c r="AU29" s="457"/>
      <c r="AV29" s="457"/>
      <c r="AW29" s="1563"/>
      <c r="AX29" s="1563"/>
      <c r="AY29" s="1539" t="s">
        <v>419</v>
      </c>
      <c r="AZ29" s="1539"/>
      <c r="BA29" s="1539"/>
      <c r="BB29" s="1631"/>
      <c r="BC29" s="1632">
        <f>SUM(BK11:BN28)</f>
        <v>0</v>
      </c>
      <c r="BD29" s="1632"/>
      <c r="BE29" s="1632"/>
      <c r="BF29" s="1632"/>
      <c r="BG29" s="1632"/>
      <c r="BH29" s="1632"/>
      <c r="BI29" s="1632"/>
      <c r="BJ29" s="1632"/>
      <c r="BK29" s="1632"/>
      <c r="BL29" s="1632"/>
      <c r="BM29" s="1632"/>
      <c r="BN29" s="1632"/>
      <c r="BO29" s="1632"/>
      <c r="BP29" s="1632"/>
      <c r="BQ29" s="1632"/>
      <c r="BR29" s="1632"/>
      <c r="BS29" s="1633"/>
      <c r="BT29" s="1607" t="s">
        <v>326</v>
      </c>
      <c r="BU29" s="1608"/>
      <c r="BV29" s="1608"/>
      <c r="BW29" s="1612"/>
      <c r="BX29" s="1612"/>
      <c r="BY29" s="1539"/>
      <c r="BZ29" s="1539"/>
      <c r="CA29" s="1614"/>
      <c r="CB29" s="1614"/>
      <c r="CC29" s="1614"/>
      <c r="CD29" s="1614"/>
      <c r="CE29" s="1566"/>
      <c r="CF29" s="1566"/>
      <c r="CG29" s="1566"/>
      <c r="CH29" s="1566"/>
      <c r="CI29" s="1566"/>
      <c r="CJ29" s="1566"/>
      <c r="CK29" s="1566"/>
      <c r="CL29" s="1566"/>
      <c r="CM29" s="1630"/>
      <c r="CN29" s="1630"/>
      <c r="CO29" s="1630"/>
      <c r="CP29" s="1630"/>
      <c r="CQ29" s="1630"/>
      <c r="CR29" s="1630"/>
      <c r="CS29" s="1630"/>
      <c r="CT29" s="1630"/>
      <c r="CU29" s="1630"/>
      <c r="CV29" s="1630"/>
      <c r="DQ29" s="459"/>
      <c r="EE29" s="472" t="s">
        <v>439</v>
      </c>
      <c r="EF29" s="473"/>
      <c r="EG29" s="474"/>
      <c r="EH29" s="474"/>
      <c r="EI29" s="474"/>
      <c r="EJ29" s="474"/>
      <c r="EK29" s="474"/>
      <c r="EL29" s="475"/>
    </row>
    <row r="30" spans="1:142" ht="9.75" customHeight="1">
      <c r="A30" s="1669"/>
      <c r="B30" s="1670"/>
      <c r="C30" s="1670"/>
      <c r="D30" s="1670"/>
      <c r="E30" s="1670"/>
      <c r="F30" s="1670"/>
      <c r="G30" s="1670"/>
      <c r="H30" s="1670"/>
      <c r="I30" s="1670"/>
      <c r="J30" s="1670"/>
      <c r="K30" s="1670"/>
      <c r="L30" s="1670"/>
      <c r="M30" s="1670"/>
      <c r="N30" s="1670"/>
      <c r="O30" s="1670"/>
      <c r="P30" s="1670"/>
      <c r="Q30" s="1670"/>
      <c r="R30" s="1670"/>
      <c r="S30" s="1670"/>
      <c r="T30" s="1670"/>
      <c r="U30" s="1670"/>
      <c r="V30" s="1670"/>
      <c r="W30" s="1670"/>
      <c r="X30" s="1670"/>
      <c r="Y30" s="1670"/>
      <c r="Z30" s="1670"/>
      <c r="AA30" s="1670"/>
      <c r="AB30" s="1670"/>
      <c r="AC30" s="1670"/>
      <c r="AD30" s="1670"/>
      <c r="AE30" s="1670"/>
      <c r="AF30" s="1670"/>
      <c r="AG30" s="1670"/>
      <c r="AH30" s="1670"/>
      <c r="AI30" s="1670"/>
      <c r="AJ30" s="1670"/>
      <c r="AK30" s="1670"/>
      <c r="AL30" s="1670"/>
      <c r="AM30" s="1670"/>
      <c r="AN30" s="1670"/>
      <c r="AO30" s="1670"/>
      <c r="AP30" s="1670"/>
      <c r="AQ30" s="1670"/>
      <c r="AR30" s="1670"/>
      <c r="AS30" s="1670"/>
      <c r="AT30" s="1671"/>
      <c r="AU30" s="457"/>
      <c r="AV30" s="457"/>
      <c r="AW30" s="1563"/>
      <c r="AX30" s="1563"/>
      <c r="AY30" s="1539"/>
      <c r="AZ30" s="1539"/>
      <c r="BA30" s="1539"/>
      <c r="BB30" s="1631"/>
      <c r="BC30" s="1632"/>
      <c r="BD30" s="1632"/>
      <c r="BE30" s="1632"/>
      <c r="BF30" s="1632"/>
      <c r="BG30" s="1632"/>
      <c r="BH30" s="1632"/>
      <c r="BI30" s="1632"/>
      <c r="BJ30" s="1632"/>
      <c r="BK30" s="1632"/>
      <c r="BL30" s="1632"/>
      <c r="BM30" s="1632"/>
      <c r="BN30" s="1632"/>
      <c r="BO30" s="1632"/>
      <c r="BP30" s="1632"/>
      <c r="BQ30" s="1632"/>
      <c r="BR30" s="1632"/>
      <c r="BS30" s="1633"/>
      <c r="BT30" s="1607"/>
      <c r="BU30" s="1608"/>
      <c r="BV30" s="1608"/>
      <c r="BW30" s="1612"/>
      <c r="BX30" s="1612"/>
      <c r="BY30" s="1539">
        <v>4</v>
      </c>
      <c r="BZ30" s="1539"/>
      <c r="CA30" s="1614">
        <v>95</v>
      </c>
      <c r="CB30" s="1614"/>
      <c r="CC30" s="1614"/>
      <c r="CD30" s="1614"/>
      <c r="CE30" s="1566"/>
      <c r="CF30" s="1566"/>
      <c r="CG30" s="1566"/>
      <c r="CH30" s="1566"/>
      <c r="CI30" s="1566"/>
      <c r="CJ30" s="1566"/>
      <c r="CK30" s="1566"/>
      <c r="CL30" s="1566"/>
      <c r="CM30" s="1630"/>
      <c r="CN30" s="1630"/>
      <c r="CO30" s="1630"/>
      <c r="CP30" s="1630"/>
      <c r="CQ30" s="1630"/>
      <c r="CR30" s="1630"/>
      <c r="CS30" s="1630"/>
      <c r="CT30" s="1630"/>
      <c r="CU30" s="1630"/>
      <c r="CV30" s="1630"/>
      <c r="DQ30" s="459"/>
      <c r="EE30" s="476"/>
      <c r="EF30" s="477"/>
      <c r="EG30" s="477"/>
      <c r="EH30" s="477"/>
      <c r="EI30" s="477"/>
      <c r="EJ30" s="478" t="s">
        <v>440</v>
      </c>
      <c r="EK30" s="479"/>
      <c r="EL30" s="470">
        <f>ROUND(EL28,0)</f>
        <v>0</v>
      </c>
    </row>
    <row r="31" spans="1:142" ht="9.75" customHeight="1">
      <c r="A31" s="1669"/>
      <c r="B31" s="1670"/>
      <c r="C31" s="1670"/>
      <c r="D31" s="1670"/>
      <c r="E31" s="1670"/>
      <c r="F31" s="1670"/>
      <c r="G31" s="1670"/>
      <c r="H31" s="1670"/>
      <c r="I31" s="1670"/>
      <c r="J31" s="1670"/>
      <c r="K31" s="1670"/>
      <c r="L31" s="1670"/>
      <c r="M31" s="1670"/>
      <c r="N31" s="1670"/>
      <c r="O31" s="1670"/>
      <c r="P31" s="1670"/>
      <c r="Q31" s="1670"/>
      <c r="R31" s="1670"/>
      <c r="S31" s="1670"/>
      <c r="T31" s="1670"/>
      <c r="U31" s="1670"/>
      <c r="V31" s="1670"/>
      <c r="W31" s="1670"/>
      <c r="X31" s="1670"/>
      <c r="Y31" s="1670"/>
      <c r="Z31" s="1670"/>
      <c r="AA31" s="1670"/>
      <c r="AB31" s="1670"/>
      <c r="AC31" s="1670"/>
      <c r="AD31" s="1670"/>
      <c r="AE31" s="1670"/>
      <c r="AF31" s="1670"/>
      <c r="AG31" s="1670"/>
      <c r="AH31" s="1670"/>
      <c r="AI31" s="1670"/>
      <c r="AJ31" s="1670"/>
      <c r="AK31" s="1670"/>
      <c r="AL31" s="1670"/>
      <c r="AM31" s="1670"/>
      <c r="AN31" s="1670"/>
      <c r="AO31" s="1670"/>
      <c r="AP31" s="1670"/>
      <c r="AQ31" s="1670"/>
      <c r="AR31" s="1670"/>
      <c r="AS31" s="1670"/>
      <c r="AT31" s="1671"/>
      <c r="AU31" s="457"/>
      <c r="AV31" s="457"/>
      <c r="AW31" s="1612" t="s">
        <v>441</v>
      </c>
      <c r="AX31" s="1612"/>
      <c r="AY31" s="1127"/>
      <c r="AZ31" s="1127"/>
      <c r="BA31" s="1127"/>
      <c r="BB31" s="1127"/>
      <c r="BC31" s="1127"/>
      <c r="BD31" s="1127"/>
      <c r="BE31" s="1128"/>
      <c r="BF31" s="1128"/>
      <c r="BG31" s="1128"/>
      <c r="BH31" s="1128"/>
      <c r="BI31" s="1127"/>
      <c r="BJ31" s="1127"/>
      <c r="BK31" s="1129"/>
      <c r="BL31" s="1129"/>
      <c r="BM31" s="1129"/>
      <c r="BN31" s="1129"/>
      <c r="BO31" s="1130"/>
      <c r="BP31" s="1131"/>
      <c r="BQ31" s="1131"/>
      <c r="BR31" s="1131"/>
      <c r="BS31" s="1131"/>
      <c r="BT31" s="1131"/>
      <c r="BU31" s="1131"/>
      <c r="BV31" s="1132"/>
      <c r="BW31" s="1612"/>
      <c r="BX31" s="1612"/>
      <c r="BY31" s="1539"/>
      <c r="BZ31" s="1539"/>
      <c r="CA31" s="1614"/>
      <c r="CB31" s="1614"/>
      <c r="CC31" s="1614"/>
      <c r="CD31" s="1614"/>
      <c r="CE31" s="1566"/>
      <c r="CF31" s="1566"/>
      <c r="CG31" s="1566"/>
      <c r="CH31" s="1566"/>
      <c r="CI31" s="1566"/>
      <c r="CJ31" s="1566"/>
      <c r="CK31" s="1566"/>
      <c r="CL31" s="1566"/>
      <c r="CM31" s="1630"/>
      <c r="CN31" s="1630"/>
      <c r="CO31" s="1630"/>
      <c r="CP31" s="1630"/>
      <c r="CQ31" s="1630"/>
      <c r="CR31" s="1630"/>
      <c r="CS31" s="1630"/>
      <c r="CT31" s="1630"/>
      <c r="CU31" s="1630"/>
      <c r="CV31" s="1630"/>
      <c r="DQ31" s="459"/>
    </row>
    <row r="32" spans="1:142" ht="9.75" customHeight="1">
      <c r="A32" s="1669"/>
      <c r="B32" s="1670"/>
      <c r="C32" s="1670"/>
      <c r="D32" s="1670"/>
      <c r="E32" s="1670"/>
      <c r="F32" s="1670"/>
      <c r="G32" s="1670"/>
      <c r="H32" s="1670"/>
      <c r="I32" s="1670"/>
      <c r="J32" s="1670"/>
      <c r="K32" s="1670"/>
      <c r="L32" s="1670"/>
      <c r="M32" s="1670"/>
      <c r="N32" s="1670"/>
      <c r="O32" s="1670"/>
      <c r="P32" s="1670"/>
      <c r="Q32" s="1670"/>
      <c r="R32" s="1670"/>
      <c r="S32" s="1670"/>
      <c r="T32" s="1670"/>
      <c r="U32" s="1670"/>
      <c r="V32" s="1670"/>
      <c r="W32" s="1670"/>
      <c r="X32" s="1670"/>
      <c r="Y32" s="1670"/>
      <c r="Z32" s="1670"/>
      <c r="AA32" s="1670"/>
      <c r="AB32" s="1670"/>
      <c r="AC32" s="1670"/>
      <c r="AD32" s="1670"/>
      <c r="AE32" s="1670"/>
      <c r="AF32" s="1670"/>
      <c r="AG32" s="1670"/>
      <c r="AH32" s="1670"/>
      <c r="AI32" s="1670"/>
      <c r="AJ32" s="1670"/>
      <c r="AK32" s="1670"/>
      <c r="AL32" s="1670"/>
      <c r="AM32" s="1670"/>
      <c r="AN32" s="1670"/>
      <c r="AO32" s="1670"/>
      <c r="AP32" s="1670"/>
      <c r="AQ32" s="1670"/>
      <c r="AR32" s="1670"/>
      <c r="AS32" s="1670"/>
      <c r="AT32" s="1671"/>
      <c r="AU32" s="457"/>
      <c r="AV32" s="457"/>
      <c r="AW32" s="1612"/>
      <c r="AX32" s="1612"/>
      <c r="AY32" s="1127"/>
      <c r="AZ32" s="1127"/>
      <c r="BA32" s="1127"/>
      <c r="BB32" s="1127"/>
      <c r="BC32" s="1127"/>
      <c r="BD32" s="1127"/>
      <c r="BE32" s="1128"/>
      <c r="BF32" s="1128"/>
      <c r="BG32" s="1128"/>
      <c r="BH32" s="1128"/>
      <c r="BI32" s="1127"/>
      <c r="BJ32" s="1127"/>
      <c r="BK32" s="1129"/>
      <c r="BL32" s="1129"/>
      <c r="BM32" s="1129"/>
      <c r="BN32" s="1129"/>
      <c r="BO32" s="1133"/>
      <c r="BP32" s="1134"/>
      <c r="BQ32" s="1134"/>
      <c r="BR32" s="1134"/>
      <c r="BS32" s="1134"/>
      <c r="BT32" s="1134"/>
      <c r="BU32" s="1134"/>
      <c r="BV32" s="1135"/>
      <c r="BW32" s="1612"/>
      <c r="BX32" s="1612"/>
      <c r="BY32" s="1539" t="s">
        <v>442</v>
      </c>
      <c r="BZ32" s="1539"/>
      <c r="CA32" s="1614">
        <v>90</v>
      </c>
      <c r="CB32" s="1614"/>
      <c r="CC32" s="1614"/>
      <c r="CD32" s="1614"/>
      <c r="CE32" s="1566"/>
      <c r="CF32" s="1566"/>
      <c r="CG32" s="1566"/>
      <c r="CH32" s="1566"/>
      <c r="CI32" s="1566"/>
      <c r="CJ32" s="1566"/>
      <c r="CK32" s="1566"/>
      <c r="CL32" s="1566"/>
      <c r="CM32" s="1630"/>
      <c r="CN32" s="1630"/>
      <c r="CO32" s="1630"/>
      <c r="CP32" s="1630"/>
      <c r="CQ32" s="1630"/>
      <c r="CR32" s="1630"/>
      <c r="CS32" s="1630"/>
      <c r="CT32" s="1630"/>
      <c r="CU32" s="1630"/>
      <c r="CV32" s="1630"/>
      <c r="DQ32" s="459"/>
    </row>
    <row r="33" spans="1:137" ht="9.75" customHeight="1">
      <c r="A33" s="1669"/>
      <c r="B33" s="1670"/>
      <c r="C33" s="1670"/>
      <c r="D33" s="1670"/>
      <c r="E33" s="1670"/>
      <c r="F33" s="1670"/>
      <c r="G33" s="1670"/>
      <c r="H33" s="1670"/>
      <c r="I33" s="1670"/>
      <c r="J33" s="1670"/>
      <c r="K33" s="1670"/>
      <c r="L33" s="1670"/>
      <c r="M33" s="1670"/>
      <c r="N33" s="1670"/>
      <c r="O33" s="1670"/>
      <c r="P33" s="1670"/>
      <c r="Q33" s="1670"/>
      <c r="R33" s="1670"/>
      <c r="S33" s="1670"/>
      <c r="T33" s="1670"/>
      <c r="U33" s="1670"/>
      <c r="V33" s="1670"/>
      <c r="W33" s="1670"/>
      <c r="X33" s="1670"/>
      <c r="Y33" s="1670"/>
      <c r="Z33" s="1670"/>
      <c r="AA33" s="1670"/>
      <c r="AB33" s="1670"/>
      <c r="AC33" s="1670"/>
      <c r="AD33" s="1670"/>
      <c r="AE33" s="1670"/>
      <c r="AF33" s="1670"/>
      <c r="AG33" s="1670"/>
      <c r="AH33" s="1670"/>
      <c r="AI33" s="1670"/>
      <c r="AJ33" s="1670"/>
      <c r="AK33" s="1670"/>
      <c r="AL33" s="1670"/>
      <c r="AM33" s="1670"/>
      <c r="AN33" s="1670"/>
      <c r="AO33" s="1670"/>
      <c r="AP33" s="1670"/>
      <c r="AQ33" s="1670"/>
      <c r="AR33" s="1670"/>
      <c r="AS33" s="1670"/>
      <c r="AT33" s="1671"/>
      <c r="AU33" s="457"/>
      <c r="AV33" s="457"/>
      <c r="AW33" s="1612"/>
      <c r="AX33" s="1612"/>
      <c r="AY33" s="1127"/>
      <c r="AZ33" s="1127"/>
      <c r="BA33" s="1127"/>
      <c r="BB33" s="1127"/>
      <c r="BC33" s="1127"/>
      <c r="BD33" s="1127"/>
      <c r="BE33" s="1128"/>
      <c r="BF33" s="1128"/>
      <c r="BG33" s="1128"/>
      <c r="BH33" s="1128"/>
      <c r="BI33" s="1127"/>
      <c r="BJ33" s="1127"/>
      <c r="BK33" s="1129"/>
      <c r="BL33" s="1129"/>
      <c r="BM33" s="1129"/>
      <c r="BN33" s="1129"/>
      <c r="BO33" s="1130"/>
      <c r="BP33" s="1131"/>
      <c r="BQ33" s="1131"/>
      <c r="BR33" s="1131"/>
      <c r="BS33" s="1131"/>
      <c r="BT33" s="1131"/>
      <c r="BU33" s="1131"/>
      <c r="BV33" s="1132"/>
      <c r="BW33" s="1612"/>
      <c r="BX33" s="1612"/>
      <c r="BY33" s="1539"/>
      <c r="BZ33" s="1539"/>
      <c r="CA33" s="1614"/>
      <c r="CB33" s="1614"/>
      <c r="CC33" s="1614"/>
      <c r="CD33" s="1614"/>
      <c r="CE33" s="1566"/>
      <c r="CF33" s="1566"/>
      <c r="CG33" s="1566"/>
      <c r="CH33" s="1566"/>
      <c r="CI33" s="1566"/>
      <c r="CJ33" s="1566"/>
      <c r="CK33" s="1566"/>
      <c r="CL33" s="1566"/>
      <c r="CM33" s="1630"/>
      <c r="CN33" s="1630"/>
      <c r="CO33" s="1630"/>
      <c r="CP33" s="1630"/>
      <c r="CQ33" s="1630"/>
      <c r="CR33" s="1630"/>
      <c r="CS33" s="1630"/>
      <c r="CT33" s="1630"/>
      <c r="CU33" s="1630"/>
      <c r="CV33" s="1630"/>
      <c r="DQ33" s="459"/>
    </row>
    <row r="34" spans="1:137" ht="9.75" customHeight="1">
      <c r="A34" s="1669"/>
      <c r="B34" s="1670"/>
      <c r="C34" s="1670"/>
      <c r="D34" s="1670"/>
      <c r="E34" s="1670"/>
      <c r="F34" s="1670"/>
      <c r="G34" s="1670"/>
      <c r="H34" s="1670"/>
      <c r="I34" s="1670"/>
      <c r="J34" s="1670"/>
      <c r="K34" s="1670"/>
      <c r="L34" s="1670"/>
      <c r="M34" s="1670"/>
      <c r="N34" s="1670"/>
      <c r="O34" s="1670"/>
      <c r="P34" s="1670"/>
      <c r="Q34" s="1670"/>
      <c r="R34" s="1670"/>
      <c r="S34" s="1670"/>
      <c r="T34" s="1670"/>
      <c r="U34" s="1670"/>
      <c r="V34" s="1670"/>
      <c r="W34" s="1670"/>
      <c r="X34" s="1670"/>
      <c r="Y34" s="1670"/>
      <c r="Z34" s="1670"/>
      <c r="AA34" s="1670"/>
      <c r="AB34" s="1670"/>
      <c r="AC34" s="1670"/>
      <c r="AD34" s="1670"/>
      <c r="AE34" s="1670"/>
      <c r="AF34" s="1670"/>
      <c r="AG34" s="1670"/>
      <c r="AH34" s="1670"/>
      <c r="AI34" s="1670"/>
      <c r="AJ34" s="1670"/>
      <c r="AK34" s="1670"/>
      <c r="AL34" s="1670"/>
      <c r="AM34" s="1670"/>
      <c r="AN34" s="1670"/>
      <c r="AO34" s="1670"/>
      <c r="AP34" s="1670"/>
      <c r="AQ34" s="1670"/>
      <c r="AR34" s="1670"/>
      <c r="AS34" s="1670"/>
      <c r="AT34" s="1671"/>
      <c r="AU34" s="457"/>
      <c r="AV34" s="457"/>
      <c r="AW34" s="1612"/>
      <c r="AX34" s="1612"/>
      <c r="AY34" s="1127"/>
      <c r="AZ34" s="1127"/>
      <c r="BA34" s="1127"/>
      <c r="BB34" s="1127"/>
      <c r="BC34" s="1127"/>
      <c r="BD34" s="1127"/>
      <c r="BE34" s="1128"/>
      <c r="BF34" s="1128"/>
      <c r="BG34" s="1128"/>
      <c r="BH34" s="1128"/>
      <c r="BI34" s="1127"/>
      <c r="BJ34" s="1127"/>
      <c r="BK34" s="1129"/>
      <c r="BL34" s="1129"/>
      <c r="BM34" s="1129"/>
      <c r="BN34" s="1129"/>
      <c r="BO34" s="1133"/>
      <c r="BP34" s="1134"/>
      <c r="BQ34" s="1134"/>
      <c r="BR34" s="1134"/>
      <c r="BS34" s="1134"/>
      <c r="BT34" s="1134"/>
      <c r="BU34" s="1134"/>
      <c r="BV34" s="1135"/>
      <c r="BW34" s="1686" t="s">
        <v>314</v>
      </c>
      <c r="BX34" s="1687"/>
      <c r="BY34" s="1687"/>
      <c r="BZ34" s="1687"/>
      <c r="CA34" s="1687"/>
      <c r="CB34" s="1687"/>
      <c r="CC34" s="1687"/>
      <c r="CD34" s="1688"/>
      <c r="CE34" s="1692"/>
      <c r="CF34" s="1693"/>
      <c r="CG34" s="1693"/>
      <c r="CH34" s="1693"/>
      <c r="CI34" s="1693"/>
      <c r="CJ34" s="1693"/>
      <c r="CK34" s="1693"/>
      <c r="CL34" s="1694"/>
      <c r="CM34" s="1644"/>
      <c r="CN34" s="1645"/>
      <c r="CO34" s="1645"/>
      <c r="CP34" s="1645"/>
      <c r="CQ34" s="1645"/>
      <c r="CR34" s="1645"/>
      <c r="CS34" s="1645"/>
      <c r="CT34" s="1645"/>
      <c r="CU34" s="1645"/>
      <c r="CV34" s="1646"/>
      <c r="DQ34" s="459"/>
    </row>
    <row r="35" spans="1:137" ht="9.75" customHeight="1">
      <c r="A35" s="1669"/>
      <c r="B35" s="1670"/>
      <c r="C35" s="1670"/>
      <c r="D35" s="1670"/>
      <c r="E35" s="1670"/>
      <c r="F35" s="1670"/>
      <c r="G35" s="1670"/>
      <c r="H35" s="1670"/>
      <c r="I35" s="1670"/>
      <c r="J35" s="1670"/>
      <c r="K35" s="1670"/>
      <c r="L35" s="1670"/>
      <c r="M35" s="1670"/>
      <c r="N35" s="1670"/>
      <c r="O35" s="1670"/>
      <c r="P35" s="1670"/>
      <c r="Q35" s="1670"/>
      <c r="R35" s="1670"/>
      <c r="S35" s="1670"/>
      <c r="T35" s="1670"/>
      <c r="U35" s="1670"/>
      <c r="V35" s="1670"/>
      <c r="W35" s="1670"/>
      <c r="X35" s="1670"/>
      <c r="Y35" s="1670"/>
      <c r="Z35" s="1670"/>
      <c r="AA35" s="1670"/>
      <c r="AB35" s="1670"/>
      <c r="AC35" s="1670"/>
      <c r="AD35" s="1670"/>
      <c r="AE35" s="1670"/>
      <c r="AF35" s="1670"/>
      <c r="AG35" s="1670"/>
      <c r="AH35" s="1670"/>
      <c r="AI35" s="1670"/>
      <c r="AJ35" s="1670"/>
      <c r="AK35" s="1670"/>
      <c r="AL35" s="1670"/>
      <c r="AM35" s="1670"/>
      <c r="AN35" s="1670"/>
      <c r="AO35" s="1670"/>
      <c r="AP35" s="1670"/>
      <c r="AQ35" s="1670"/>
      <c r="AR35" s="1670"/>
      <c r="AS35" s="1670"/>
      <c r="AT35" s="1671"/>
      <c r="AU35" s="457"/>
      <c r="AV35" s="457"/>
      <c r="AW35" s="1612"/>
      <c r="AX35" s="1612"/>
      <c r="AY35" s="1127"/>
      <c r="AZ35" s="1127"/>
      <c r="BA35" s="1127"/>
      <c r="BB35" s="1127"/>
      <c r="BC35" s="1127"/>
      <c r="BD35" s="1127"/>
      <c r="BE35" s="1128"/>
      <c r="BF35" s="1128"/>
      <c r="BG35" s="1128"/>
      <c r="BH35" s="1128"/>
      <c r="BI35" s="1127"/>
      <c r="BJ35" s="1127"/>
      <c r="BK35" s="1129"/>
      <c r="BL35" s="1129"/>
      <c r="BM35" s="1129"/>
      <c r="BN35" s="1129"/>
      <c r="BO35" s="1130"/>
      <c r="BP35" s="1131"/>
      <c r="BQ35" s="1131"/>
      <c r="BR35" s="1131"/>
      <c r="BS35" s="1131"/>
      <c r="BT35" s="1131"/>
      <c r="BU35" s="1131"/>
      <c r="BV35" s="1132"/>
      <c r="BW35" s="1686"/>
      <c r="BX35" s="1687"/>
      <c r="BY35" s="1687"/>
      <c r="BZ35" s="1687"/>
      <c r="CA35" s="1687"/>
      <c r="CB35" s="1687"/>
      <c r="CC35" s="1687"/>
      <c r="CD35" s="1688"/>
      <c r="CE35" s="1692"/>
      <c r="CF35" s="1693"/>
      <c r="CG35" s="1693"/>
      <c r="CH35" s="1693"/>
      <c r="CI35" s="1693"/>
      <c r="CJ35" s="1693"/>
      <c r="CK35" s="1693"/>
      <c r="CL35" s="1694"/>
      <c r="CM35" s="1644"/>
      <c r="CN35" s="1645"/>
      <c r="CO35" s="1645"/>
      <c r="CP35" s="1645"/>
      <c r="CQ35" s="1645"/>
      <c r="CR35" s="1645"/>
      <c r="CS35" s="1645"/>
      <c r="CT35" s="1645"/>
      <c r="CU35" s="1645"/>
      <c r="CV35" s="1646"/>
      <c r="DQ35" s="459"/>
    </row>
    <row r="36" spans="1:137" ht="9.75" customHeight="1" thickBot="1">
      <c r="A36" s="1669"/>
      <c r="B36" s="1670"/>
      <c r="C36" s="1670"/>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1670"/>
      <c r="AB36" s="1670"/>
      <c r="AC36" s="1670"/>
      <c r="AD36" s="1670"/>
      <c r="AE36" s="1670"/>
      <c r="AF36" s="1670"/>
      <c r="AG36" s="1670"/>
      <c r="AH36" s="1670"/>
      <c r="AI36" s="1670"/>
      <c r="AJ36" s="1670"/>
      <c r="AK36" s="1670"/>
      <c r="AL36" s="1670"/>
      <c r="AM36" s="1670"/>
      <c r="AN36" s="1670"/>
      <c r="AO36" s="1670"/>
      <c r="AP36" s="1670"/>
      <c r="AQ36" s="1670"/>
      <c r="AR36" s="1670"/>
      <c r="AS36" s="1670"/>
      <c r="AT36" s="1671"/>
      <c r="AU36" s="457"/>
      <c r="AV36" s="457"/>
      <c r="AW36" s="1612"/>
      <c r="AX36" s="1612"/>
      <c r="AY36" s="1127"/>
      <c r="AZ36" s="1127"/>
      <c r="BA36" s="1127"/>
      <c r="BB36" s="1127"/>
      <c r="BC36" s="1127"/>
      <c r="BD36" s="1127"/>
      <c r="BE36" s="1128"/>
      <c r="BF36" s="1128"/>
      <c r="BG36" s="1128"/>
      <c r="BH36" s="1128"/>
      <c r="BI36" s="1127"/>
      <c r="BJ36" s="1127"/>
      <c r="BK36" s="1129"/>
      <c r="BL36" s="1129"/>
      <c r="BM36" s="1129"/>
      <c r="BN36" s="1129"/>
      <c r="BO36" s="1133"/>
      <c r="BP36" s="1134"/>
      <c r="BQ36" s="1134"/>
      <c r="BR36" s="1134"/>
      <c r="BS36" s="1134"/>
      <c r="BT36" s="1134"/>
      <c r="BU36" s="1134"/>
      <c r="BV36" s="1135"/>
      <c r="BW36" s="1689"/>
      <c r="BX36" s="1690"/>
      <c r="BY36" s="1690"/>
      <c r="BZ36" s="1690"/>
      <c r="CA36" s="1690"/>
      <c r="CB36" s="1690"/>
      <c r="CC36" s="1690"/>
      <c r="CD36" s="1691"/>
      <c r="CE36" s="1695"/>
      <c r="CF36" s="1696"/>
      <c r="CG36" s="1696"/>
      <c r="CH36" s="1696"/>
      <c r="CI36" s="1696"/>
      <c r="CJ36" s="1696"/>
      <c r="CK36" s="1696"/>
      <c r="CL36" s="1697"/>
      <c r="CM36" s="1647"/>
      <c r="CN36" s="1648"/>
      <c r="CO36" s="1648"/>
      <c r="CP36" s="1648"/>
      <c r="CQ36" s="1648"/>
      <c r="CR36" s="1648"/>
      <c r="CS36" s="1648"/>
      <c r="CT36" s="1648"/>
      <c r="CU36" s="1648"/>
      <c r="CV36" s="1649"/>
      <c r="DQ36" s="459"/>
    </row>
    <row r="37" spans="1:137" ht="11.1" customHeight="1" thickTop="1">
      <c r="A37" s="1669"/>
      <c r="B37" s="1670"/>
      <c r="C37" s="1670"/>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1670"/>
      <c r="AB37" s="1670"/>
      <c r="AC37" s="1670"/>
      <c r="AD37" s="1670"/>
      <c r="AE37" s="1670"/>
      <c r="AF37" s="1670"/>
      <c r="AG37" s="1670"/>
      <c r="AH37" s="1670"/>
      <c r="AI37" s="1670"/>
      <c r="AJ37" s="1670"/>
      <c r="AK37" s="1670"/>
      <c r="AL37" s="1670"/>
      <c r="AM37" s="1670"/>
      <c r="AN37" s="1670"/>
      <c r="AO37" s="1670"/>
      <c r="AP37" s="1670"/>
      <c r="AQ37" s="1670"/>
      <c r="AR37" s="1670"/>
      <c r="AS37" s="1670"/>
      <c r="AT37" s="1671"/>
      <c r="AU37" s="457"/>
      <c r="AV37" s="457"/>
      <c r="AW37" s="1612"/>
      <c r="AX37" s="1612"/>
      <c r="AY37" s="1539" t="s">
        <v>419</v>
      </c>
      <c r="AZ37" s="1539"/>
      <c r="BA37" s="1539"/>
      <c r="BB37" s="1631"/>
      <c r="BC37" s="1632">
        <f>SUM(BK31:BN36)</f>
        <v>0</v>
      </c>
      <c r="BD37" s="1632"/>
      <c r="BE37" s="1632"/>
      <c r="BF37" s="1632"/>
      <c r="BG37" s="1632"/>
      <c r="BH37" s="1632"/>
      <c r="BI37" s="1632"/>
      <c r="BJ37" s="1632"/>
      <c r="BK37" s="1632"/>
      <c r="BL37" s="1632"/>
      <c r="BM37" s="1632"/>
      <c r="BN37" s="1632"/>
      <c r="BO37" s="1632"/>
      <c r="BP37" s="1632"/>
      <c r="BQ37" s="1632"/>
      <c r="BR37" s="1632"/>
      <c r="BS37" s="1633"/>
      <c r="BT37" s="1607" t="s">
        <v>326</v>
      </c>
      <c r="BU37" s="1608"/>
      <c r="BV37" s="1634"/>
      <c r="BW37" s="1635" t="s">
        <v>443</v>
      </c>
      <c r="BX37" s="1636"/>
      <c r="BY37" s="1636"/>
      <c r="BZ37" s="1636"/>
      <c r="CA37" s="1636"/>
      <c r="CB37" s="1636"/>
      <c r="CC37" s="1636"/>
      <c r="CD37" s="1637"/>
      <c r="CE37" s="1641"/>
      <c r="CF37" s="1642"/>
      <c r="CG37" s="1642"/>
      <c r="CH37" s="1642"/>
      <c r="CI37" s="1642"/>
      <c r="CJ37" s="1642"/>
      <c r="CK37" s="1642"/>
      <c r="CL37" s="1642"/>
      <c r="CM37" s="1642"/>
      <c r="CN37" s="1642"/>
      <c r="CO37" s="1642"/>
      <c r="CP37" s="1642"/>
      <c r="CQ37" s="1642"/>
      <c r="CR37" s="1642"/>
      <c r="CS37" s="1642"/>
      <c r="CT37" s="1642"/>
      <c r="CU37" s="1636" t="s">
        <v>326</v>
      </c>
      <c r="CV37" s="1684"/>
      <c r="EG37" s="480"/>
    </row>
    <row r="38" spans="1:137" ht="11.1" customHeight="1" thickBot="1">
      <c r="A38" s="1669"/>
      <c r="B38" s="1670"/>
      <c r="C38" s="1670"/>
      <c r="D38" s="1670"/>
      <c r="E38" s="1670"/>
      <c r="F38" s="1670"/>
      <c r="G38" s="1670"/>
      <c r="H38" s="1670"/>
      <c r="I38" s="1670"/>
      <c r="J38" s="1670"/>
      <c r="K38" s="1670"/>
      <c r="L38" s="1670"/>
      <c r="M38" s="1670"/>
      <c r="N38" s="1670"/>
      <c r="O38" s="1670"/>
      <c r="P38" s="1670"/>
      <c r="Q38" s="1670"/>
      <c r="R38" s="1670"/>
      <c r="S38" s="1670"/>
      <c r="T38" s="1670"/>
      <c r="U38" s="1670"/>
      <c r="V38" s="1670"/>
      <c r="W38" s="1670"/>
      <c r="X38" s="1670"/>
      <c r="Y38" s="1670"/>
      <c r="Z38" s="1670"/>
      <c r="AA38" s="1670"/>
      <c r="AB38" s="1670"/>
      <c r="AC38" s="1670"/>
      <c r="AD38" s="1670"/>
      <c r="AE38" s="1670"/>
      <c r="AF38" s="1670"/>
      <c r="AG38" s="1670"/>
      <c r="AH38" s="1670"/>
      <c r="AI38" s="1670"/>
      <c r="AJ38" s="1670"/>
      <c r="AK38" s="1670"/>
      <c r="AL38" s="1670"/>
      <c r="AM38" s="1670"/>
      <c r="AN38" s="1670"/>
      <c r="AO38" s="1670"/>
      <c r="AP38" s="1670"/>
      <c r="AQ38" s="1670"/>
      <c r="AR38" s="1670"/>
      <c r="AS38" s="1670"/>
      <c r="AT38" s="1671"/>
      <c r="AU38" s="457"/>
      <c r="AV38" s="457"/>
      <c r="AW38" s="1612"/>
      <c r="AX38" s="1612"/>
      <c r="AY38" s="1539"/>
      <c r="AZ38" s="1539"/>
      <c r="BA38" s="1539"/>
      <c r="BB38" s="1631"/>
      <c r="BC38" s="1632"/>
      <c r="BD38" s="1632"/>
      <c r="BE38" s="1632"/>
      <c r="BF38" s="1632"/>
      <c r="BG38" s="1632"/>
      <c r="BH38" s="1632"/>
      <c r="BI38" s="1632"/>
      <c r="BJ38" s="1632"/>
      <c r="BK38" s="1632"/>
      <c r="BL38" s="1632"/>
      <c r="BM38" s="1632"/>
      <c r="BN38" s="1632"/>
      <c r="BO38" s="1632"/>
      <c r="BP38" s="1632"/>
      <c r="BQ38" s="1632"/>
      <c r="BR38" s="1632"/>
      <c r="BS38" s="1633"/>
      <c r="BT38" s="1607"/>
      <c r="BU38" s="1608"/>
      <c r="BV38" s="1634"/>
      <c r="BW38" s="1638"/>
      <c r="BX38" s="1639"/>
      <c r="BY38" s="1639"/>
      <c r="BZ38" s="1639"/>
      <c r="CA38" s="1639"/>
      <c r="CB38" s="1639"/>
      <c r="CC38" s="1639"/>
      <c r="CD38" s="1640"/>
      <c r="CE38" s="1643"/>
      <c r="CF38" s="1643"/>
      <c r="CG38" s="1643"/>
      <c r="CH38" s="1643"/>
      <c r="CI38" s="1643"/>
      <c r="CJ38" s="1643"/>
      <c r="CK38" s="1643"/>
      <c r="CL38" s="1643"/>
      <c r="CM38" s="1643"/>
      <c r="CN38" s="1643"/>
      <c r="CO38" s="1643"/>
      <c r="CP38" s="1643"/>
      <c r="CQ38" s="1643"/>
      <c r="CR38" s="1643"/>
      <c r="CS38" s="1643"/>
      <c r="CT38" s="1643"/>
      <c r="CU38" s="1639"/>
      <c r="CV38" s="1685"/>
      <c r="DQ38" s="481"/>
    </row>
    <row r="39" spans="1:137" ht="9.75" customHeight="1" thickTop="1">
      <c r="A39" s="1669"/>
      <c r="B39" s="1670"/>
      <c r="C39" s="1670"/>
      <c r="D39" s="1670"/>
      <c r="E39" s="1670"/>
      <c r="F39" s="1670"/>
      <c r="G39" s="1670"/>
      <c r="H39" s="1670"/>
      <c r="I39" s="1670"/>
      <c r="J39" s="1670"/>
      <c r="K39" s="1670"/>
      <c r="L39" s="1670"/>
      <c r="M39" s="1670"/>
      <c r="N39" s="1670"/>
      <c r="O39" s="1670"/>
      <c r="P39" s="1670"/>
      <c r="Q39" s="1670"/>
      <c r="R39" s="1670"/>
      <c r="S39" s="1670"/>
      <c r="T39" s="1670"/>
      <c r="U39" s="1670"/>
      <c r="V39" s="1670"/>
      <c r="W39" s="1670"/>
      <c r="X39" s="1670"/>
      <c r="Y39" s="1670"/>
      <c r="Z39" s="1670"/>
      <c r="AA39" s="1670"/>
      <c r="AB39" s="1670"/>
      <c r="AC39" s="1670"/>
      <c r="AD39" s="1670"/>
      <c r="AE39" s="1670"/>
      <c r="AF39" s="1670"/>
      <c r="AG39" s="1670"/>
      <c r="AH39" s="1670"/>
      <c r="AI39" s="1670"/>
      <c r="AJ39" s="1670"/>
      <c r="AK39" s="1670"/>
      <c r="AL39" s="1670"/>
      <c r="AM39" s="1670"/>
      <c r="AN39" s="1670"/>
      <c r="AO39" s="1670"/>
      <c r="AP39" s="1670"/>
      <c r="AQ39" s="1670"/>
      <c r="AR39" s="1670"/>
      <c r="AS39" s="1670"/>
      <c r="AT39" s="1671"/>
      <c r="AU39" s="457"/>
      <c r="AV39" s="457"/>
      <c r="AW39" s="1539" t="s">
        <v>444</v>
      </c>
      <c r="AX39" s="1539"/>
      <c r="AY39" s="1539"/>
      <c r="AZ39" s="1539"/>
      <c r="BA39" s="1539"/>
      <c r="BB39" s="1539"/>
      <c r="BC39" s="1539"/>
      <c r="BD39" s="1539"/>
      <c r="BE39" s="1539"/>
      <c r="BF39" s="1539"/>
      <c r="BG39" s="1539"/>
      <c r="BH39" s="1539"/>
      <c r="BI39" s="1539"/>
      <c r="BJ39" s="1539"/>
      <c r="BK39" s="1539"/>
      <c r="BL39" s="1539"/>
      <c r="BM39" s="1539"/>
      <c r="BN39" s="1539"/>
      <c r="BO39" s="1539"/>
      <c r="BP39" s="1539"/>
      <c r="BQ39" s="1539"/>
      <c r="BR39" s="1539"/>
      <c r="BS39" s="1539"/>
      <c r="BT39" s="1539"/>
      <c r="BU39" s="1539"/>
      <c r="BV39" s="1539"/>
      <c r="BW39" s="1613"/>
      <c r="BX39" s="1613"/>
      <c r="BY39" s="1613"/>
      <c r="BZ39" s="1613"/>
      <c r="CA39" s="1613"/>
      <c r="CB39" s="1613"/>
      <c r="CC39" s="1613"/>
      <c r="CD39" s="1613"/>
      <c r="CE39" s="1613"/>
      <c r="CF39" s="1613"/>
      <c r="CG39" s="1613"/>
      <c r="CH39" s="1613"/>
      <c r="CI39" s="1613"/>
      <c r="CJ39" s="1613"/>
      <c r="CK39" s="1613"/>
      <c r="CL39" s="1613"/>
      <c r="CM39" s="1613"/>
      <c r="CN39" s="1613"/>
      <c r="CO39" s="1613"/>
      <c r="CP39" s="1613"/>
      <c r="CQ39" s="1613"/>
      <c r="CR39" s="1613"/>
      <c r="CS39" s="1613"/>
      <c r="CT39" s="1613"/>
      <c r="CU39" s="1613"/>
      <c r="CV39" s="1613"/>
      <c r="DN39" s="428" t="s">
        <v>445</v>
      </c>
      <c r="DQ39" s="460" t="s">
        <v>446</v>
      </c>
      <c r="DR39" s="482">
        <v>1</v>
      </c>
    </row>
    <row r="40" spans="1:137" ht="9.75" customHeight="1">
      <c r="A40" s="1669"/>
      <c r="B40" s="1670"/>
      <c r="C40" s="1670"/>
      <c r="D40" s="1670"/>
      <c r="E40" s="1670"/>
      <c r="F40" s="1670"/>
      <c r="G40" s="1670"/>
      <c r="H40" s="1670"/>
      <c r="I40" s="1670"/>
      <c r="J40" s="1670"/>
      <c r="K40" s="1670"/>
      <c r="L40" s="1670"/>
      <c r="M40" s="1670"/>
      <c r="N40" s="1670"/>
      <c r="O40" s="1670"/>
      <c r="P40" s="1670"/>
      <c r="Q40" s="1670"/>
      <c r="R40" s="1670"/>
      <c r="S40" s="1670"/>
      <c r="T40" s="1670"/>
      <c r="U40" s="1670"/>
      <c r="V40" s="1670"/>
      <c r="W40" s="1670"/>
      <c r="X40" s="1670"/>
      <c r="Y40" s="1670"/>
      <c r="Z40" s="1670"/>
      <c r="AA40" s="1670"/>
      <c r="AB40" s="1670"/>
      <c r="AC40" s="1670"/>
      <c r="AD40" s="1670"/>
      <c r="AE40" s="1670"/>
      <c r="AF40" s="1670"/>
      <c r="AG40" s="1670"/>
      <c r="AH40" s="1670"/>
      <c r="AI40" s="1670"/>
      <c r="AJ40" s="1670"/>
      <c r="AK40" s="1670"/>
      <c r="AL40" s="1670"/>
      <c r="AM40" s="1670"/>
      <c r="AN40" s="1670"/>
      <c r="AO40" s="1670"/>
      <c r="AP40" s="1670"/>
      <c r="AQ40" s="1670"/>
      <c r="AR40" s="1670"/>
      <c r="AS40" s="1670"/>
      <c r="AT40" s="1671"/>
      <c r="AU40" s="457"/>
      <c r="AV40" s="457"/>
      <c r="AW40" s="1539"/>
      <c r="AX40" s="1539"/>
      <c r="AY40" s="1539"/>
      <c r="AZ40" s="1539"/>
      <c r="BA40" s="1539"/>
      <c r="BB40" s="1539"/>
      <c r="BC40" s="1539"/>
      <c r="BD40" s="1539"/>
      <c r="BE40" s="1539"/>
      <c r="BF40" s="1539"/>
      <c r="BG40" s="1539"/>
      <c r="BH40" s="1539"/>
      <c r="BI40" s="1539"/>
      <c r="BJ40" s="1539"/>
      <c r="BK40" s="1539"/>
      <c r="BL40" s="1539"/>
      <c r="BM40" s="1539"/>
      <c r="BN40" s="1539"/>
      <c r="BO40" s="1539"/>
      <c r="BP40" s="1539"/>
      <c r="BQ40" s="1539"/>
      <c r="BR40" s="1539"/>
      <c r="BS40" s="1539"/>
      <c r="BT40" s="1539"/>
      <c r="BU40" s="1539"/>
      <c r="BV40" s="1539"/>
      <c r="BW40" s="1539"/>
      <c r="BX40" s="1539"/>
      <c r="BY40" s="1539"/>
      <c r="BZ40" s="1539"/>
      <c r="CA40" s="1539"/>
      <c r="CB40" s="1539"/>
      <c r="CC40" s="1539"/>
      <c r="CD40" s="1539"/>
      <c r="CE40" s="1539"/>
      <c r="CF40" s="1539"/>
      <c r="CG40" s="1539"/>
      <c r="CH40" s="1539"/>
      <c r="CI40" s="1539"/>
      <c r="CJ40" s="1539"/>
      <c r="CK40" s="1539"/>
      <c r="CL40" s="1539"/>
      <c r="CM40" s="1539"/>
      <c r="CN40" s="1539"/>
      <c r="CO40" s="1539"/>
      <c r="CP40" s="1539"/>
      <c r="CQ40" s="1539"/>
      <c r="CR40" s="1539"/>
      <c r="CS40" s="1539"/>
      <c r="CT40" s="1539"/>
      <c r="CU40" s="1539"/>
      <c r="CV40" s="1539"/>
      <c r="DQ40" s="460" t="s">
        <v>447</v>
      </c>
      <c r="DR40" s="482">
        <v>2</v>
      </c>
    </row>
    <row r="41" spans="1:137" ht="9.75" customHeight="1">
      <c r="A41" s="1650"/>
      <c r="B41" s="1650"/>
      <c r="C41" s="1650"/>
      <c r="D41" s="1650"/>
      <c r="E41" s="1650"/>
      <c r="F41" s="1650"/>
      <c r="G41" s="1550" t="s">
        <v>307</v>
      </c>
      <c r="H41" s="1550"/>
      <c r="I41" s="1550"/>
      <c r="J41" s="1550"/>
      <c r="K41" s="1550"/>
      <c r="L41" s="1550"/>
      <c r="M41" s="1550"/>
      <c r="N41" s="1550"/>
      <c r="O41" s="1550" t="s">
        <v>299</v>
      </c>
      <c r="P41" s="1550"/>
      <c r="Q41" s="1550"/>
      <c r="R41" s="1550" t="s">
        <v>448</v>
      </c>
      <c r="S41" s="1550"/>
      <c r="T41" s="1550"/>
      <c r="U41" s="1550"/>
      <c r="V41" s="1550"/>
      <c r="W41" s="1550"/>
      <c r="X41" s="1651"/>
      <c r="Y41" s="1652"/>
      <c r="Z41" s="1652"/>
      <c r="AA41" s="1652"/>
      <c r="AB41" s="1652"/>
      <c r="AC41" s="1653"/>
      <c r="AD41" s="1550" t="s">
        <v>307</v>
      </c>
      <c r="AE41" s="1550"/>
      <c r="AF41" s="1550"/>
      <c r="AG41" s="1550"/>
      <c r="AH41" s="1550"/>
      <c r="AI41" s="1550"/>
      <c r="AJ41" s="1550"/>
      <c r="AK41" s="1550"/>
      <c r="AL41" s="1550" t="s">
        <v>299</v>
      </c>
      <c r="AM41" s="1550"/>
      <c r="AN41" s="1550"/>
      <c r="AO41" s="1551" t="s">
        <v>448</v>
      </c>
      <c r="AP41" s="1552"/>
      <c r="AQ41" s="1552"/>
      <c r="AR41" s="1552"/>
      <c r="AS41" s="1552"/>
      <c r="AT41" s="1553"/>
      <c r="AU41" s="457"/>
      <c r="AV41" s="457"/>
      <c r="AW41" s="1660" t="s">
        <v>449</v>
      </c>
      <c r="AX41" s="1661"/>
      <c r="AY41" s="1661"/>
      <c r="AZ41" s="1661"/>
      <c r="BA41" s="1662"/>
      <c r="BB41" s="1557" t="s">
        <v>450</v>
      </c>
      <c r="BC41" s="1558"/>
      <c r="BD41" s="1558"/>
      <c r="BE41" s="1558"/>
      <c r="BF41" s="1558"/>
      <c r="BG41" s="1558"/>
      <c r="BH41" s="1558"/>
      <c r="BI41" s="1558"/>
      <c r="BJ41" s="1558"/>
      <c r="BK41" s="1558"/>
      <c r="BL41" s="1559"/>
      <c r="BM41" s="1557" t="s">
        <v>451</v>
      </c>
      <c r="BN41" s="1558"/>
      <c r="BO41" s="1559"/>
      <c r="BP41" s="1557" t="s">
        <v>411</v>
      </c>
      <c r="BQ41" s="1558"/>
      <c r="BR41" s="1558"/>
      <c r="BS41" s="1558"/>
      <c r="BT41" s="1558"/>
      <c r="BU41" s="1558"/>
      <c r="BV41" s="1558"/>
      <c r="BW41" s="1559"/>
      <c r="BX41" s="1557" t="s">
        <v>299</v>
      </c>
      <c r="BY41" s="1558"/>
      <c r="BZ41" s="1559"/>
      <c r="CA41" s="1557" t="s">
        <v>57</v>
      </c>
      <c r="CB41" s="1558"/>
      <c r="CC41" s="1558"/>
      <c r="CD41" s="1558"/>
      <c r="CE41" s="1558"/>
      <c r="CF41" s="1558"/>
      <c r="CG41" s="1558"/>
      <c r="CH41" s="1558"/>
      <c r="CI41" s="1558"/>
      <c r="CJ41" s="1558"/>
      <c r="CK41" s="1558"/>
      <c r="CL41" s="1558"/>
      <c r="CM41" s="1558"/>
      <c r="CN41" s="1559"/>
      <c r="CO41" s="1557" t="s">
        <v>452</v>
      </c>
      <c r="CP41" s="1558"/>
      <c r="CQ41" s="1558"/>
      <c r="CR41" s="1558"/>
      <c r="CS41" s="1558"/>
      <c r="CT41" s="1558"/>
      <c r="CU41" s="1558"/>
      <c r="CV41" s="1559"/>
      <c r="DQ41" s="460" t="s">
        <v>453</v>
      </c>
      <c r="DR41" s="482">
        <v>3</v>
      </c>
    </row>
    <row r="42" spans="1:137" ht="9.75" customHeight="1">
      <c r="A42" s="1650"/>
      <c r="B42" s="1650"/>
      <c r="C42" s="1650"/>
      <c r="D42" s="1650"/>
      <c r="E42" s="1650"/>
      <c r="F42" s="1650"/>
      <c r="G42" s="1550"/>
      <c r="H42" s="1550"/>
      <c r="I42" s="1550"/>
      <c r="J42" s="1550"/>
      <c r="K42" s="1550"/>
      <c r="L42" s="1550"/>
      <c r="M42" s="1550"/>
      <c r="N42" s="1550"/>
      <c r="O42" s="1550"/>
      <c r="P42" s="1550"/>
      <c r="Q42" s="1550"/>
      <c r="R42" s="1550"/>
      <c r="S42" s="1550"/>
      <c r="T42" s="1550"/>
      <c r="U42" s="1550"/>
      <c r="V42" s="1550"/>
      <c r="W42" s="1550"/>
      <c r="X42" s="1654"/>
      <c r="Y42" s="1655"/>
      <c r="Z42" s="1655"/>
      <c r="AA42" s="1655"/>
      <c r="AB42" s="1655"/>
      <c r="AC42" s="1656"/>
      <c r="AD42" s="1550"/>
      <c r="AE42" s="1550"/>
      <c r="AF42" s="1550"/>
      <c r="AG42" s="1550"/>
      <c r="AH42" s="1550"/>
      <c r="AI42" s="1550"/>
      <c r="AJ42" s="1550"/>
      <c r="AK42" s="1550"/>
      <c r="AL42" s="1550"/>
      <c r="AM42" s="1550"/>
      <c r="AN42" s="1550"/>
      <c r="AO42" s="1657"/>
      <c r="AP42" s="1658"/>
      <c r="AQ42" s="1658"/>
      <c r="AR42" s="1658"/>
      <c r="AS42" s="1658"/>
      <c r="AT42" s="1659"/>
      <c r="AU42" s="457"/>
      <c r="AV42" s="457"/>
      <c r="AW42" s="1663"/>
      <c r="AX42" s="1664"/>
      <c r="AY42" s="1664"/>
      <c r="AZ42" s="1664"/>
      <c r="BA42" s="1665"/>
      <c r="BB42" s="1686"/>
      <c r="BC42" s="1687"/>
      <c r="BD42" s="1687"/>
      <c r="BE42" s="1687"/>
      <c r="BF42" s="1687"/>
      <c r="BG42" s="1687"/>
      <c r="BH42" s="1687"/>
      <c r="BI42" s="1687"/>
      <c r="BJ42" s="1687"/>
      <c r="BK42" s="1687"/>
      <c r="BL42" s="1688"/>
      <c r="BM42" s="1686"/>
      <c r="BN42" s="1687"/>
      <c r="BO42" s="1688"/>
      <c r="BP42" s="1686"/>
      <c r="BQ42" s="1687"/>
      <c r="BR42" s="1687"/>
      <c r="BS42" s="1687"/>
      <c r="BT42" s="1687"/>
      <c r="BU42" s="1687"/>
      <c r="BV42" s="1687"/>
      <c r="BW42" s="1688"/>
      <c r="BX42" s="1686"/>
      <c r="BY42" s="1687"/>
      <c r="BZ42" s="1688"/>
      <c r="CA42" s="1686"/>
      <c r="CB42" s="1687"/>
      <c r="CC42" s="1687"/>
      <c r="CD42" s="1687"/>
      <c r="CE42" s="1687"/>
      <c r="CF42" s="1687"/>
      <c r="CG42" s="1687"/>
      <c r="CH42" s="1687"/>
      <c r="CI42" s="1687"/>
      <c r="CJ42" s="1687"/>
      <c r="CK42" s="1687"/>
      <c r="CL42" s="1687"/>
      <c r="CM42" s="1687"/>
      <c r="CN42" s="1688"/>
      <c r="CO42" s="1686"/>
      <c r="CP42" s="1687"/>
      <c r="CQ42" s="1687"/>
      <c r="CR42" s="1687"/>
      <c r="CS42" s="1687"/>
      <c r="CT42" s="1687"/>
      <c r="CU42" s="1687"/>
      <c r="CV42" s="1688"/>
      <c r="DQ42" s="543" t="s">
        <v>643</v>
      </c>
      <c r="DR42" s="566">
        <v>4</v>
      </c>
    </row>
    <row r="43" spans="1:137" ht="9.75" customHeight="1">
      <c r="A43" s="1551" t="s">
        <v>454</v>
      </c>
      <c r="B43" s="1552"/>
      <c r="C43" s="1552"/>
      <c r="D43" s="1552"/>
      <c r="E43" s="1552"/>
      <c r="F43" s="1553"/>
      <c r="G43" s="1672">
        <v>15</v>
      </c>
      <c r="H43" s="1673"/>
      <c r="I43" s="1674"/>
      <c r="J43" s="1551" t="s">
        <v>455</v>
      </c>
      <c r="K43" s="1552"/>
      <c r="L43" s="1552"/>
      <c r="M43" s="1552"/>
      <c r="N43" s="1553"/>
      <c r="O43" s="1672">
        <v>1</v>
      </c>
      <c r="P43" s="1673"/>
      <c r="Q43" s="1674"/>
      <c r="R43" s="1678" t="s">
        <v>456</v>
      </c>
      <c r="S43" s="1679"/>
      <c r="T43" s="1679"/>
      <c r="U43" s="1679"/>
      <c r="V43" s="1679"/>
      <c r="W43" s="1680"/>
      <c r="X43" s="1551" t="s">
        <v>457</v>
      </c>
      <c r="Y43" s="1552"/>
      <c r="Z43" s="1552"/>
      <c r="AA43" s="1552"/>
      <c r="AB43" s="1552"/>
      <c r="AC43" s="1553"/>
      <c r="AD43" s="1198"/>
      <c r="AE43" s="1199"/>
      <c r="AF43" s="1200"/>
      <c r="AG43" s="1551" t="s">
        <v>455</v>
      </c>
      <c r="AH43" s="1552"/>
      <c r="AI43" s="1552"/>
      <c r="AJ43" s="1552"/>
      <c r="AK43" s="1553"/>
      <c r="AL43" s="1198"/>
      <c r="AM43" s="1199"/>
      <c r="AN43" s="1200"/>
      <c r="AO43" s="1204"/>
      <c r="AP43" s="1205"/>
      <c r="AQ43" s="1205"/>
      <c r="AR43" s="1205"/>
      <c r="AS43" s="1205"/>
      <c r="AT43" s="1206"/>
      <c r="AU43" s="457"/>
      <c r="AV43" s="457"/>
      <c r="AW43" s="1663"/>
      <c r="AX43" s="1664"/>
      <c r="AY43" s="1664"/>
      <c r="AZ43" s="1664"/>
      <c r="BA43" s="1665"/>
      <c r="BB43" s="1686"/>
      <c r="BC43" s="1687"/>
      <c r="BD43" s="1687"/>
      <c r="BE43" s="1687"/>
      <c r="BF43" s="1687"/>
      <c r="BG43" s="1687"/>
      <c r="BH43" s="1687"/>
      <c r="BI43" s="1687"/>
      <c r="BJ43" s="1687"/>
      <c r="BK43" s="1687"/>
      <c r="BL43" s="1688"/>
      <c r="BM43" s="1686"/>
      <c r="BN43" s="1687"/>
      <c r="BO43" s="1688"/>
      <c r="BP43" s="1560"/>
      <c r="BQ43" s="1561"/>
      <c r="BR43" s="1561"/>
      <c r="BS43" s="1561"/>
      <c r="BT43" s="1561"/>
      <c r="BU43" s="1561"/>
      <c r="BV43" s="1561"/>
      <c r="BW43" s="1562"/>
      <c r="BX43" s="1686"/>
      <c r="BY43" s="1687"/>
      <c r="BZ43" s="1688"/>
      <c r="CA43" s="1686"/>
      <c r="CB43" s="1687"/>
      <c r="CC43" s="1687"/>
      <c r="CD43" s="1687"/>
      <c r="CE43" s="1687"/>
      <c r="CF43" s="1687"/>
      <c r="CG43" s="1687"/>
      <c r="CH43" s="1687"/>
      <c r="CI43" s="1687"/>
      <c r="CJ43" s="1687"/>
      <c r="CK43" s="1687"/>
      <c r="CL43" s="1687"/>
      <c r="CM43" s="1687"/>
      <c r="CN43" s="1688"/>
      <c r="CO43" s="1686"/>
      <c r="CP43" s="1687"/>
      <c r="CQ43" s="1687"/>
      <c r="CR43" s="1687"/>
      <c r="CS43" s="1687"/>
      <c r="CT43" s="1687"/>
      <c r="CU43" s="1687"/>
      <c r="CV43" s="1688"/>
      <c r="DQ43" s="460"/>
    </row>
    <row r="44" spans="1:137" ht="9.75" customHeight="1">
      <c r="A44" s="1657"/>
      <c r="B44" s="1658"/>
      <c r="C44" s="1658"/>
      <c r="D44" s="1658"/>
      <c r="E44" s="1658"/>
      <c r="F44" s="1659"/>
      <c r="G44" s="1675"/>
      <c r="H44" s="1676"/>
      <c r="I44" s="1677"/>
      <c r="J44" s="1554"/>
      <c r="K44" s="1555"/>
      <c r="L44" s="1555"/>
      <c r="M44" s="1555"/>
      <c r="N44" s="1556"/>
      <c r="O44" s="1675"/>
      <c r="P44" s="1676"/>
      <c r="Q44" s="1677"/>
      <c r="R44" s="1681"/>
      <c r="S44" s="1682"/>
      <c r="T44" s="1682"/>
      <c r="U44" s="1682"/>
      <c r="V44" s="1682"/>
      <c r="W44" s="1683"/>
      <c r="X44" s="1657"/>
      <c r="Y44" s="1658"/>
      <c r="Z44" s="1658"/>
      <c r="AA44" s="1658"/>
      <c r="AB44" s="1658"/>
      <c r="AC44" s="1659"/>
      <c r="AD44" s="1201"/>
      <c r="AE44" s="1202"/>
      <c r="AF44" s="1203"/>
      <c r="AG44" s="1554"/>
      <c r="AH44" s="1555"/>
      <c r="AI44" s="1555"/>
      <c r="AJ44" s="1555"/>
      <c r="AK44" s="1556"/>
      <c r="AL44" s="1201"/>
      <c r="AM44" s="1202"/>
      <c r="AN44" s="1203"/>
      <c r="AO44" s="1210"/>
      <c r="AP44" s="1211"/>
      <c r="AQ44" s="1211"/>
      <c r="AR44" s="1211"/>
      <c r="AS44" s="1211"/>
      <c r="AT44" s="1212"/>
      <c r="AU44" s="457"/>
      <c r="AV44" s="457"/>
      <c r="AW44" s="1663"/>
      <c r="AX44" s="1664"/>
      <c r="AY44" s="1664"/>
      <c r="AZ44" s="1664"/>
      <c r="BA44" s="1665"/>
      <c r="BB44" s="1686"/>
      <c r="BC44" s="1687"/>
      <c r="BD44" s="1687"/>
      <c r="BE44" s="1687"/>
      <c r="BF44" s="1687"/>
      <c r="BG44" s="1687"/>
      <c r="BH44" s="1687"/>
      <c r="BI44" s="1687"/>
      <c r="BJ44" s="1687"/>
      <c r="BK44" s="1687"/>
      <c r="BL44" s="1688"/>
      <c r="BM44" s="1686"/>
      <c r="BN44" s="1687"/>
      <c r="BO44" s="1688"/>
      <c r="BP44" s="1557" t="s">
        <v>458</v>
      </c>
      <c r="BQ44" s="1558"/>
      <c r="BR44" s="1558"/>
      <c r="BS44" s="1559"/>
      <c r="BT44" s="1557" t="s">
        <v>459</v>
      </c>
      <c r="BU44" s="1558"/>
      <c r="BV44" s="1558"/>
      <c r="BW44" s="1559"/>
      <c r="BX44" s="1686"/>
      <c r="BY44" s="1687"/>
      <c r="BZ44" s="1688"/>
      <c r="CA44" s="1686"/>
      <c r="CB44" s="1687"/>
      <c r="CC44" s="1687"/>
      <c r="CD44" s="1687"/>
      <c r="CE44" s="1687"/>
      <c r="CF44" s="1687"/>
      <c r="CG44" s="1687"/>
      <c r="CH44" s="1687"/>
      <c r="CI44" s="1687"/>
      <c r="CJ44" s="1687"/>
      <c r="CK44" s="1687"/>
      <c r="CL44" s="1687"/>
      <c r="CM44" s="1687"/>
      <c r="CN44" s="1688"/>
      <c r="CO44" s="1686"/>
      <c r="CP44" s="1687"/>
      <c r="CQ44" s="1687"/>
      <c r="CR44" s="1687"/>
      <c r="CS44" s="1687"/>
      <c r="CT44" s="1687"/>
      <c r="CU44" s="1687"/>
      <c r="CV44" s="1688"/>
      <c r="DQ44" s="460"/>
    </row>
    <row r="45" spans="1:137" ht="9.75" customHeight="1">
      <c r="A45" s="1657"/>
      <c r="B45" s="1658"/>
      <c r="C45" s="1658"/>
      <c r="D45" s="1658"/>
      <c r="E45" s="1658"/>
      <c r="F45" s="1659"/>
      <c r="G45" s="1198"/>
      <c r="H45" s="1199"/>
      <c r="I45" s="1200"/>
      <c r="J45" s="1551" t="s">
        <v>455</v>
      </c>
      <c r="K45" s="1552"/>
      <c r="L45" s="1552"/>
      <c r="M45" s="1552"/>
      <c r="N45" s="1553"/>
      <c r="O45" s="1198"/>
      <c r="P45" s="1199"/>
      <c r="Q45" s="1200"/>
      <c r="R45" s="1204"/>
      <c r="S45" s="1205"/>
      <c r="T45" s="1205"/>
      <c r="U45" s="1205"/>
      <c r="V45" s="1205"/>
      <c r="W45" s="1206"/>
      <c r="X45" s="1657"/>
      <c r="Y45" s="1658"/>
      <c r="Z45" s="1658"/>
      <c r="AA45" s="1658"/>
      <c r="AB45" s="1658"/>
      <c r="AC45" s="1659"/>
      <c r="AD45" s="1198"/>
      <c r="AE45" s="1199"/>
      <c r="AF45" s="1200"/>
      <c r="AG45" s="1551" t="s">
        <v>455</v>
      </c>
      <c r="AH45" s="1552"/>
      <c r="AI45" s="1552"/>
      <c r="AJ45" s="1552"/>
      <c r="AK45" s="1553"/>
      <c r="AL45" s="1198"/>
      <c r="AM45" s="1199"/>
      <c r="AN45" s="1200"/>
      <c r="AO45" s="1204"/>
      <c r="AP45" s="1205"/>
      <c r="AQ45" s="1205"/>
      <c r="AR45" s="1205"/>
      <c r="AS45" s="1205"/>
      <c r="AT45" s="1206"/>
      <c r="AU45" s="457"/>
      <c r="AV45" s="457"/>
      <c r="AW45" s="1663"/>
      <c r="AX45" s="1664"/>
      <c r="AY45" s="1664"/>
      <c r="AZ45" s="1664"/>
      <c r="BA45" s="1665"/>
      <c r="BB45" s="1686"/>
      <c r="BC45" s="1687"/>
      <c r="BD45" s="1687"/>
      <c r="BE45" s="1687"/>
      <c r="BF45" s="1687"/>
      <c r="BG45" s="1687"/>
      <c r="BH45" s="1687"/>
      <c r="BI45" s="1687"/>
      <c r="BJ45" s="1687"/>
      <c r="BK45" s="1687"/>
      <c r="BL45" s="1688"/>
      <c r="BM45" s="1686"/>
      <c r="BN45" s="1687"/>
      <c r="BO45" s="1688"/>
      <c r="BP45" s="1686"/>
      <c r="BQ45" s="1687"/>
      <c r="BR45" s="1687"/>
      <c r="BS45" s="1688"/>
      <c r="BT45" s="1686"/>
      <c r="BU45" s="1687"/>
      <c r="BV45" s="1687"/>
      <c r="BW45" s="1688"/>
      <c r="BX45" s="1686"/>
      <c r="BY45" s="1687"/>
      <c r="BZ45" s="1688"/>
      <c r="CA45" s="1686"/>
      <c r="CB45" s="1687"/>
      <c r="CC45" s="1687"/>
      <c r="CD45" s="1687"/>
      <c r="CE45" s="1687"/>
      <c r="CF45" s="1687"/>
      <c r="CG45" s="1687"/>
      <c r="CH45" s="1687"/>
      <c r="CI45" s="1687"/>
      <c r="CJ45" s="1687"/>
      <c r="CK45" s="1687"/>
      <c r="CL45" s="1687"/>
      <c r="CM45" s="1687"/>
      <c r="CN45" s="1688"/>
      <c r="CO45" s="1686"/>
      <c r="CP45" s="1687"/>
      <c r="CQ45" s="1687"/>
      <c r="CR45" s="1687"/>
      <c r="CS45" s="1687"/>
      <c r="CT45" s="1687"/>
      <c r="CU45" s="1687"/>
      <c r="CV45" s="1688"/>
      <c r="DG45" s="452"/>
      <c r="DH45" s="483" t="s">
        <v>460</v>
      </c>
      <c r="DQ45" s="460"/>
    </row>
    <row r="46" spans="1:137" ht="9.75" customHeight="1">
      <c r="A46" s="1554"/>
      <c r="B46" s="1555"/>
      <c r="C46" s="1555"/>
      <c r="D46" s="1555"/>
      <c r="E46" s="1555"/>
      <c r="F46" s="1556"/>
      <c r="G46" s="1201"/>
      <c r="H46" s="1202"/>
      <c r="I46" s="1203"/>
      <c r="J46" s="1554"/>
      <c r="K46" s="1555"/>
      <c r="L46" s="1555"/>
      <c r="M46" s="1555"/>
      <c r="N46" s="1556"/>
      <c r="O46" s="1201"/>
      <c r="P46" s="1202"/>
      <c r="Q46" s="1203"/>
      <c r="R46" s="1207"/>
      <c r="S46" s="1208"/>
      <c r="T46" s="1208"/>
      <c r="U46" s="1208"/>
      <c r="V46" s="1208"/>
      <c r="W46" s="1209"/>
      <c r="X46" s="1554"/>
      <c r="Y46" s="1555"/>
      <c r="Z46" s="1555"/>
      <c r="AA46" s="1555"/>
      <c r="AB46" s="1555"/>
      <c r="AC46" s="1556"/>
      <c r="AD46" s="1201"/>
      <c r="AE46" s="1202"/>
      <c r="AF46" s="1203"/>
      <c r="AG46" s="1554"/>
      <c r="AH46" s="1555"/>
      <c r="AI46" s="1555"/>
      <c r="AJ46" s="1555"/>
      <c r="AK46" s="1556"/>
      <c r="AL46" s="1201"/>
      <c r="AM46" s="1202"/>
      <c r="AN46" s="1203"/>
      <c r="AO46" s="1207"/>
      <c r="AP46" s="1208"/>
      <c r="AQ46" s="1208"/>
      <c r="AR46" s="1208"/>
      <c r="AS46" s="1208"/>
      <c r="AT46" s="1209"/>
      <c r="AU46" s="457"/>
      <c r="AV46" s="457"/>
      <c r="AW46" s="1663"/>
      <c r="AX46" s="1664"/>
      <c r="AY46" s="1664"/>
      <c r="AZ46" s="1664"/>
      <c r="BA46" s="1665"/>
      <c r="BB46" s="1686"/>
      <c r="BC46" s="1687"/>
      <c r="BD46" s="1687"/>
      <c r="BE46" s="1687"/>
      <c r="BF46" s="1687"/>
      <c r="BG46" s="1687"/>
      <c r="BH46" s="1687"/>
      <c r="BI46" s="1687"/>
      <c r="BJ46" s="1687"/>
      <c r="BK46" s="1687"/>
      <c r="BL46" s="1688"/>
      <c r="BM46" s="1686"/>
      <c r="BN46" s="1687"/>
      <c r="BO46" s="1688"/>
      <c r="BP46" s="1686"/>
      <c r="BQ46" s="1687"/>
      <c r="BR46" s="1687"/>
      <c r="BS46" s="1688"/>
      <c r="BT46" s="1686"/>
      <c r="BU46" s="1687"/>
      <c r="BV46" s="1687"/>
      <c r="BW46" s="1688"/>
      <c r="BX46" s="1686"/>
      <c r="BY46" s="1687"/>
      <c r="BZ46" s="1688"/>
      <c r="CA46" s="1560"/>
      <c r="CB46" s="1561"/>
      <c r="CC46" s="1561"/>
      <c r="CD46" s="1561"/>
      <c r="CE46" s="1561"/>
      <c r="CF46" s="1561"/>
      <c r="CG46" s="1561"/>
      <c r="CH46" s="1561"/>
      <c r="CI46" s="1561"/>
      <c r="CJ46" s="1561"/>
      <c r="CK46" s="1561"/>
      <c r="CL46" s="1561"/>
      <c r="CM46" s="1561"/>
      <c r="CN46" s="1562"/>
      <c r="CO46" s="1686"/>
      <c r="CP46" s="1687"/>
      <c r="CQ46" s="1687"/>
      <c r="CR46" s="1687"/>
      <c r="CS46" s="1687"/>
      <c r="CT46" s="1687"/>
      <c r="CU46" s="1687"/>
      <c r="CV46" s="1688"/>
      <c r="DI46" s="484"/>
      <c r="DQ46" s="460"/>
    </row>
    <row r="47" spans="1:137" ht="4.5" customHeight="1">
      <c r="A47" s="1758" t="s">
        <v>461</v>
      </c>
      <c r="B47" s="1759"/>
      <c r="C47" s="1759"/>
      <c r="D47" s="1759"/>
      <c r="E47" s="1759"/>
      <c r="F47" s="1759"/>
      <c r="G47" s="1759"/>
      <c r="H47" s="1759"/>
      <c r="I47" s="1759"/>
      <c r="J47" s="1759"/>
      <c r="K47" s="1759"/>
      <c r="L47" s="1759"/>
      <c r="M47" s="1759"/>
      <c r="N47" s="1759"/>
      <c r="O47" s="1759"/>
      <c r="P47" s="1759"/>
      <c r="Q47" s="1759"/>
      <c r="R47" s="1759"/>
      <c r="S47" s="1759"/>
      <c r="T47" s="1759"/>
      <c r="U47" s="1759"/>
      <c r="V47" s="1759"/>
      <c r="W47" s="1760"/>
      <c r="X47" s="1758" t="s">
        <v>462</v>
      </c>
      <c r="Y47" s="1759"/>
      <c r="Z47" s="1759"/>
      <c r="AA47" s="1759"/>
      <c r="AB47" s="1759"/>
      <c r="AC47" s="1759"/>
      <c r="AD47" s="1759"/>
      <c r="AE47" s="1759"/>
      <c r="AF47" s="1759"/>
      <c r="AG47" s="1759"/>
      <c r="AH47" s="1759"/>
      <c r="AI47" s="1759"/>
      <c r="AJ47" s="1759"/>
      <c r="AK47" s="1759"/>
      <c r="AL47" s="1759"/>
      <c r="AM47" s="1759"/>
      <c r="AN47" s="1759"/>
      <c r="AO47" s="1759"/>
      <c r="AP47" s="1759"/>
      <c r="AQ47" s="1759"/>
      <c r="AR47" s="1759"/>
      <c r="AS47" s="1759"/>
      <c r="AT47" s="1760"/>
      <c r="AU47" s="457"/>
      <c r="AV47" s="457"/>
      <c r="AW47" s="1719" t="s">
        <v>400</v>
      </c>
      <c r="AX47" s="1720"/>
      <c r="AY47" s="1720"/>
      <c r="AZ47" s="1720"/>
      <c r="BA47" s="1721"/>
      <c r="BB47" s="1678" t="s">
        <v>463</v>
      </c>
      <c r="BC47" s="1679"/>
      <c r="BD47" s="1679"/>
      <c r="BE47" s="1679"/>
      <c r="BF47" s="1679"/>
      <c r="BG47" s="1679"/>
      <c r="BH47" s="1679"/>
      <c r="BI47" s="1679"/>
      <c r="BJ47" s="1679"/>
      <c r="BK47" s="1679"/>
      <c r="BL47" s="1680"/>
      <c r="BM47" s="1678" t="s">
        <v>464</v>
      </c>
      <c r="BN47" s="1679"/>
      <c r="BO47" s="1680"/>
      <c r="BP47" s="1731">
        <v>6</v>
      </c>
      <c r="BQ47" s="1731"/>
      <c r="BR47" s="1731"/>
      <c r="BS47" s="1731"/>
      <c r="BT47" s="1731" t="s">
        <v>465</v>
      </c>
      <c r="BU47" s="1731"/>
      <c r="BV47" s="1731"/>
      <c r="BW47" s="1731"/>
      <c r="BX47" s="1732" t="s">
        <v>466</v>
      </c>
      <c r="BY47" s="1733"/>
      <c r="BZ47" s="1734"/>
      <c r="CA47" s="1672">
        <v>100</v>
      </c>
      <c r="CB47" s="1673"/>
      <c r="CC47" s="1673"/>
      <c r="CD47" s="1743" t="s">
        <v>467</v>
      </c>
      <c r="CE47" s="1744"/>
      <c r="CF47" s="1263" t="s">
        <v>468</v>
      </c>
      <c r="CG47" s="1205"/>
      <c r="CH47" s="1205" t="s">
        <v>469</v>
      </c>
      <c r="CI47" s="1707"/>
      <c r="CJ47" s="1698"/>
      <c r="CK47" s="1699"/>
      <c r="CL47" s="1699"/>
      <c r="CM47" s="1699"/>
      <c r="CN47" s="1700"/>
      <c r="CO47" s="1710" t="s">
        <v>673</v>
      </c>
      <c r="CP47" s="1711"/>
      <c r="CQ47" s="1711"/>
      <c r="CR47" s="1711"/>
      <c r="CS47" s="1711"/>
      <c r="CT47" s="1711"/>
      <c r="CU47" s="1711"/>
      <c r="CV47" s="1712"/>
      <c r="DD47" s="1536">
        <f t="shared" ref="DD47:DD51" si="0">IF($BB47="","",VLOOKUP($BB47,$DQ$39:$DR$42,2,0))</f>
        <v>2</v>
      </c>
      <c r="DE47" s="1526">
        <f>IF($DD47=1,$CA47,IF($DD47=2,$CA47*2*0.866,IF($DD$47=3,($CA47-$CD47)+($CD47*2*0.866),0)))</f>
        <v>173.2</v>
      </c>
      <c r="DF47" s="1527"/>
      <c r="DG47" s="1527"/>
      <c r="DH47" s="1527"/>
      <c r="DI47" s="1527"/>
      <c r="DJ47" s="1527"/>
      <c r="DK47" s="1527"/>
      <c r="DL47" s="1528"/>
      <c r="DM47" s="1535">
        <f>DE47*$CJ47*$BX47</f>
        <v>0</v>
      </c>
      <c r="DN47" s="1536"/>
      <c r="DO47" s="1536"/>
      <c r="DQ47" s="460"/>
    </row>
    <row r="48" spans="1:137" ht="4.5" customHeight="1">
      <c r="A48" s="1761"/>
      <c r="B48" s="1762"/>
      <c r="C48" s="1762"/>
      <c r="D48" s="1762"/>
      <c r="E48" s="1762"/>
      <c r="F48" s="1762"/>
      <c r="G48" s="1762"/>
      <c r="H48" s="1762"/>
      <c r="I48" s="1762"/>
      <c r="J48" s="1762"/>
      <c r="K48" s="1762"/>
      <c r="L48" s="1762"/>
      <c r="M48" s="1762"/>
      <c r="N48" s="1762"/>
      <c r="O48" s="1762"/>
      <c r="P48" s="1762"/>
      <c r="Q48" s="1762"/>
      <c r="R48" s="1762"/>
      <c r="S48" s="1762"/>
      <c r="T48" s="1762"/>
      <c r="U48" s="1762"/>
      <c r="V48" s="1762"/>
      <c r="W48" s="1763"/>
      <c r="X48" s="1761"/>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3"/>
      <c r="AU48" s="457"/>
      <c r="AV48" s="457"/>
      <c r="AW48" s="1722"/>
      <c r="AX48" s="1723"/>
      <c r="AY48" s="1723"/>
      <c r="AZ48" s="1723"/>
      <c r="BA48" s="1724"/>
      <c r="BB48" s="1728"/>
      <c r="BC48" s="1729"/>
      <c r="BD48" s="1729"/>
      <c r="BE48" s="1729"/>
      <c r="BF48" s="1729"/>
      <c r="BG48" s="1729"/>
      <c r="BH48" s="1729"/>
      <c r="BI48" s="1729"/>
      <c r="BJ48" s="1729"/>
      <c r="BK48" s="1729"/>
      <c r="BL48" s="1730"/>
      <c r="BM48" s="1728"/>
      <c r="BN48" s="1729"/>
      <c r="BO48" s="1730"/>
      <c r="BP48" s="1731"/>
      <c r="BQ48" s="1731"/>
      <c r="BR48" s="1731"/>
      <c r="BS48" s="1731"/>
      <c r="BT48" s="1731"/>
      <c r="BU48" s="1731"/>
      <c r="BV48" s="1731"/>
      <c r="BW48" s="1731"/>
      <c r="BX48" s="1735"/>
      <c r="BY48" s="1736"/>
      <c r="BZ48" s="1737"/>
      <c r="CA48" s="1741"/>
      <c r="CB48" s="1742"/>
      <c r="CC48" s="1742"/>
      <c r="CD48" s="1745"/>
      <c r="CE48" s="1746"/>
      <c r="CF48" s="1264"/>
      <c r="CG48" s="1211"/>
      <c r="CH48" s="1211"/>
      <c r="CI48" s="1708"/>
      <c r="CJ48" s="1701"/>
      <c r="CK48" s="1702"/>
      <c r="CL48" s="1702"/>
      <c r="CM48" s="1702"/>
      <c r="CN48" s="1703"/>
      <c r="CO48" s="1713"/>
      <c r="CP48" s="1714"/>
      <c r="CQ48" s="1714"/>
      <c r="CR48" s="1714"/>
      <c r="CS48" s="1714"/>
      <c r="CT48" s="1714"/>
      <c r="CU48" s="1714"/>
      <c r="CV48" s="1715"/>
      <c r="DD48" s="1536"/>
      <c r="DE48" s="1529"/>
      <c r="DF48" s="1530"/>
      <c r="DG48" s="1530"/>
      <c r="DH48" s="1530"/>
      <c r="DI48" s="1530"/>
      <c r="DJ48" s="1530"/>
      <c r="DK48" s="1530"/>
      <c r="DL48" s="1531"/>
      <c r="DM48" s="1536"/>
      <c r="DN48" s="1536"/>
      <c r="DO48" s="1536"/>
    </row>
    <row r="49" spans="1:119" ht="4.5" customHeight="1">
      <c r="A49" s="1761"/>
      <c r="B49" s="1762"/>
      <c r="C49" s="1762"/>
      <c r="D49" s="1762"/>
      <c r="E49" s="1762"/>
      <c r="F49" s="1762"/>
      <c r="G49" s="1762"/>
      <c r="H49" s="1762"/>
      <c r="I49" s="1762"/>
      <c r="J49" s="1762"/>
      <c r="K49" s="1762"/>
      <c r="L49" s="1762"/>
      <c r="M49" s="1762"/>
      <c r="N49" s="1762"/>
      <c r="O49" s="1762"/>
      <c r="P49" s="1762"/>
      <c r="Q49" s="1762"/>
      <c r="R49" s="1762"/>
      <c r="S49" s="1762"/>
      <c r="T49" s="1762"/>
      <c r="U49" s="1762"/>
      <c r="V49" s="1762"/>
      <c r="W49" s="1763"/>
      <c r="X49" s="1761"/>
      <c r="Y49" s="1762"/>
      <c r="Z49" s="1762"/>
      <c r="AA49" s="1762"/>
      <c r="AB49" s="1762"/>
      <c r="AC49" s="1762"/>
      <c r="AD49" s="1762"/>
      <c r="AE49" s="1762"/>
      <c r="AF49" s="1762"/>
      <c r="AG49" s="1762"/>
      <c r="AH49" s="1762"/>
      <c r="AI49" s="1762"/>
      <c r="AJ49" s="1762"/>
      <c r="AK49" s="1762"/>
      <c r="AL49" s="1762"/>
      <c r="AM49" s="1762"/>
      <c r="AN49" s="1762"/>
      <c r="AO49" s="1762"/>
      <c r="AP49" s="1762"/>
      <c r="AQ49" s="1762"/>
      <c r="AR49" s="1762"/>
      <c r="AS49" s="1762"/>
      <c r="AT49" s="1763"/>
      <c r="AU49" s="457"/>
      <c r="AV49" s="457"/>
      <c r="AW49" s="1722"/>
      <c r="AX49" s="1723"/>
      <c r="AY49" s="1723"/>
      <c r="AZ49" s="1723"/>
      <c r="BA49" s="1724"/>
      <c r="BB49" s="1728"/>
      <c r="BC49" s="1729"/>
      <c r="BD49" s="1729"/>
      <c r="BE49" s="1729"/>
      <c r="BF49" s="1729"/>
      <c r="BG49" s="1729"/>
      <c r="BH49" s="1729"/>
      <c r="BI49" s="1729"/>
      <c r="BJ49" s="1729"/>
      <c r="BK49" s="1729"/>
      <c r="BL49" s="1730"/>
      <c r="BM49" s="1728"/>
      <c r="BN49" s="1729"/>
      <c r="BO49" s="1730"/>
      <c r="BP49" s="1731"/>
      <c r="BQ49" s="1731"/>
      <c r="BR49" s="1731"/>
      <c r="BS49" s="1731"/>
      <c r="BT49" s="1731"/>
      <c r="BU49" s="1731"/>
      <c r="BV49" s="1731"/>
      <c r="BW49" s="1731"/>
      <c r="BX49" s="1735"/>
      <c r="BY49" s="1736"/>
      <c r="BZ49" s="1737"/>
      <c r="CA49" s="1741"/>
      <c r="CB49" s="1742"/>
      <c r="CC49" s="1742"/>
      <c r="CD49" s="1745"/>
      <c r="CE49" s="1746"/>
      <c r="CF49" s="1264"/>
      <c r="CG49" s="1211"/>
      <c r="CH49" s="1211"/>
      <c r="CI49" s="1708"/>
      <c r="CJ49" s="1701"/>
      <c r="CK49" s="1702"/>
      <c r="CL49" s="1702"/>
      <c r="CM49" s="1702"/>
      <c r="CN49" s="1703"/>
      <c r="CO49" s="1713"/>
      <c r="CP49" s="1714"/>
      <c r="CQ49" s="1714"/>
      <c r="CR49" s="1714"/>
      <c r="CS49" s="1714"/>
      <c r="CT49" s="1714"/>
      <c r="CU49" s="1714"/>
      <c r="CV49" s="1715"/>
      <c r="DD49" s="1536"/>
      <c r="DE49" s="1529"/>
      <c r="DF49" s="1530"/>
      <c r="DG49" s="1530"/>
      <c r="DH49" s="1530"/>
      <c r="DI49" s="1530"/>
      <c r="DJ49" s="1530"/>
      <c r="DK49" s="1530"/>
      <c r="DL49" s="1531"/>
      <c r="DM49" s="1536"/>
      <c r="DN49" s="1536"/>
      <c r="DO49" s="1536"/>
    </row>
    <row r="50" spans="1:119" ht="4.5" customHeight="1">
      <c r="A50" s="1761"/>
      <c r="B50" s="1762"/>
      <c r="C50" s="1762"/>
      <c r="D50" s="1762"/>
      <c r="E50" s="1762"/>
      <c r="F50" s="1762"/>
      <c r="G50" s="1762"/>
      <c r="H50" s="1762"/>
      <c r="I50" s="1762"/>
      <c r="J50" s="1762"/>
      <c r="K50" s="1762"/>
      <c r="L50" s="1762"/>
      <c r="M50" s="1762"/>
      <c r="N50" s="1762"/>
      <c r="O50" s="1762"/>
      <c r="P50" s="1762"/>
      <c r="Q50" s="1762"/>
      <c r="R50" s="1762"/>
      <c r="S50" s="1762"/>
      <c r="T50" s="1762"/>
      <c r="U50" s="1762"/>
      <c r="V50" s="1762"/>
      <c r="W50" s="1763"/>
      <c r="X50" s="1761"/>
      <c r="Y50" s="1762"/>
      <c r="Z50" s="1762"/>
      <c r="AA50" s="1762"/>
      <c r="AB50" s="1762"/>
      <c r="AC50" s="1762"/>
      <c r="AD50" s="1762"/>
      <c r="AE50" s="1762"/>
      <c r="AF50" s="1762"/>
      <c r="AG50" s="1762"/>
      <c r="AH50" s="1762"/>
      <c r="AI50" s="1762"/>
      <c r="AJ50" s="1762"/>
      <c r="AK50" s="1762"/>
      <c r="AL50" s="1762"/>
      <c r="AM50" s="1762"/>
      <c r="AN50" s="1762"/>
      <c r="AO50" s="1762"/>
      <c r="AP50" s="1762"/>
      <c r="AQ50" s="1762"/>
      <c r="AR50" s="1762"/>
      <c r="AS50" s="1762"/>
      <c r="AT50" s="1763"/>
      <c r="AU50" s="457"/>
      <c r="AV50" s="457"/>
      <c r="AW50" s="1725"/>
      <c r="AX50" s="1726"/>
      <c r="AY50" s="1726"/>
      <c r="AZ50" s="1726"/>
      <c r="BA50" s="1727"/>
      <c r="BB50" s="1681"/>
      <c r="BC50" s="1682"/>
      <c r="BD50" s="1682"/>
      <c r="BE50" s="1682"/>
      <c r="BF50" s="1682"/>
      <c r="BG50" s="1682"/>
      <c r="BH50" s="1682"/>
      <c r="BI50" s="1682"/>
      <c r="BJ50" s="1682"/>
      <c r="BK50" s="1682"/>
      <c r="BL50" s="1683"/>
      <c r="BM50" s="1681"/>
      <c r="BN50" s="1682"/>
      <c r="BO50" s="1683"/>
      <c r="BP50" s="1731"/>
      <c r="BQ50" s="1731"/>
      <c r="BR50" s="1731"/>
      <c r="BS50" s="1731"/>
      <c r="BT50" s="1731"/>
      <c r="BU50" s="1731"/>
      <c r="BV50" s="1731"/>
      <c r="BW50" s="1731"/>
      <c r="BX50" s="1738"/>
      <c r="BY50" s="1739"/>
      <c r="BZ50" s="1740"/>
      <c r="CA50" s="1675"/>
      <c r="CB50" s="1676"/>
      <c r="CC50" s="1676"/>
      <c r="CD50" s="1747"/>
      <c r="CE50" s="1748"/>
      <c r="CF50" s="1265"/>
      <c r="CG50" s="1208"/>
      <c r="CH50" s="1208"/>
      <c r="CI50" s="1709"/>
      <c r="CJ50" s="1704"/>
      <c r="CK50" s="1705"/>
      <c r="CL50" s="1705"/>
      <c r="CM50" s="1705"/>
      <c r="CN50" s="1706"/>
      <c r="CO50" s="1716"/>
      <c r="CP50" s="1717"/>
      <c r="CQ50" s="1717"/>
      <c r="CR50" s="1717"/>
      <c r="CS50" s="1717"/>
      <c r="CT50" s="1717"/>
      <c r="CU50" s="1717"/>
      <c r="CV50" s="1718"/>
      <c r="DD50" s="1536"/>
      <c r="DE50" s="1532"/>
      <c r="DF50" s="1533"/>
      <c r="DG50" s="1533"/>
      <c r="DH50" s="1533"/>
      <c r="DI50" s="1533"/>
      <c r="DJ50" s="1533"/>
      <c r="DK50" s="1533"/>
      <c r="DL50" s="1534"/>
      <c r="DM50" s="1536"/>
      <c r="DN50" s="1536"/>
      <c r="DO50" s="1536"/>
    </row>
    <row r="51" spans="1:119" ht="4.5" customHeight="1">
      <c r="A51" s="1764"/>
      <c r="B51" s="1765"/>
      <c r="C51" s="1765"/>
      <c r="D51" s="1765"/>
      <c r="E51" s="1765"/>
      <c r="F51" s="1765"/>
      <c r="G51" s="1765"/>
      <c r="H51" s="1765"/>
      <c r="I51" s="1765"/>
      <c r="J51" s="1765"/>
      <c r="K51" s="1765"/>
      <c r="L51" s="1765"/>
      <c r="M51" s="1765"/>
      <c r="N51" s="1765"/>
      <c r="O51" s="1765"/>
      <c r="P51" s="1765"/>
      <c r="Q51" s="1765"/>
      <c r="R51" s="1765"/>
      <c r="S51" s="1765"/>
      <c r="T51" s="1765"/>
      <c r="U51" s="1765"/>
      <c r="V51" s="1765"/>
      <c r="W51" s="1766"/>
      <c r="X51" s="1764"/>
      <c r="Y51" s="1765"/>
      <c r="Z51" s="1765"/>
      <c r="AA51" s="1765"/>
      <c r="AB51" s="1765"/>
      <c r="AC51" s="1765"/>
      <c r="AD51" s="1765"/>
      <c r="AE51" s="1765"/>
      <c r="AF51" s="1765"/>
      <c r="AG51" s="1765"/>
      <c r="AH51" s="1765"/>
      <c r="AI51" s="1765"/>
      <c r="AJ51" s="1765"/>
      <c r="AK51" s="1765"/>
      <c r="AL51" s="1765"/>
      <c r="AM51" s="1765"/>
      <c r="AN51" s="1765"/>
      <c r="AO51" s="1765"/>
      <c r="AP51" s="1765"/>
      <c r="AQ51" s="1765"/>
      <c r="AR51" s="1765"/>
      <c r="AS51" s="1765"/>
      <c r="AT51" s="1766"/>
      <c r="AU51" s="457"/>
      <c r="AV51" s="457"/>
      <c r="AW51" s="1719" t="s">
        <v>400</v>
      </c>
      <c r="AX51" s="1720"/>
      <c r="AY51" s="1720"/>
      <c r="AZ51" s="1720"/>
      <c r="BA51" s="1721"/>
      <c r="BB51" s="1678" t="s">
        <v>463</v>
      </c>
      <c r="BC51" s="1679"/>
      <c r="BD51" s="1679"/>
      <c r="BE51" s="1679"/>
      <c r="BF51" s="1679"/>
      <c r="BG51" s="1679"/>
      <c r="BH51" s="1679"/>
      <c r="BI51" s="1679"/>
      <c r="BJ51" s="1679"/>
      <c r="BK51" s="1679"/>
      <c r="BL51" s="1680"/>
      <c r="BM51" s="1678" t="s">
        <v>464</v>
      </c>
      <c r="BN51" s="1679"/>
      <c r="BO51" s="1680"/>
      <c r="BP51" s="1731">
        <v>6</v>
      </c>
      <c r="BQ51" s="1731"/>
      <c r="BR51" s="1731"/>
      <c r="BS51" s="1731"/>
      <c r="BT51" s="1731" t="s">
        <v>465</v>
      </c>
      <c r="BU51" s="1731"/>
      <c r="BV51" s="1731"/>
      <c r="BW51" s="1731"/>
      <c r="BX51" s="1732" t="s">
        <v>466</v>
      </c>
      <c r="BY51" s="1733"/>
      <c r="BZ51" s="1734"/>
      <c r="CA51" s="1672">
        <v>300</v>
      </c>
      <c r="CB51" s="1673"/>
      <c r="CC51" s="1673"/>
      <c r="CD51" s="1743" t="s">
        <v>467</v>
      </c>
      <c r="CE51" s="1744"/>
      <c r="CF51" s="1263" t="s">
        <v>468</v>
      </c>
      <c r="CG51" s="1205"/>
      <c r="CH51" s="1205" t="s">
        <v>469</v>
      </c>
      <c r="CI51" s="1707"/>
      <c r="CJ51" s="1698"/>
      <c r="CK51" s="1699"/>
      <c r="CL51" s="1699"/>
      <c r="CM51" s="1699"/>
      <c r="CN51" s="1700"/>
      <c r="CO51" s="1710" t="s">
        <v>673</v>
      </c>
      <c r="CP51" s="1711"/>
      <c r="CQ51" s="1711"/>
      <c r="CR51" s="1711"/>
      <c r="CS51" s="1711"/>
      <c r="CT51" s="1711"/>
      <c r="CU51" s="1711"/>
      <c r="CV51" s="1712"/>
      <c r="DD51" s="1536">
        <f t="shared" si="0"/>
        <v>2</v>
      </c>
      <c r="DE51" s="1526">
        <f t="shared" ref="DE51" si="1">IF($DD51=1,$CA51,IF($DD51=2,$CA51*2*0.866,IF($DD$59=3,($CA51-$CD51)+($CD51*2*0.866),0)))</f>
        <v>519.6</v>
      </c>
      <c r="DF51" s="1527"/>
      <c r="DG51" s="1527"/>
      <c r="DH51" s="1527"/>
      <c r="DI51" s="1527"/>
      <c r="DJ51" s="1527"/>
      <c r="DK51" s="1527"/>
      <c r="DL51" s="1528"/>
      <c r="DM51" s="1535">
        <f t="shared" ref="DM51" si="2">DE51*$CJ51*$BX51</f>
        <v>0</v>
      </c>
      <c r="DN51" s="1536"/>
      <c r="DO51" s="1536"/>
    </row>
    <row r="52" spans="1:119" ht="4.5" customHeight="1">
      <c r="A52" s="1536"/>
      <c r="B52" s="1536"/>
      <c r="C52" s="1536"/>
      <c r="D52" s="1536"/>
      <c r="E52" s="1536"/>
      <c r="F52" s="1536"/>
      <c r="G52" s="1536"/>
      <c r="H52" s="1536"/>
      <c r="I52" s="1536"/>
      <c r="J52" s="1536"/>
      <c r="K52" s="1536"/>
      <c r="L52" s="1536"/>
      <c r="M52" s="1536"/>
      <c r="N52" s="1536"/>
      <c r="O52" s="1536"/>
      <c r="P52" s="1536"/>
      <c r="Q52" s="1536"/>
      <c r="R52" s="1536"/>
      <c r="S52" s="1536"/>
      <c r="T52" s="1536"/>
      <c r="U52" s="1536"/>
      <c r="V52" s="1536"/>
      <c r="W52" s="1536"/>
      <c r="X52" s="1536"/>
      <c r="Y52" s="1536"/>
      <c r="Z52" s="1536"/>
      <c r="AA52" s="1536"/>
      <c r="AB52" s="1536"/>
      <c r="AC52" s="1536"/>
      <c r="AD52" s="1536"/>
      <c r="AE52" s="1536"/>
      <c r="AF52" s="1536"/>
      <c r="AG52" s="1536"/>
      <c r="AH52" s="1536"/>
      <c r="AI52" s="1536"/>
      <c r="AJ52" s="1536"/>
      <c r="AK52" s="1536"/>
      <c r="AL52" s="1536"/>
      <c r="AM52" s="1536"/>
      <c r="AN52" s="1536"/>
      <c r="AO52" s="1536"/>
      <c r="AP52" s="1536"/>
      <c r="AQ52" s="1536"/>
      <c r="AR52" s="1536"/>
      <c r="AS52" s="1536"/>
      <c r="AT52" s="1536"/>
      <c r="AU52" s="457"/>
      <c r="AV52" s="457"/>
      <c r="AW52" s="1722"/>
      <c r="AX52" s="1723"/>
      <c r="AY52" s="1723"/>
      <c r="AZ52" s="1723"/>
      <c r="BA52" s="1724"/>
      <c r="BB52" s="1728"/>
      <c r="BC52" s="1729"/>
      <c r="BD52" s="1729"/>
      <c r="BE52" s="1729"/>
      <c r="BF52" s="1729"/>
      <c r="BG52" s="1729"/>
      <c r="BH52" s="1729"/>
      <c r="BI52" s="1729"/>
      <c r="BJ52" s="1729"/>
      <c r="BK52" s="1729"/>
      <c r="BL52" s="1730"/>
      <c r="BM52" s="1728"/>
      <c r="BN52" s="1729"/>
      <c r="BO52" s="1730"/>
      <c r="BP52" s="1731"/>
      <c r="BQ52" s="1731"/>
      <c r="BR52" s="1731"/>
      <c r="BS52" s="1731"/>
      <c r="BT52" s="1731"/>
      <c r="BU52" s="1731"/>
      <c r="BV52" s="1731"/>
      <c r="BW52" s="1731"/>
      <c r="BX52" s="1735"/>
      <c r="BY52" s="1736"/>
      <c r="BZ52" s="1737"/>
      <c r="CA52" s="1741"/>
      <c r="CB52" s="1742"/>
      <c r="CC52" s="1742"/>
      <c r="CD52" s="1745"/>
      <c r="CE52" s="1746"/>
      <c r="CF52" s="1264"/>
      <c r="CG52" s="1211"/>
      <c r="CH52" s="1211"/>
      <c r="CI52" s="1708"/>
      <c r="CJ52" s="1701"/>
      <c r="CK52" s="1702"/>
      <c r="CL52" s="1702"/>
      <c r="CM52" s="1702"/>
      <c r="CN52" s="1703"/>
      <c r="CO52" s="1713"/>
      <c r="CP52" s="1714"/>
      <c r="CQ52" s="1714"/>
      <c r="CR52" s="1714"/>
      <c r="CS52" s="1714"/>
      <c r="CT52" s="1714"/>
      <c r="CU52" s="1714"/>
      <c r="CV52" s="1715"/>
      <c r="DD52" s="1536"/>
      <c r="DE52" s="1529"/>
      <c r="DF52" s="1530"/>
      <c r="DG52" s="1530"/>
      <c r="DH52" s="1530"/>
      <c r="DI52" s="1530"/>
      <c r="DJ52" s="1530"/>
      <c r="DK52" s="1530"/>
      <c r="DL52" s="1531"/>
      <c r="DM52" s="1536"/>
      <c r="DN52" s="1536"/>
      <c r="DO52" s="1536"/>
    </row>
    <row r="53" spans="1:119" ht="4.5" customHeight="1">
      <c r="A53" s="1536"/>
      <c r="B53" s="1536"/>
      <c r="C53" s="1536"/>
      <c r="D53" s="1536"/>
      <c r="E53" s="1536"/>
      <c r="F53" s="1536"/>
      <c r="G53" s="1536"/>
      <c r="H53" s="1536"/>
      <c r="I53" s="1536"/>
      <c r="J53" s="1536"/>
      <c r="K53" s="1536"/>
      <c r="L53" s="1536"/>
      <c r="M53" s="1536"/>
      <c r="N53" s="1536"/>
      <c r="O53" s="1536"/>
      <c r="P53" s="1536"/>
      <c r="Q53" s="1536"/>
      <c r="R53" s="1536"/>
      <c r="S53" s="1536"/>
      <c r="T53" s="1536"/>
      <c r="U53" s="1536"/>
      <c r="V53" s="1536"/>
      <c r="W53" s="1536"/>
      <c r="X53" s="1536"/>
      <c r="Y53" s="1536"/>
      <c r="Z53" s="1536"/>
      <c r="AA53" s="1536"/>
      <c r="AB53" s="1536"/>
      <c r="AC53" s="1536"/>
      <c r="AD53" s="1536"/>
      <c r="AE53" s="1536"/>
      <c r="AF53" s="1536"/>
      <c r="AG53" s="1536"/>
      <c r="AH53" s="1536"/>
      <c r="AI53" s="1536"/>
      <c r="AJ53" s="1536"/>
      <c r="AK53" s="1536"/>
      <c r="AL53" s="1536"/>
      <c r="AM53" s="1536"/>
      <c r="AN53" s="1536"/>
      <c r="AO53" s="1536"/>
      <c r="AP53" s="1536"/>
      <c r="AQ53" s="1536"/>
      <c r="AR53" s="1536"/>
      <c r="AS53" s="1536"/>
      <c r="AT53" s="1536"/>
      <c r="AU53" s="457"/>
      <c r="AV53" s="457"/>
      <c r="AW53" s="1722"/>
      <c r="AX53" s="1723"/>
      <c r="AY53" s="1723"/>
      <c r="AZ53" s="1723"/>
      <c r="BA53" s="1724"/>
      <c r="BB53" s="1728"/>
      <c r="BC53" s="1729"/>
      <c r="BD53" s="1729"/>
      <c r="BE53" s="1729"/>
      <c r="BF53" s="1729"/>
      <c r="BG53" s="1729"/>
      <c r="BH53" s="1729"/>
      <c r="BI53" s="1729"/>
      <c r="BJ53" s="1729"/>
      <c r="BK53" s="1729"/>
      <c r="BL53" s="1730"/>
      <c r="BM53" s="1728"/>
      <c r="BN53" s="1729"/>
      <c r="BO53" s="1730"/>
      <c r="BP53" s="1731"/>
      <c r="BQ53" s="1731"/>
      <c r="BR53" s="1731"/>
      <c r="BS53" s="1731"/>
      <c r="BT53" s="1731"/>
      <c r="BU53" s="1731"/>
      <c r="BV53" s="1731"/>
      <c r="BW53" s="1731"/>
      <c r="BX53" s="1735"/>
      <c r="BY53" s="1736"/>
      <c r="BZ53" s="1737"/>
      <c r="CA53" s="1741"/>
      <c r="CB53" s="1742"/>
      <c r="CC53" s="1742"/>
      <c r="CD53" s="1745"/>
      <c r="CE53" s="1746"/>
      <c r="CF53" s="1264"/>
      <c r="CG53" s="1211"/>
      <c r="CH53" s="1211"/>
      <c r="CI53" s="1708"/>
      <c r="CJ53" s="1701"/>
      <c r="CK53" s="1702"/>
      <c r="CL53" s="1702"/>
      <c r="CM53" s="1702"/>
      <c r="CN53" s="1703"/>
      <c r="CO53" s="1713"/>
      <c r="CP53" s="1714"/>
      <c r="CQ53" s="1714"/>
      <c r="CR53" s="1714"/>
      <c r="CS53" s="1714"/>
      <c r="CT53" s="1714"/>
      <c r="CU53" s="1714"/>
      <c r="CV53" s="1715"/>
      <c r="DD53" s="1536"/>
      <c r="DE53" s="1529"/>
      <c r="DF53" s="1530"/>
      <c r="DG53" s="1530"/>
      <c r="DH53" s="1530"/>
      <c r="DI53" s="1530"/>
      <c r="DJ53" s="1530"/>
      <c r="DK53" s="1530"/>
      <c r="DL53" s="1531"/>
      <c r="DM53" s="1536"/>
      <c r="DN53" s="1536"/>
      <c r="DO53" s="1536"/>
    </row>
    <row r="54" spans="1:119" ht="4.5" customHeight="1">
      <c r="A54" s="1536"/>
      <c r="B54" s="1536"/>
      <c r="C54" s="1536"/>
      <c r="D54" s="1536"/>
      <c r="E54" s="1536"/>
      <c r="F54" s="1536"/>
      <c r="G54" s="1536"/>
      <c r="H54" s="1536"/>
      <c r="I54" s="1536"/>
      <c r="J54" s="1536"/>
      <c r="K54" s="1536"/>
      <c r="L54" s="1536"/>
      <c r="M54" s="1536"/>
      <c r="N54" s="1536"/>
      <c r="O54" s="1536"/>
      <c r="P54" s="1536"/>
      <c r="Q54" s="1536"/>
      <c r="R54" s="1536"/>
      <c r="S54" s="1536"/>
      <c r="T54" s="1536"/>
      <c r="U54" s="1536"/>
      <c r="V54" s="1536"/>
      <c r="W54" s="1536"/>
      <c r="X54" s="1536"/>
      <c r="Y54" s="1536"/>
      <c r="Z54" s="1536"/>
      <c r="AA54" s="1536"/>
      <c r="AB54" s="1536"/>
      <c r="AC54" s="1536"/>
      <c r="AD54" s="1536"/>
      <c r="AE54" s="1536"/>
      <c r="AF54" s="1536"/>
      <c r="AG54" s="1536"/>
      <c r="AH54" s="1536"/>
      <c r="AI54" s="1536"/>
      <c r="AJ54" s="1536"/>
      <c r="AK54" s="1536"/>
      <c r="AL54" s="1536"/>
      <c r="AM54" s="1536"/>
      <c r="AN54" s="1536"/>
      <c r="AO54" s="1536"/>
      <c r="AP54" s="1536"/>
      <c r="AQ54" s="1536"/>
      <c r="AR54" s="1536"/>
      <c r="AS54" s="1536"/>
      <c r="AT54" s="1536"/>
      <c r="AU54" s="457"/>
      <c r="AV54" s="457"/>
      <c r="AW54" s="1725"/>
      <c r="AX54" s="1726"/>
      <c r="AY54" s="1726"/>
      <c r="AZ54" s="1726"/>
      <c r="BA54" s="1727"/>
      <c r="BB54" s="1681"/>
      <c r="BC54" s="1682"/>
      <c r="BD54" s="1682"/>
      <c r="BE54" s="1682"/>
      <c r="BF54" s="1682"/>
      <c r="BG54" s="1682"/>
      <c r="BH54" s="1682"/>
      <c r="BI54" s="1682"/>
      <c r="BJ54" s="1682"/>
      <c r="BK54" s="1682"/>
      <c r="BL54" s="1683"/>
      <c r="BM54" s="1681"/>
      <c r="BN54" s="1682"/>
      <c r="BO54" s="1683"/>
      <c r="BP54" s="1731"/>
      <c r="BQ54" s="1731"/>
      <c r="BR54" s="1731"/>
      <c r="BS54" s="1731"/>
      <c r="BT54" s="1731"/>
      <c r="BU54" s="1731"/>
      <c r="BV54" s="1731"/>
      <c r="BW54" s="1731"/>
      <c r="BX54" s="1738"/>
      <c r="BY54" s="1739"/>
      <c r="BZ54" s="1740"/>
      <c r="CA54" s="1675"/>
      <c r="CB54" s="1676"/>
      <c r="CC54" s="1676"/>
      <c r="CD54" s="1747"/>
      <c r="CE54" s="1748"/>
      <c r="CF54" s="1265"/>
      <c r="CG54" s="1208"/>
      <c r="CH54" s="1208"/>
      <c r="CI54" s="1709"/>
      <c r="CJ54" s="1704"/>
      <c r="CK54" s="1705"/>
      <c r="CL54" s="1705"/>
      <c r="CM54" s="1705"/>
      <c r="CN54" s="1706"/>
      <c r="CO54" s="1716"/>
      <c r="CP54" s="1717"/>
      <c r="CQ54" s="1717"/>
      <c r="CR54" s="1717"/>
      <c r="CS54" s="1717"/>
      <c r="CT54" s="1717"/>
      <c r="CU54" s="1717"/>
      <c r="CV54" s="1718"/>
      <c r="DD54" s="1536"/>
      <c r="DE54" s="1532"/>
      <c r="DF54" s="1533"/>
      <c r="DG54" s="1533"/>
      <c r="DH54" s="1533"/>
      <c r="DI54" s="1533"/>
      <c r="DJ54" s="1533"/>
      <c r="DK54" s="1533"/>
      <c r="DL54" s="1534"/>
      <c r="DM54" s="1536"/>
      <c r="DN54" s="1536"/>
      <c r="DO54" s="1536"/>
    </row>
    <row r="55" spans="1:119" ht="4.5" customHeight="1">
      <c r="A55" s="1536"/>
      <c r="B55" s="1536"/>
      <c r="C55" s="1536"/>
      <c r="D55" s="1536"/>
      <c r="E55" s="1536"/>
      <c r="F55" s="1536"/>
      <c r="G55" s="1536"/>
      <c r="H55" s="1536"/>
      <c r="I55" s="1536"/>
      <c r="J55" s="1536"/>
      <c r="K55" s="1536"/>
      <c r="L55" s="1536"/>
      <c r="M55" s="1536"/>
      <c r="N55" s="1536"/>
      <c r="O55" s="1536"/>
      <c r="P55" s="1536"/>
      <c r="Q55" s="1536"/>
      <c r="R55" s="1536"/>
      <c r="S55" s="1536"/>
      <c r="T55" s="1536"/>
      <c r="U55" s="1536"/>
      <c r="V55" s="1536"/>
      <c r="W55" s="1536"/>
      <c r="X55" s="1536"/>
      <c r="Y55" s="1536"/>
      <c r="Z55" s="1536"/>
      <c r="AA55" s="1536"/>
      <c r="AB55" s="1536"/>
      <c r="AC55" s="1536"/>
      <c r="AD55" s="1536"/>
      <c r="AE55" s="1536"/>
      <c r="AF55" s="1536"/>
      <c r="AG55" s="1536"/>
      <c r="AH55" s="1536"/>
      <c r="AI55" s="1536"/>
      <c r="AJ55" s="1536"/>
      <c r="AK55" s="1536"/>
      <c r="AL55" s="1536"/>
      <c r="AM55" s="1536"/>
      <c r="AN55" s="1536"/>
      <c r="AO55" s="1536"/>
      <c r="AP55" s="1536"/>
      <c r="AQ55" s="1536"/>
      <c r="AR55" s="1536"/>
      <c r="AS55" s="1536"/>
      <c r="AT55" s="1536"/>
      <c r="AU55" s="457"/>
      <c r="AV55" s="457"/>
      <c r="AW55" s="1719" t="s">
        <v>400</v>
      </c>
      <c r="AX55" s="1720"/>
      <c r="AY55" s="1720"/>
      <c r="AZ55" s="1720"/>
      <c r="BA55" s="1721"/>
      <c r="BB55" s="1678" t="s">
        <v>446</v>
      </c>
      <c r="BC55" s="1679"/>
      <c r="BD55" s="1679"/>
      <c r="BE55" s="1679"/>
      <c r="BF55" s="1679"/>
      <c r="BG55" s="1679"/>
      <c r="BH55" s="1679"/>
      <c r="BI55" s="1679"/>
      <c r="BJ55" s="1679"/>
      <c r="BK55" s="1679"/>
      <c r="BL55" s="1680"/>
      <c r="BM55" s="1678" t="s">
        <v>470</v>
      </c>
      <c r="BN55" s="1679"/>
      <c r="BO55" s="1680"/>
      <c r="BP55" s="1731">
        <v>6</v>
      </c>
      <c r="BQ55" s="1731"/>
      <c r="BR55" s="1731"/>
      <c r="BS55" s="1731"/>
      <c r="BT55" s="1731" t="s">
        <v>465</v>
      </c>
      <c r="BU55" s="1731"/>
      <c r="BV55" s="1731"/>
      <c r="BW55" s="1731"/>
      <c r="BX55" s="1732" t="s">
        <v>466</v>
      </c>
      <c r="BY55" s="1733"/>
      <c r="BZ55" s="1734"/>
      <c r="CA55" s="1672">
        <v>200</v>
      </c>
      <c r="CB55" s="1673"/>
      <c r="CC55" s="1673"/>
      <c r="CD55" s="1743" t="s">
        <v>467</v>
      </c>
      <c r="CE55" s="1744"/>
      <c r="CF55" s="1263" t="s">
        <v>468</v>
      </c>
      <c r="CG55" s="1205"/>
      <c r="CH55" s="1205" t="s">
        <v>469</v>
      </c>
      <c r="CI55" s="1707"/>
      <c r="CJ55" s="1698"/>
      <c r="CK55" s="1699"/>
      <c r="CL55" s="1699"/>
      <c r="CM55" s="1699"/>
      <c r="CN55" s="1700"/>
      <c r="CO55" s="1710" t="s">
        <v>673</v>
      </c>
      <c r="CP55" s="1711"/>
      <c r="CQ55" s="1711"/>
      <c r="CR55" s="1711"/>
      <c r="CS55" s="1711"/>
      <c r="CT55" s="1711"/>
      <c r="CU55" s="1711"/>
      <c r="CV55" s="1712"/>
      <c r="DD55" s="1536">
        <f t="shared" ref="DD55" si="3">IF($BB55="","",VLOOKUP($BB55,$DQ$39:$DR$42,2,0))</f>
        <v>1</v>
      </c>
      <c r="DE55" s="1526">
        <f>IF($DD55=1,$CA55,IF($DD55=2,$CA55*2*0.866,IF($DD55=3,($CA55-$CD55)+($CD55*2*0.866),0)))</f>
        <v>200</v>
      </c>
      <c r="DF55" s="1527"/>
      <c r="DG55" s="1527"/>
      <c r="DH55" s="1527"/>
      <c r="DI55" s="1527"/>
      <c r="DJ55" s="1527"/>
      <c r="DK55" s="1527"/>
      <c r="DL55" s="1528"/>
      <c r="DM55" s="1535">
        <f t="shared" ref="DM55" si="4">DE55*$CJ55*$BX55</f>
        <v>0</v>
      </c>
      <c r="DN55" s="1536"/>
      <c r="DO55" s="1536"/>
    </row>
    <row r="56" spans="1:119" ht="4.5" customHeight="1">
      <c r="A56" s="1536"/>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c r="AH56" s="1536"/>
      <c r="AI56" s="1536"/>
      <c r="AJ56" s="1536"/>
      <c r="AK56" s="1536"/>
      <c r="AL56" s="1536"/>
      <c r="AM56" s="1536"/>
      <c r="AN56" s="1536"/>
      <c r="AO56" s="1536"/>
      <c r="AP56" s="1536"/>
      <c r="AQ56" s="1536"/>
      <c r="AR56" s="1536"/>
      <c r="AS56" s="1536"/>
      <c r="AT56" s="1536"/>
      <c r="AU56" s="457"/>
      <c r="AV56" s="457"/>
      <c r="AW56" s="1722"/>
      <c r="AX56" s="1723"/>
      <c r="AY56" s="1723"/>
      <c r="AZ56" s="1723"/>
      <c r="BA56" s="1724"/>
      <c r="BB56" s="1728"/>
      <c r="BC56" s="1729"/>
      <c r="BD56" s="1729"/>
      <c r="BE56" s="1729"/>
      <c r="BF56" s="1729"/>
      <c r="BG56" s="1729"/>
      <c r="BH56" s="1729"/>
      <c r="BI56" s="1729"/>
      <c r="BJ56" s="1729"/>
      <c r="BK56" s="1729"/>
      <c r="BL56" s="1730"/>
      <c r="BM56" s="1728"/>
      <c r="BN56" s="1729"/>
      <c r="BO56" s="1730"/>
      <c r="BP56" s="1731"/>
      <c r="BQ56" s="1731"/>
      <c r="BR56" s="1731"/>
      <c r="BS56" s="1731"/>
      <c r="BT56" s="1731"/>
      <c r="BU56" s="1731"/>
      <c r="BV56" s="1731"/>
      <c r="BW56" s="1731"/>
      <c r="BX56" s="1735"/>
      <c r="BY56" s="1736"/>
      <c r="BZ56" s="1737"/>
      <c r="CA56" s="1741"/>
      <c r="CB56" s="1742"/>
      <c r="CC56" s="1742"/>
      <c r="CD56" s="1745"/>
      <c r="CE56" s="1746"/>
      <c r="CF56" s="1264"/>
      <c r="CG56" s="1211"/>
      <c r="CH56" s="1211"/>
      <c r="CI56" s="1708"/>
      <c r="CJ56" s="1701"/>
      <c r="CK56" s="1702"/>
      <c r="CL56" s="1702"/>
      <c r="CM56" s="1702"/>
      <c r="CN56" s="1703"/>
      <c r="CO56" s="1713"/>
      <c r="CP56" s="1714"/>
      <c r="CQ56" s="1714"/>
      <c r="CR56" s="1714"/>
      <c r="CS56" s="1714"/>
      <c r="CT56" s="1714"/>
      <c r="CU56" s="1714"/>
      <c r="CV56" s="1715"/>
      <c r="DD56" s="1536"/>
      <c r="DE56" s="1529"/>
      <c r="DF56" s="1530"/>
      <c r="DG56" s="1530"/>
      <c r="DH56" s="1530"/>
      <c r="DI56" s="1530"/>
      <c r="DJ56" s="1530"/>
      <c r="DK56" s="1530"/>
      <c r="DL56" s="1531"/>
      <c r="DM56" s="1536"/>
      <c r="DN56" s="1536"/>
      <c r="DO56" s="1536"/>
    </row>
    <row r="57" spans="1:119" ht="4.5" customHeight="1">
      <c r="A57" s="1536"/>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c r="AI57" s="1536"/>
      <c r="AJ57" s="1536"/>
      <c r="AK57" s="1536"/>
      <c r="AL57" s="1536"/>
      <c r="AM57" s="1536"/>
      <c r="AN57" s="1536"/>
      <c r="AO57" s="1536"/>
      <c r="AP57" s="1536"/>
      <c r="AQ57" s="1536"/>
      <c r="AR57" s="1536"/>
      <c r="AS57" s="1536"/>
      <c r="AT57" s="1536"/>
      <c r="AU57" s="457"/>
      <c r="AV57" s="457"/>
      <c r="AW57" s="1722"/>
      <c r="AX57" s="1723"/>
      <c r="AY57" s="1723"/>
      <c r="AZ57" s="1723"/>
      <c r="BA57" s="1724"/>
      <c r="BB57" s="1728"/>
      <c r="BC57" s="1729"/>
      <c r="BD57" s="1729"/>
      <c r="BE57" s="1729"/>
      <c r="BF57" s="1729"/>
      <c r="BG57" s="1729"/>
      <c r="BH57" s="1729"/>
      <c r="BI57" s="1729"/>
      <c r="BJ57" s="1729"/>
      <c r="BK57" s="1729"/>
      <c r="BL57" s="1730"/>
      <c r="BM57" s="1728"/>
      <c r="BN57" s="1729"/>
      <c r="BO57" s="1730"/>
      <c r="BP57" s="1731"/>
      <c r="BQ57" s="1731"/>
      <c r="BR57" s="1731"/>
      <c r="BS57" s="1731"/>
      <c r="BT57" s="1731"/>
      <c r="BU57" s="1731"/>
      <c r="BV57" s="1731"/>
      <c r="BW57" s="1731"/>
      <c r="BX57" s="1735"/>
      <c r="BY57" s="1736"/>
      <c r="BZ57" s="1737"/>
      <c r="CA57" s="1741"/>
      <c r="CB57" s="1742"/>
      <c r="CC57" s="1742"/>
      <c r="CD57" s="1745"/>
      <c r="CE57" s="1746"/>
      <c r="CF57" s="1264"/>
      <c r="CG57" s="1211"/>
      <c r="CH57" s="1211"/>
      <c r="CI57" s="1708"/>
      <c r="CJ57" s="1701"/>
      <c r="CK57" s="1702"/>
      <c r="CL57" s="1702"/>
      <c r="CM57" s="1702"/>
      <c r="CN57" s="1703"/>
      <c r="CO57" s="1713"/>
      <c r="CP57" s="1714"/>
      <c r="CQ57" s="1714"/>
      <c r="CR57" s="1714"/>
      <c r="CS57" s="1714"/>
      <c r="CT57" s="1714"/>
      <c r="CU57" s="1714"/>
      <c r="CV57" s="1715"/>
      <c r="DD57" s="1536"/>
      <c r="DE57" s="1529"/>
      <c r="DF57" s="1530"/>
      <c r="DG57" s="1530"/>
      <c r="DH57" s="1530"/>
      <c r="DI57" s="1530"/>
      <c r="DJ57" s="1530"/>
      <c r="DK57" s="1530"/>
      <c r="DL57" s="1531"/>
      <c r="DM57" s="1536"/>
      <c r="DN57" s="1536"/>
      <c r="DO57" s="1536"/>
    </row>
    <row r="58" spans="1:119" ht="4.5" customHeight="1">
      <c r="A58" s="1536"/>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c r="AI58" s="1536"/>
      <c r="AJ58" s="1536"/>
      <c r="AK58" s="1536"/>
      <c r="AL58" s="1536"/>
      <c r="AM58" s="1536"/>
      <c r="AN58" s="1536"/>
      <c r="AO58" s="1536"/>
      <c r="AP58" s="1536"/>
      <c r="AQ58" s="1536"/>
      <c r="AR58" s="1536"/>
      <c r="AS58" s="1536"/>
      <c r="AT58" s="1536"/>
      <c r="AU58" s="457"/>
      <c r="AV58" s="457"/>
      <c r="AW58" s="1725"/>
      <c r="AX58" s="1726"/>
      <c r="AY58" s="1726"/>
      <c r="AZ58" s="1726"/>
      <c r="BA58" s="1727"/>
      <c r="BB58" s="1681"/>
      <c r="BC58" s="1682"/>
      <c r="BD58" s="1682"/>
      <c r="BE58" s="1682"/>
      <c r="BF58" s="1682"/>
      <c r="BG58" s="1682"/>
      <c r="BH58" s="1682"/>
      <c r="BI58" s="1682"/>
      <c r="BJ58" s="1682"/>
      <c r="BK58" s="1682"/>
      <c r="BL58" s="1683"/>
      <c r="BM58" s="1681"/>
      <c r="BN58" s="1682"/>
      <c r="BO58" s="1683"/>
      <c r="BP58" s="1731"/>
      <c r="BQ58" s="1731"/>
      <c r="BR58" s="1731"/>
      <c r="BS58" s="1731"/>
      <c r="BT58" s="1731"/>
      <c r="BU58" s="1731"/>
      <c r="BV58" s="1731"/>
      <c r="BW58" s="1731"/>
      <c r="BX58" s="1738"/>
      <c r="BY58" s="1739"/>
      <c r="BZ58" s="1740"/>
      <c r="CA58" s="1675"/>
      <c r="CB58" s="1676"/>
      <c r="CC58" s="1676"/>
      <c r="CD58" s="1747"/>
      <c r="CE58" s="1748"/>
      <c r="CF58" s="1265"/>
      <c r="CG58" s="1208"/>
      <c r="CH58" s="1208"/>
      <c r="CI58" s="1709"/>
      <c r="CJ58" s="1704"/>
      <c r="CK58" s="1705"/>
      <c r="CL58" s="1705"/>
      <c r="CM58" s="1705"/>
      <c r="CN58" s="1706"/>
      <c r="CO58" s="1716"/>
      <c r="CP58" s="1717"/>
      <c r="CQ58" s="1717"/>
      <c r="CR58" s="1717"/>
      <c r="CS58" s="1717"/>
      <c r="CT58" s="1717"/>
      <c r="CU58" s="1717"/>
      <c r="CV58" s="1718"/>
      <c r="DD58" s="1536"/>
      <c r="DE58" s="1532"/>
      <c r="DF58" s="1533"/>
      <c r="DG58" s="1533"/>
      <c r="DH58" s="1533"/>
      <c r="DI58" s="1533"/>
      <c r="DJ58" s="1533"/>
      <c r="DK58" s="1533"/>
      <c r="DL58" s="1534"/>
      <c r="DM58" s="1536"/>
      <c r="DN58" s="1536"/>
      <c r="DO58" s="1536"/>
    </row>
    <row r="59" spans="1:119" ht="4.5" customHeight="1">
      <c r="A59" s="1536"/>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c r="AI59" s="1536"/>
      <c r="AJ59" s="1536"/>
      <c r="AK59" s="1536"/>
      <c r="AL59" s="1536"/>
      <c r="AM59" s="1536"/>
      <c r="AN59" s="1536"/>
      <c r="AO59" s="1536"/>
      <c r="AP59" s="1536"/>
      <c r="AQ59" s="1536"/>
      <c r="AR59" s="1536"/>
      <c r="AS59" s="1536"/>
      <c r="AT59" s="1536"/>
      <c r="AU59" s="457"/>
      <c r="AV59" s="457"/>
      <c r="AW59" s="1719" t="s">
        <v>400</v>
      </c>
      <c r="AX59" s="1720"/>
      <c r="AY59" s="1720"/>
      <c r="AZ59" s="1720"/>
      <c r="BA59" s="1721"/>
      <c r="BB59" s="1678" t="s">
        <v>471</v>
      </c>
      <c r="BC59" s="1679"/>
      <c r="BD59" s="1679"/>
      <c r="BE59" s="1679"/>
      <c r="BF59" s="1679"/>
      <c r="BG59" s="1679"/>
      <c r="BH59" s="1679"/>
      <c r="BI59" s="1679"/>
      <c r="BJ59" s="1679"/>
      <c r="BK59" s="1679"/>
      <c r="BL59" s="1680"/>
      <c r="BM59" s="1678" t="s">
        <v>464</v>
      </c>
      <c r="BN59" s="1679"/>
      <c r="BO59" s="1680"/>
      <c r="BP59" s="1731">
        <v>6</v>
      </c>
      <c r="BQ59" s="1731"/>
      <c r="BR59" s="1731"/>
      <c r="BS59" s="1731"/>
      <c r="BT59" s="1731" t="s">
        <v>465</v>
      </c>
      <c r="BU59" s="1731"/>
      <c r="BV59" s="1731"/>
      <c r="BW59" s="1731"/>
      <c r="BX59" s="1732" t="s">
        <v>472</v>
      </c>
      <c r="BY59" s="1733"/>
      <c r="BZ59" s="1734"/>
      <c r="CA59" s="1672">
        <v>100</v>
      </c>
      <c r="CB59" s="1673"/>
      <c r="CC59" s="1673"/>
      <c r="CD59" s="1743">
        <v>50</v>
      </c>
      <c r="CE59" s="1744"/>
      <c r="CF59" s="1263" t="s">
        <v>468</v>
      </c>
      <c r="CG59" s="1205"/>
      <c r="CH59" s="1205" t="s">
        <v>469</v>
      </c>
      <c r="CI59" s="1707"/>
      <c r="CJ59" s="1698"/>
      <c r="CK59" s="1699"/>
      <c r="CL59" s="1699"/>
      <c r="CM59" s="1699"/>
      <c r="CN59" s="1700"/>
      <c r="CO59" s="1710" t="s">
        <v>673</v>
      </c>
      <c r="CP59" s="1711"/>
      <c r="CQ59" s="1711"/>
      <c r="CR59" s="1711"/>
      <c r="CS59" s="1711"/>
      <c r="CT59" s="1711"/>
      <c r="CU59" s="1711"/>
      <c r="CV59" s="1712"/>
      <c r="DD59" s="1536">
        <f t="shared" ref="DD59:DD87" si="5">IF($BB59="","",VLOOKUP($BB59,$DQ$39:$DR$42,2,0))</f>
        <v>3</v>
      </c>
      <c r="DE59" s="1526">
        <f>IF($DD59=1,$CA59,IF($DD59=2,$CA59*2*0.866,IF($DD$59=3,($CA59-$CD59)+($CD59*2*0.866),0)))</f>
        <v>136.6</v>
      </c>
      <c r="DF59" s="1527"/>
      <c r="DG59" s="1527"/>
      <c r="DH59" s="1527"/>
      <c r="DI59" s="1527"/>
      <c r="DJ59" s="1527"/>
      <c r="DK59" s="1527"/>
      <c r="DL59" s="1528"/>
      <c r="DM59" s="1535">
        <f t="shared" ref="DM59" si="6">DE59*$CJ59*$BX59</f>
        <v>0</v>
      </c>
      <c r="DN59" s="1536"/>
      <c r="DO59" s="1536"/>
    </row>
    <row r="60" spans="1:119" ht="4.5" customHeight="1">
      <c r="A60" s="1536"/>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c r="AI60" s="1536"/>
      <c r="AJ60" s="1536"/>
      <c r="AK60" s="1536"/>
      <c r="AL60" s="1536"/>
      <c r="AM60" s="1536"/>
      <c r="AN60" s="1536"/>
      <c r="AO60" s="1536"/>
      <c r="AP60" s="1536"/>
      <c r="AQ60" s="1536"/>
      <c r="AR60" s="1536"/>
      <c r="AS60" s="1536"/>
      <c r="AT60" s="1536"/>
      <c r="AU60" s="457"/>
      <c r="AV60" s="457"/>
      <c r="AW60" s="1722"/>
      <c r="AX60" s="1723"/>
      <c r="AY60" s="1723"/>
      <c r="AZ60" s="1723"/>
      <c r="BA60" s="1724"/>
      <c r="BB60" s="1728"/>
      <c r="BC60" s="1729"/>
      <c r="BD60" s="1729"/>
      <c r="BE60" s="1729"/>
      <c r="BF60" s="1729"/>
      <c r="BG60" s="1729"/>
      <c r="BH60" s="1729"/>
      <c r="BI60" s="1729"/>
      <c r="BJ60" s="1729"/>
      <c r="BK60" s="1729"/>
      <c r="BL60" s="1730"/>
      <c r="BM60" s="1728"/>
      <c r="BN60" s="1729"/>
      <c r="BO60" s="1730"/>
      <c r="BP60" s="1731"/>
      <c r="BQ60" s="1731"/>
      <c r="BR60" s="1731"/>
      <c r="BS60" s="1731"/>
      <c r="BT60" s="1731"/>
      <c r="BU60" s="1731"/>
      <c r="BV60" s="1731"/>
      <c r="BW60" s="1731"/>
      <c r="BX60" s="1735"/>
      <c r="BY60" s="1736"/>
      <c r="BZ60" s="1737"/>
      <c r="CA60" s="1741"/>
      <c r="CB60" s="1742"/>
      <c r="CC60" s="1742"/>
      <c r="CD60" s="1745"/>
      <c r="CE60" s="1746"/>
      <c r="CF60" s="1264"/>
      <c r="CG60" s="1211"/>
      <c r="CH60" s="1211"/>
      <c r="CI60" s="1708"/>
      <c r="CJ60" s="1701"/>
      <c r="CK60" s="1702"/>
      <c r="CL60" s="1702"/>
      <c r="CM60" s="1702"/>
      <c r="CN60" s="1703"/>
      <c r="CO60" s="1713"/>
      <c r="CP60" s="1714"/>
      <c r="CQ60" s="1714"/>
      <c r="CR60" s="1714"/>
      <c r="CS60" s="1714"/>
      <c r="CT60" s="1714"/>
      <c r="CU60" s="1714"/>
      <c r="CV60" s="1715"/>
      <c r="DD60" s="1536"/>
      <c r="DE60" s="1529"/>
      <c r="DF60" s="1530"/>
      <c r="DG60" s="1530"/>
      <c r="DH60" s="1530"/>
      <c r="DI60" s="1530"/>
      <c r="DJ60" s="1530"/>
      <c r="DK60" s="1530"/>
      <c r="DL60" s="1531"/>
      <c r="DM60" s="1536"/>
      <c r="DN60" s="1536"/>
      <c r="DO60" s="1536"/>
    </row>
    <row r="61" spans="1:119" ht="4.5" customHeight="1">
      <c r="A61" s="1536"/>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c r="AI61" s="1536"/>
      <c r="AJ61" s="1536"/>
      <c r="AK61" s="1536"/>
      <c r="AL61" s="1536"/>
      <c r="AM61" s="1536"/>
      <c r="AN61" s="1536"/>
      <c r="AO61" s="1536"/>
      <c r="AP61" s="1536"/>
      <c r="AQ61" s="1536"/>
      <c r="AR61" s="1536"/>
      <c r="AS61" s="1536"/>
      <c r="AT61" s="1536"/>
      <c r="AU61" s="457"/>
      <c r="AV61" s="457"/>
      <c r="AW61" s="1722"/>
      <c r="AX61" s="1723"/>
      <c r="AY61" s="1723"/>
      <c r="AZ61" s="1723"/>
      <c r="BA61" s="1724"/>
      <c r="BB61" s="1728"/>
      <c r="BC61" s="1729"/>
      <c r="BD61" s="1729"/>
      <c r="BE61" s="1729"/>
      <c r="BF61" s="1729"/>
      <c r="BG61" s="1729"/>
      <c r="BH61" s="1729"/>
      <c r="BI61" s="1729"/>
      <c r="BJ61" s="1729"/>
      <c r="BK61" s="1729"/>
      <c r="BL61" s="1730"/>
      <c r="BM61" s="1728"/>
      <c r="BN61" s="1729"/>
      <c r="BO61" s="1730"/>
      <c r="BP61" s="1731"/>
      <c r="BQ61" s="1731"/>
      <c r="BR61" s="1731"/>
      <c r="BS61" s="1731"/>
      <c r="BT61" s="1731"/>
      <c r="BU61" s="1731"/>
      <c r="BV61" s="1731"/>
      <c r="BW61" s="1731"/>
      <c r="BX61" s="1735"/>
      <c r="BY61" s="1736"/>
      <c r="BZ61" s="1737"/>
      <c r="CA61" s="1741"/>
      <c r="CB61" s="1742"/>
      <c r="CC61" s="1742"/>
      <c r="CD61" s="1745"/>
      <c r="CE61" s="1746"/>
      <c r="CF61" s="1264"/>
      <c r="CG61" s="1211"/>
      <c r="CH61" s="1211"/>
      <c r="CI61" s="1708"/>
      <c r="CJ61" s="1701"/>
      <c r="CK61" s="1702"/>
      <c r="CL61" s="1702"/>
      <c r="CM61" s="1702"/>
      <c r="CN61" s="1703"/>
      <c r="CO61" s="1713"/>
      <c r="CP61" s="1714"/>
      <c r="CQ61" s="1714"/>
      <c r="CR61" s="1714"/>
      <c r="CS61" s="1714"/>
      <c r="CT61" s="1714"/>
      <c r="CU61" s="1714"/>
      <c r="CV61" s="1715"/>
      <c r="DD61" s="1536"/>
      <c r="DE61" s="1529"/>
      <c r="DF61" s="1530"/>
      <c r="DG61" s="1530"/>
      <c r="DH61" s="1530"/>
      <c r="DI61" s="1530"/>
      <c r="DJ61" s="1530"/>
      <c r="DK61" s="1530"/>
      <c r="DL61" s="1531"/>
      <c r="DM61" s="1536"/>
      <c r="DN61" s="1536"/>
      <c r="DO61" s="1536"/>
    </row>
    <row r="62" spans="1:119" ht="4.5" customHeight="1">
      <c r="A62" s="1536"/>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c r="AH62" s="1536"/>
      <c r="AI62" s="1536"/>
      <c r="AJ62" s="1536"/>
      <c r="AK62" s="1536"/>
      <c r="AL62" s="1536"/>
      <c r="AM62" s="1536"/>
      <c r="AN62" s="1536"/>
      <c r="AO62" s="1536"/>
      <c r="AP62" s="1536"/>
      <c r="AQ62" s="1536"/>
      <c r="AR62" s="1536"/>
      <c r="AS62" s="1536"/>
      <c r="AT62" s="1536"/>
      <c r="AU62" s="457"/>
      <c r="AV62" s="457"/>
      <c r="AW62" s="1725"/>
      <c r="AX62" s="1726"/>
      <c r="AY62" s="1726"/>
      <c r="AZ62" s="1726"/>
      <c r="BA62" s="1727"/>
      <c r="BB62" s="1681"/>
      <c r="BC62" s="1682"/>
      <c r="BD62" s="1682"/>
      <c r="BE62" s="1682"/>
      <c r="BF62" s="1682"/>
      <c r="BG62" s="1682"/>
      <c r="BH62" s="1682"/>
      <c r="BI62" s="1682"/>
      <c r="BJ62" s="1682"/>
      <c r="BK62" s="1682"/>
      <c r="BL62" s="1683"/>
      <c r="BM62" s="1681"/>
      <c r="BN62" s="1682"/>
      <c r="BO62" s="1683"/>
      <c r="BP62" s="1731"/>
      <c r="BQ62" s="1731"/>
      <c r="BR62" s="1731"/>
      <c r="BS62" s="1731"/>
      <c r="BT62" s="1731"/>
      <c r="BU62" s="1731"/>
      <c r="BV62" s="1731"/>
      <c r="BW62" s="1731"/>
      <c r="BX62" s="1738"/>
      <c r="BY62" s="1739"/>
      <c r="BZ62" s="1740"/>
      <c r="CA62" s="1675"/>
      <c r="CB62" s="1676"/>
      <c r="CC62" s="1676"/>
      <c r="CD62" s="1747"/>
      <c r="CE62" s="1748"/>
      <c r="CF62" s="1265"/>
      <c r="CG62" s="1208"/>
      <c r="CH62" s="1208"/>
      <c r="CI62" s="1709"/>
      <c r="CJ62" s="1704"/>
      <c r="CK62" s="1705"/>
      <c r="CL62" s="1705"/>
      <c r="CM62" s="1705"/>
      <c r="CN62" s="1706"/>
      <c r="CO62" s="1716"/>
      <c r="CP62" s="1717"/>
      <c r="CQ62" s="1717"/>
      <c r="CR62" s="1717"/>
      <c r="CS62" s="1717"/>
      <c r="CT62" s="1717"/>
      <c r="CU62" s="1717"/>
      <c r="CV62" s="1718"/>
      <c r="DD62" s="1536"/>
      <c r="DE62" s="1532"/>
      <c r="DF62" s="1533"/>
      <c r="DG62" s="1533"/>
      <c r="DH62" s="1533"/>
      <c r="DI62" s="1533"/>
      <c r="DJ62" s="1533"/>
      <c r="DK62" s="1533"/>
      <c r="DL62" s="1534"/>
      <c r="DM62" s="1536"/>
      <c r="DN62" s="1536"/>
      <c r="DO62" s="1536"/>
    </row>
    <row r="63" spans="1:119" ht="4.5" customHeight="1">
      <c r="A63" s="1536"/>
      <c r="B63" s="1536"/>
      <c r="C63" s="1536"/>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6"/>
      <c r="AH63" s="1536"/>
      <c r="AI63" s="1536"/>
      <c r="AJ63" s="1536"/>
      <c r="AK63" s="1536"/>
      <c r="AL63" s="1536"/>
      <c r="AM63" s="1536"/>
      <c r="AN63" s="1536"/>
      <c r="AO63" s="1536"/>
      <c r="AP63" s="1536"/>
      <c r="AQ63" s="1536"/>
      <c r="AR63" s="1536"/>
      <c r="AS63" s="1536"/>
      <c r="AT63" s="1536"/>
      <c r="AU63" s="457"/>
      <c r="AV63" s="457"/>
      <c r="AW63" s="1719" t="s">
        <v>400</v>
      </c>
      <c r="AX63" s="1720"/>
      <c r="AY63" s="1720"/>
      <c r="AZ63" s="1720"/>
      <c r="BA63" s="1721"/>
      <c r="BB63" s="1678" t="s">
        <v>643</v>
      </c>
      <c r="BC63" s="1679"/>
      <c r="BD63" s="1679"/>
      <c r="BE63" s="1679"/>
      <c r="BF63" s="1679"/>
      <c r="BG63" s="1679"/>
      <c r="BH63" s="1679"/>
      <c r="BI63" s="1679"/>
      <c r="BJ63" s="1679"/>
      <c r="BK63" s="1679"/>
      <c r="BL63" s="1680"/>
      <c r="BM63" s="1678"/>
      <c r="BN63" s="1679"/>
      <c r="BO63" s="1680"/>
      <c r="BP63" s="1731"/>
      <c r="BQ63" s="1731"/>
      <c r="BR63" s="1731"/>
      <c r="BS63" s="1731"/>
      <c r="BT63" s="1731"/>
      <c r="BU63" s="1731"/>
      <c r="BV63" s="1731"/>
      <c r="BW63" s="1731"/>
      <c r="BX63" s="1732">
        <v>1</v>
      </c>
      <c r="BY63" s="1733"/>
      <c r="BZ63" s="1734"/>
      <c r="CA63" s="1672" t="s">
        <v>645</v>
      </c>
      <c r="CB63" s="1673"/>
      <c r="CC63" s="1673"/>
      <c r="CD63" s="1743" t="s">
        <v>645</v>
      </c>
      <c r="CE63" s="1744"/>
      <c r="CF63" s="1263" t="s">
        <v>468</v>
      </c>
      <c r="CG63" s="1205"/>
      <c r="CH63" s="1205" t="s">
        <v>469</v>
      </c>
      <c r="CI63" s="1707"/>
      <c r="CJ63" s="1698"/>
      <c r="CK63" s="1699"/>
      <c r="CL63" s="1699"/>
      <c r="CM63" s="1699"/>
      <c r="CN63" s="1700"/>
      <c r="CO63" s="1710">
        <v>200</v>
      </c>
      <c r="CP63" s="1711"/>
      <c r="CQ63" s="1711"/>
      <c r="CR63" s="1711"/>
      <c r="CS63" s="1711"/>
      <c r="CT63" s="1711"/>
      <c r="CU63" s="1711"/>
      <c r="CV63" s="1712"/>
      <c r="DD63" s="1536">
        <f t="shared" si="5"/>
        <v>4</v>
      </c>
      <c r="DE63" s="1526" t="e">
        <f t="shared" ref="DE63:DE79" si="7">IF($DD63=1,$CA63,IF($DD63=2,$CA63*2*0.866,IF($DD$59=3,($CA63-$CD63)+($CD63*2*0.866),0)))</f>
        <v>#VALUE!</v>
      </c>
      <c r="DF63" s="1527"/>
      <c r="DG63" s="1527"/>
      <c r="DH63" s="1527"/>
      <c r="DI63" s="1527"/>
      <c r="DJ63" s="1527"/>
      <c r="DK63" s="1527"/>
      <c r="DL63" s="1528"/>
      <c r="DM63" s="1535" t="e">
        <f t="shared" ref="DM63" si="8">DE63*$CJ63*$BX63</f>
        <v>#VALUE!</v>
      </c>
      <c r="DN63" s="1536"/>
      <c r="DO63" s="1536"/>
    </row>
    <row r="64" spans="1:119" ht="4.5" customHeight="1">
      <c r="A64" s="1536"/>
      <c r="B64" s="1536"/>
      <c r="C64" s="1536"/>
      <c r="D64" s="1536"/>
      <c r="E64" s="1536"/>
      <c r="F64" s="1536"/>
      <c r="G64" s="1536"/>
      <c r="H64" s="1536"/>
      <c r="I64" s="1536"/>
      <c r="J64" s="1536"/>
      <c r="K64" s="1536"/>
      <c r="L64" s="1536"/>
      <c r="M64" s="1536"/>
      <c r="N64" s="1536"/>
      <c r="O64" s="1536"/>
      <c r="P64" s="1536"/>
      <c r="Q64" s="1536"/>
      <c r="R64" s="1536"/>
      <c r="S64" s="1536"/>
      <c r="T64" s="1536"/>
      <c r="U64" s="1536"/>
      <c r="V64" s="1536"/>
      <c r="W64" s="1536"/>
      <c r="X64" s="1536"/>
      <c r="Y64" s="1536"/>
      <c r="Z64" s="1536"/>
      <c r="AA64" s="1536"/>
      <c r="AB64" s="1536"/>
      <c r="AC64" s="1536"/>
      <c r="AD64" s="1536"/>
      <c r="AE64" s="1536"/>
      <c r="AF64" s="1536"/>
      <c r="AG64" s="1536"/>
      <c r="AH64" s="1536"/>
      <c r="AI64" s="1536"/>
      <c r="AJ64" s="1536"/>
      <c r="AK64" s="1536"/>
      <c r="AL64" s="1536"/>
      <c r="AM64" s="1536"/>
      <c r="AN64" s="1536"/>
      <c r="AO64" s="1536"/>
      <c r="AP64" s="1536"/>
      <c r="AQ64" s="1536"/>
      <c r="AR64" s="1536"/>
      <c r="AS64" s="1536"/>
      <c r="AT64" s="1536"/>
      <c r="AU64" s="457"/>
      <c r="AV64" s="457"/>
      <c r="AW64" s="1722"/>
      <c r="AX64" s="1723"/>
      <c r="AY64" s="1723"/>
      <c r="AZ64" s="1723"/>
      <c r="BA64" s="1724"/>
      <c r="BB64" s="1728"/>
      <c r="BC64" s="1729"/>
      <c r="BD64" s="1729"/>
      <c r="BE64" s="1729"/>
      <c r="BF64" s="1729"/>
      <c r="BG64" s="1729"/>
      <c r="BH64" s="1729"/>
      <c r="BI64" s="1729"/>
      <c r="BJ64" s="1729"/>
      <c r="BK64" s="1729"/>
      <c r="BL64" s="1730"/>
      <c r="BM64" s="1728"/>
      <c r="BN64" s="1729"/>
      <c r="BO64" s="1730"/>
      <c r="BP64" s="1731"/>
      <c r="BQ64" s="1731"/>
      <c r="BR64" s="1731"/>
      <c r="BS64" s="1731"/>
      <c r="BT64" s="1731"/>
      <c r="BU64" s="1731"/>
      <c r="BV64" s="1731"/>
      <c r="BW64" s="1731"/>
      <c r="BX64" s="1735"/>
      <c r="BY64" s="1736"/>
      <c r="BZ64" s="1737"/>
      <c r="CA64" s="1741"/>
      <c r="CB64" s="1742"/>
      <c r="CC64" s="1742"/>
      <c r="CD64" s="1745"/>
      <c r="CE64" s="1746"/>
      <c r="CF64" s="1264"/>
      <c r="CG64" s="1211"/>
      <c r="CH64" s="1211"/>
      <c r="CI64" s="1708"/>
      <c r="CJ64" s="1701"/>
      <c r="CK64" s="1702"/>
      <c r="CL64" s="1702"/>
      <c r="CM64" s="1702"/>
      <c r="CN64" s="1703"/>
      <c r="CO64" s="1713"/>
      <c r="CP64" s="1714"/>
      <c r="CQ64" s="1714"/>
      <c r="CR64" s="1714"/>
      <c r="CS64" s="1714"/>
      <c r="CT64" s="1714"/>
      <c r="CU64" s="1714"/>
      <c r="CV64" s="1715"/>
      <c r="DD64" s="1536"/>
      <c r="DE64" s="1529"/>
      <c r="DF64" s="1530"/>
      <c r="DG64" s="1530"/>
      <c r="DH64" s="1530"/>
      <c r="DI64" s="1530"/>
      <c r="DJ64" s="1530"/>
      <c r="DK64" s="1530"/>
      <c r="DL64" s="1531"/>
      <c r="DM64" s="1536"/>
      <c r="DN64" s="1536"/>
      <c r="DO64" s="1536"/>
    </row>
    <row r="65" spans="1:119" ht="4.5" customHeight="1">
      <c r="A65" s="1536"/>
      <c r="B65" s="1536"/>
      <c r="C65" s="1536"/>
      <c r="D65" s="1536"/>
      <c r="E65" s="1536"/>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1536"/>
      <c r="AJ65" s="1536"/>
      <c r="AK65" s="1536"/>
      <c r="AL65" s="1536"/>
      <c r="AM65" s="1536"/>
      <c r="AN65" s="1536"/>
      <c r="AO65" s="1536"/>
      <c r="AP65" s="1536"/>
      <c r="AQ65" s="1536"/>
      <c r="AR65" s="1536"/>
      <c r="AS65" s="1536"/>
      <c r="AT65" s="1536"/>
      <c r="AU65" s="457"/>
      <c r="AV65" s="457"/>
      <c r="AW65" s="1722"/>
      <c r="AX65" s="1723"/>
      <c r="AY65" s="1723"/>
      <c r="AZ65" s="1723"/>
      <c r="BA65" s="1724"/>
      <c r="BB65" s="1728"/>
      <c r="BC65" s="1729"/>
      <c r="BD65" s="1729"/>
      <c r="BE65" s="1729"/>
      <c r="BF65" s="1729"/>
      <c r="BG65" s="1729"/>
      <c r="BH65" s="1729"/>
      <c r="BI65" s="1729"/>
      <c r="BJ65" s="1729"/>
      <c r="BK65" s="1729"/>
      <c r="BL65" s="1730"/>
      <c r="BM65" s="1728"/>
      <c r="BN65" s="1729"/>
      <c r="BO65" s="1730"/>
      <c r="BP65" s="1731"/>
      <c r="BQ65" s="1731"/>
      <c r="BR65" s="1731"/>
      <c r="BS65" s="1731"/>
      <c r="BT65" s="1731"/>
      <c r="BU65" s="1731"/>
      <c r="BV65" s="1731"/>
      <c r="BW65" s="1731"/>
      <c r="BX65" s="1735"/>
      <c r="BY65" s="1736"/>
      <c r="BZ65" s="1737"/>
      <c r="CA65" s="1741"/>
      <c r="CB65" s="1742"/>
      <c r="CC65" s="1742"/>
      <c r="CD65" s="1745"/>
      <c r="CE65" s="1746"/>
      <c r="CF65" s="1264"/>
      <c r="CG65" s="1211"/>
      <c r="CH65" s="1211"/>
      <c r="CI65" s="1708"/>
      <c r="CJ65" s="1701"/>
      <c r="CK65" s="1702"/>
      <c r="CL65" s="1702"/>
      <c r="CM65" s="1702"/>
      <c r="CN65" s="1703"/>
      <c r="CO65" s="1713"/>
      <c r="CP65" s="1714"/>
      <c r="CQ65" s="1714"/>
      <c r="CR65" s="1714"/>
      <c r="CS65" s="1714"/>
      <c r="CT65" s="1714"/>
      <c r="CU65" s="1714"/>
      <c r="CV65" s="1715"/>
      <c r="DD65" s="1536"/>
      <c r="DE65" s="1529"/>
      <c r="DF65" s="1530"/>
      <c r="DG65" s="1530"/>
      <c r="DH65" s="1530"/>
      <c r="DI65" s="1530"/>
      <c r="DJ65" s="1530"/>
      <c r="DK65" s="1530"/>
      <c r="DL65" s="1531"/>
      <c r="DM65" s="1536"/>
      <c r="DN65" s="1536"/>
      <c r="DO65" s="1536"/>
    </row>
    <row r="66" spans="1:119" ht="4.5" customHeight="1">
      <c r="A66" s="1536"/>
      <c r="B66" s="1536"/>
      <c r="C66" s="1536"/>
      <c r="D66" s="1536"/>
      <c r="E66" s="1536"/>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1536"/>
      <c r="AJ66" s="1536"/>
      <c r="AK66" s="1536"/>
      <c r="AL66" s="1536"/>
      <c r="AM66" s="1536"/>
      <c r="AN66" s="1536"/>
      <c r="AO66" s="1536"/>
      <c r="AP66" s="1536"/>
      <c r="AQ66" s="1536"/>
      <c r="AR66" s="1536"/>
      <c r="AS66" s="1536"/>
      <c r="AT66" s="1536"/>
      <c r="AU66" s="457"/>
      <c r="AV66" s="457"/>
      <c r="AW66" s="1725"/>
      <c r="AX66" s="1726"/>
      <c r="AY66" s="1726"/>
      <c r="AZ66" s="1726"/>
      <c r="BA66" s="1727"/>
      <c r="BB66" s="1681"/>
      <c r="BC66" s="1682"/>
      <c r="BD66" s="1682"/>
      <c r="BE66" s="1682"/>
      <c r="BF66" s="1682"/>
      <c r="BG66" s="1682"/>
      <c r="BH66" s="1682"/>
      <c r="BI66" s="1682"/>
      <c r="BJ66" s="1682"/>
      <c r="BK66" s="1682"/>
      <c r="BL66" s="1683"/>
      <c r="BM66" s="1681"/>
      <c r="BN66" s="1682"/>
      <c r="BO66" s="1683"/>
      <c r="BP66" s="1731"/>
      <c r="BQ66" s="1731"/>
      <c r="BR66" s="1731"/>
      <c r="BS66" s="1731"/>
      <c r="BT66" s="1731"/>
      <c r="BU66" s="1731"/>
      <c r="BV66" s="1731"/>
      <c r="BW66" s="1731"/>
      <c r="BX66" s="1738"/>
      <c r="BY66" s="1739"/>
      <c r="BZ66" s="1740"/>
      <c r="CA66" s="1675"/>
      <c r="CB66" s="1676"/>
      <c r="CC66" s="1676"/>
      <c r="CD66" s="1747"/>
      <c r="CE66" s="1748"/>
      <c r="CF66" s="1265"/>
      <c r="CG66" s="1208"/>
      <c r="CH66" s="1208"/>
      <c r="CI66" s="1709"/>
      <c r="CJ66" s="1704"/>
      <c r="CK66" s="1705"/>
      <c r="CL66" s="1705"/>
      <c r="CM66" s="1705"/>
      <c r="CN66" s="1706"/>
      <c r="CO66" s="1716"/>
      <c r="CP66" s="1717"/>
      <c r="CQ66" s="1717"/>
      <c r="CR66" s="1717"/>
      <c r="CS66" s="1717"/>
      <c r="CT66" s="1717"/>
      <c r="CU66" s="1717"/>
      <c r="CV66" s="1718"/>
      <c r="DD66" s="1536"/>
      <c r="DE66" s="1532"/>
      <c r="DF66" s="1533"/>
      <c r="DG66" s="1533"/>
      <c r="DH66" s="1533"/>
      <c r="DI66" s="1533"/>
      <c r="DJ66" s="1533"/>
      <c r="DK66" s="1533"/>
      <c r="DL66" s="1534"/>
      <c r="DM66" s="1536"/>
      <c r="DN66" s="1536"/>
      <c r="DO66" s="1536"/>
    </row>
    <row r="67" spans="1:119" ht="4.5" customHeight="1">
      <c r="A67" s="1536"/>
      <c r="B67" s="1536"/>
      <c r="C67" s="1536"/>
      <c r="D67" s="1536"/>
      <c r="E67" s="1536"/>
      <c r="F67" s="1536"/>
      <c r="G67" s="1536"/>
      <c r="H67" s="1536"/>
      <c r="I67" s="1536"/>
      <c r="J67" s="1536"/>
      <c r="K67" s="1536"/>
      <c r="L67" s="1536"/>
      <c r="M67" s="1536"/>
      <c r="N67" s="1536"/>
      <c r="O67" s="1536"/>
      <c r="P67" s="1536"/>
      <c r="Q67" s="1536"/>
      <c r="R67" s="1536"/>
      <c r="S67" s="1536"/>
      <c r="T67" s="1536"/>
      <c r="U67" s="1536"/>
      <c r="V67" s="1536"/>
      <c r="W67" s="1536"/>
      <c r="X67" s="1536"/>
      <c r="Y67" s="1536"/>
      <c r="Z67" s="1536"/>
      <c r="AA67" s="1536"/>
      <c r="AB67" s="1536"/>
      <c r="AC67" s="1536"/>
      <c r="AD67" s="1536"/>
      <c r="AE67" s="1536"/>
      <c r="AF67" s="1536"/>
      <c r="AG67" s="1536"/>
      <c r="AH67" s="1536"/>
      <c r="AI67" s="1536"/>
      <c r="AJ67" s="1536"/>
      <c r="AK67" s="1536"/>
      <c r="AL67" s="1536"/>
      <c r="AM67" s="1536"/>
      <c r="AN67" s="1536"/>
      <c r="AO67" s="1536"/>
      <c r="AP67" s="1536"/>
      <c r="AQ67" s="1536"/>
      <c r="AR67" s="1536"/>
      <c r="AS67" s="1536"/>
      <c r="AT67" s="1536"/>
      <c r="AU67" s="457"/>
      <c r="AV67" s="457"/>
      <c r="AW67" s="1233"/>
      <c r="AX67" s="1234"/>
      <c r="AY67" s="1234"/>
      <c r="AZ67" s="1234"/>
      <c r="BA67" s="1235"/>
      <c r="BB67" s="1204"/>
      <c r="BC67" s="1205"/>
      <c r="BD67" s="1205"/>
      <c r="BE67" s="1205"/>
      <c r="BF67" s="1205"/>
      <c r="BG67" s="1205"/>
      <c r="BH67" s="1205"/>
      <c r="BI67" s="1205"/>
      <c r="BJ67" s="1205"/>
      <c r="BK67" s="1205"/>
      <c r="BL67" s="1206"/>
      <c r="BM67" s="1204"/>
      <c r="BN67" s="1205"/>
      <c r="BO67" s="1206"/>
      <c r="BP67" s="1749"/>
      <c r="BQ67" s="1750"/>
      <c r="BR67" s="1750"/>
      <c r="BS67" s="1751"/>
      <c r="BT67" s="1749"/>
      <c r="BU67" s="1750"/>
      <c r="BV67" s="1750"/>
      <c r="BW67" s="1751"/>
      <c r="BX67" s="1768"/>
      <c r="BY67" s="1769"/>
      <c r="BZ67" s="1770"/>
      <c r="CA67" s="1672"/>
      <c r="CB67" s="1673"/>
      <c r="CC67" s="1673"/>
      <c r="CD67" s="1743"/>
      <c r="CE67" s="1744"/>
      <c r="CF67" s="1263" t="s">
        <v>468</v>
      </c>
      <c r="CG67" s="1205"/>
      <c r="CH67" s="1205" t="s">
        <v>469</v>
      </c>
      <c r="CI67" s="1707"/>
      <c r="CJ67" s="1777"/>
      <c r="CK67" s="1778"/>
      <c r="CL67" s="1778"/>
      <c r="CM67" s="1778"/>
      <c r="CN67" s="1779"/>
      <c r="CO67" s="1786"/>
      <c r="CP67" s="1787"/>
      <c r="CQ67" s="1787"/>
      <c r="CR67" s="1787"/>
      <c r="CS67" s="1787"/>
      <c r="CT67" s="1787"/>
      <c r="CU67" s="1787"/>
      <c r="CV67" s="1788"/>
      <c r="DD67" s="1536" t="str">
        <f t="shared" si="5"/>
        <v/>
      </c>
      <c r="DE67" s="1526">
        <f t="shared" ref="DE67:DE83" si="9">IF($DD67=1,$CA67,IF($DD67=2,$CA67*2*0.866,IF($DD$59=3,($CA67-$CD67)+($CD67*2*0.866),0)))</f>
        <v>0</v>
      </c>
      <c r="DF67" s="1527"/>
      <c r="DG67" s="1527"/>
      <c r="DH67" s="1527"/>
      <c r="DI67" s="1527"/>
      <c r="DJ67" s="1527"/>
      <c r="DK67" s="1527"/>
      <c r="DL67" s="1528"/>
      <c r="DM67" s="1535">
        <f t="shared" ref="DM67" si="10">DE67*$CJ67*$BX67</f>
        <v>0</v>
      </c>
      <c r="DN67" s="1536"/>
      <c r="DO67" s="1536"/>
    </row>
    <row r="68" spans="1:119" ht="4.5" customHeight="1">
      <c r="A68" s="1536"/>
      <c r="B68" s="1536"/>
      <c r="C68" s="1536"/>
      <c r="D68" s="1536"/>
      <c r="E68" s="1536"/>
      <c r="F68" s="1536"/>
      <c r="G68" s="1536"/>
      <c r="H68" s="1536"/>
      <c r="I68" s="1536"/>
      <c r="J68" s="1536"/>
      <c r="K68" s="1536"/>
      <c r="L68" s="1536"/>
      <c r="M68" s="1536"/>
      <c r="N68" s="1536"/>
      <c r="O68" s="1536"/>
      <c r="P68" s="1536"/>
      <c r="Q68" s="1536"/>
      <c r="R68" s="1536"/>
      <c r="S68" s="1536"/>
      <c r="T68" s="1536"/>
      <c r="U68" s="1536"/>
      <c r="V68" s="1536"/>
      <c r="W68" s="1536"/>
      <c r="X68" s="1536"/>
      <c r="Y68" s="1536"/>
      <c r="Z68" s="1536"/>
      <c r="AA68" s="1536"/>
      <c r="AB68" s="1536"/>
      <c r="AC68" s="1536"/>
      <c r="AD68" s="1536"/>
      <c r="AE68" s="1536"/>
      <c r="AF68" s="1536"/>
      <c r="AG68" s="1536"/>
      <c r="AH68" s="1536"/>
      <c r="AI68" s="1536"/>
      <c r="AJ68" s="1536"/>
      <c r="AK68" s="1536"/>
      <c r="AL68" s="1536"/>
      <c r="AM68" s="1536"/>
      <c r="AN68" s="1536"/>
      <c r="AO68" s="1536"/>
      <c r="AP68" s="1536"/>
      <c r="AQ68" s="1536"/>
      <c r="AR68" s="1536"/>
      <c r="AS68" s="1536"/>
      <c r="AT68" s="1536"/>
      <c r="AU68" s="457"/>
      <c r="AV68" s="457"/>
      <c r="AW68" s="1236"/>
      <c r="AX68" s="1237"/>
      <c r="AY68" s="1237"/>
      <c r="AZ68" s="1237"/>
      <c r="BA68" s="1238"/>
      <c r="BB68" s="1210"/>
      <c r="BC68" s="1211"/>
      <c r="BD68" s="1211"/>
      <c r="BE68" s="1211"/>
      <c r="BF68" s="1211"/>
      <c r="BG68" s="1211"/>
      <c r="BH68" s="1211"/>
      <c r="BI68" s="1211"/>
      <c r="BJ68" s="1211"/>
      <c r="BK68" s="1211"/>
      <c r="BL68" s="1212"/>
      <c r="BM68" s="1210"/>
      <c r="BN68" s="1211"/>
      <c r="BO68" s="1212"/>
      <c r="BP68" s="1752"/>
      <c r="BQ68" s="1753"/>
      <c r="BR68" s="1753"/>
      <c r="BS68" s="1754"/>
      <c r="BT68" s="1752"/>
      <c r="BU68" s="1753"/>
      <c r="BV68" s="1753"/>
      <c r="BW68" s="1754"/>
      <c r="BX68" s="1771"/>
      <c r="BY68" s="1772"/>
      <c r="BZ68" s="1773"/>
      <c r="CA68" s="1741"/>
      <c r="CB68" s="1742"/>
      <c r="CC68" s="1742"/>
      <c r="CD68" s="1745"/>
      <c r="CE68" s="1746"/>
      <c r="CF68" s="1264"/>
      <c r="CG68" s="1211"/>
      <c r="CH68" s="1211"/>
      <c r="CI68" s="1708"/>
      <c r="CJ68" s="1780"/>
      <c r="CK68" s="1781"/>
      <c r="CL68" s="1781"/>
      <c r="CM68" s="1781"/>
      <c r="CN68" s="1782"/>
      <c r="CO68" s="1789"/>
      <c r="CP68" s="1790"/>
      <c r="CQ68" s="1790"/>
      <c r="CR68" s="1790"/>
      <c r="CS68" s="1790"/>
      <c r="CT68" s="1790"/>
      <c r="CU68" s="1790"/>
      <c r="CV68" s="1791"/>
      <c r="DD68" s="1536"/>
      <c r="DE68" s="1529"/>
      <c r="DF68" s="1530"/>
      <c r="DG68" s="1530"/>
      <c r="DH68" s="1530"/>
      <c r="DI68" s="1530"/>
      <c r="DJ68" s="1530"/>
      <c r="DK68" s="1530"/>
      <c r="DL68" s="1531"/>
      <c r="DM68" s="1536"/>
      <c r="DN68" s="1536"/>
      <c r="DO68" s="1536"/>
    </row>
    <row r="69" spans="1:119" ht="4.5" customHeight="1">
      <c r="A69" s="1536"/>
      <c r="B69" s="1536"/>
      <c r="C69" s="1536"/>
      <c r="D69" s="1536"/>
      <c r="E69" s="1536"/>
      <c r="F69" s="1536"/>
      <c r="G69" s="1536"/>
      <c r="H69" s="1536"/>
      <c r="I69" s="1536"/>
      <c r="J69" s="1536"/>
      <c r="K69" s="1536"/>
      <c r="L69" s="1536"/>
      <c r="M69" s="1536"/>
      <c r="N69" s="1536"/>
      <c r="O69" s="1536"/>
      <c r="P69" s="1536"/>
      <c r="Q69" s="1536"/>
      <c r="R69" s="1536"/>
      <c r="S69" s="1536"/>
      <c r="T69" s="1536"/>
      <c r="U69" s="1536"/>
      <c r="V69" s="1536"/>
      <c r="W69" s="1536"/>
      <c r="X69" s="1536"/>
      <c r="Y69" s="1536"/>
      <c r="Z69" s="1536"/>
      <c r="AA69" s="1536"/>
      <c r="AB69" s="1536"/>
      <c r="AC69" s="1536"/>
      <c r="AD69" s="1536"/>
      <c r="AE69" s="1536"/>
      <c r="AF69" s="1536"/>
      <c r="AG69" s="1536"/>
      <c r="AH69" s="1536"/>
      <c r="AI69" s="1536"/>
      <c r="AJ69" s="1536"/>
      <c r="AK69" s="1536"/>
      <c r="AL69" s="1536"/>
      <c r="AM69" s="1536"/>
      <c r="AN69" s="1536"/>
      <c r="AO69" s="1536"/>
      <c r="AP69" s="1536"/>
      <c r="AQ69" s="1536"/>
      <c r="AR69" s="1536"/>
      <c r="AS69" s="1536"/>
      <c r="AT69" s="1536"/>
      <c r="AU69" s="457"/>
      <c r="AV69" s="457"/>
      <c r="AW69" s="1236"/>
      <c r="AX69" s="1237"/>
      <c r="AY69" s="1237"/>
      <c r="AZ69" s="1237"/>
      <c r="BA69" s="1238"/>
      <c r="BB69" s="1210"/>
      <c r="BC69" s="1211"/>
      <c r="BD69" s="1211"/>
      <c r="BE69" s="1211"/>
      <c r="BF69" s="1211"/>
      <c r="BG69" s="1211"/>
      <c r="BH69" s="1211"/>
      <c r="BI69" s="1211"/>
      <c r="BJ69" s="1211"/>
      <c r="BK69" s="1211"/>
      <c r="BL69" s="1212"/>
      <c r="BM69" s="1210"/>
      <c r="BN69" s="1211"/>
      <c r="BO69" s="1212"/>
      <c r="BP69" s="1752"/>
      <c r="BQ69" s="1753"/>
      <c r="BR69" s="1753"/>
      <c r="BS69" s="1754"/>
      <c r="BT69" s="1752"/>
      <c r="BU69" s="1753"/>
      <c r="BV69" s="1753"/>
      <c r="BW69" s="1754"/>
      <c r="BX69" s="1771"/>
      <c r="BY69" s="1772"/>
      <c r="BZ69" s="1773"/>
      <c r="CA69" s="1741"/>
      <c r="CB69" s="1742"/>
      <c r="CC69" s="1742"/>
      <c r="CD69" s="1745"/>
      <c r="CE69" s="1746"/>
      <c r="CF69" s="1264"/>
      <c r="CG69" s="1211"/>
      <c r="CH69" s="1211"/>
      <c r="CI69" s="1708"/>
      <c r="CJ69" s="1780"/>
      <c r="CK69" s="1781"/>
      <c r="CL69" s="1781"/>
      <c r="CM69" s="1781"/>
      <c r="CN69" s="1782"/>
      <c r="CO69" s="1789"/>
      <c r="CP69" s="1790"/>
      <c r="CQ69" s="1790"/>
      <c r="CR69" s="1790"/>
      <c r="CS69" s="1790"/>
      <c r="CT69" s="1790"/>
      <c r="CU69" s="1790"/>
      <c r="CV69" s="1791"/>
      <c r="DD69" s="1536"/>
      <c r="DE69" s="1529"/>
      <c r="DF69" s="1530"/>
      <c r="DG69" s="1530"/>
      <c r="DH69" s="1530"/>
      <c r="DI69" s="1530"/>
      <c r="DJ69" s="1530"/>
      <c r="DK69" s="1530"/>
      <c r="DL69" s="1531"/>
      <c r="DM69" s="1536"/>
      <c r="DN69" s="1536"/>
      <c r="DO69" s="1536"/>
    </row>
    <row r="70" spans="1:119" ht="4.5" customHeight="1">
      <c r="A70" s="1536"/>
      <c r="B70" s="1536"/>
      <c r="C70" s="1536"/>
      <c r="D70" s="1536"/>
      <c r="E70" s="1536"/>
      <c r="F70" s="1536"/>
      <c r="G70" s="1536"/>
      <c r="H70" s="1536"/>
      <c r="I70" s="1536"/>
      <c r="J70" s="1536"/>
      <c r="K70" s="1536"/>
      <c r="L70" s="1536"/>
      <c r="M70" s="1536"/>
      <c r="N70" s="1536"/>
      <c r="O70" s="1536"/>
      <c r="P70" s="1536"/>
      <c r="Q70" s="1536"/>
      <c r="R70" s="1536"/>
      <c r="S70" s="1536"/>
      <c r="T70" s="1536"/>
      <c r="U70" s="1536"/>
      <c r="V70" s="1536"/>
      <c r="W70" s="1536"/>
      <c r="X70" s="1536"/>
      <c r="Y70" s="1536"/>
      <c r="Z70" s="1536"/>
      <c r="AA70" s="1536"/>
      <c r="AB70" s="1536"/>
      <c r="AC70" s="1536"/>
      <c r="AD70" s="1536"/>
      <c r="AE70" s="1536"/>
      <c r="AF70" s="1536"/>
      <c r="AG70" s="1536"/>
      <c r="AH70" s="1536"/>
      <c r="AI70" s="1536"/>
      <c r="AJ70" s="1536"/>
      <c r="AK70" s="1536"/>
      <c r="AL70" s="1536"/>
      <c r="AM70" s="1536"/>
      <c r="AN70" s="1536"/>
      <c r="AO70" s="1536"/>
      <c r="AP70" s="1536"/>
      <c r="AQ70" s="1536"/>
      <c r="AR70" s="1536"/>
      <c r="AS70" s="1536"/>
      <c r="AT70" s="1536"/>
      <c r="AU70" s="457"/>
      <c r="AV70" s="457"/>
      <c r="AW70" s="1239"/>
      <c r="AX70" s="1240"/>
      <c r="AY70" s="1240"/>
      <c r="AZ70" s="1240"/>
      <c r="BA70" s="1241"/>
      <c r="BB70" s="1207"/>
      <c r="BC70" s="1208"/>
      <c r="BD70" s="1208"/>
      <c r="BE70" s="1208"/>
      <c r="BF70" s="1208"/>
      <c r="BG70" s="1208"/>
      <c r="BH70" s="1208"/>
      <c r="BI70" s="1208"/>
      <c r="BJ70" s="1208"/>
      <c r="BK70" s="1208"/>
      <c r="BL70" s="1209"/>
      <c r="BM70" s="1207"/>
      <c r="BN70" s="1208"/>
      <c r="BO70" s="1209"/>
      <c r="BP70" s="1755"/>
      <c r="BQ70" s="1756"/>
      <c r="BR70" s="1756"/>
      <c r="BS70" s="1757"/>
      <c r="BT70" s="1755"/>
      <c r="BU70" s="1756"/>
      <c r="BV70" s="1756"/>
      <c r="BW70" s="1757"/>
      <c r="BX70" s="1774"/>
      <c r="BY70" s="1775"/>
      <c r="BZ70" s="1776"/>
      <c r="CA70" s="1675"/>
      <c r="CB70" s="1676"/>
      <c r="CC70" s="1676"/>
      <c r="CD70" s="1747"/>
      <c r="CE70" s="1748"/>
      <c r="CF70" s="1265"/>
      <c r="CG70" s="1208"/>
      <c r="CH70" s="1208"/>
      <c r="CI70" s="1709"/>
      <c r="CJ70" s="1783"/>
      <c r="CK70" s="1784"/>
      <c r="CL70" s="1784"/>
      <c r="CM70" s="1784"/>
      <c r="CN70" s="1785"/>
      <c r="CO70" s="1792"/>
      <c r="CP70" s="1793"/>
      <c r="CQ70" s="1793"/>
      <c r="CR70" s="1793"/>
      <c r="CS70" s="1793"/>
      <c r="CT70" s="1793"/>
      <c r="CU70" s="1793"/>
      <c r="CV70" s="1794"/>
      <c r="DD70" s="1536"/>
      <c r="DE70" s="1532"/>
      <c r="DF70" s="1533"/>
      <c r="DG70" s="1533"/>
      <c r="DH70" s="1533"/>
      <c r="DI70" s="1533"/>
      <c r="DJ70" s="1533"/>
      <c r="DK70" s="1533"/>
      <c r="DL70" s="1534"/>
      <c r="DM70" s="1536"/>
      <c r="DN70" s="1536"/>
      <c r="DO70" s="1536"/>
    </row>
    <row r="71" spans="1:119" ht="4.5" customHeight="1">
      <c r="A71" s="1536"/>
      <c r="B71" s="1536"/>
      <c r="C71" s="1536"/>
      <c r="D71" s="1536"/>
      <c r="E71" s="1536"/>
      <c r="F71" s="1536"/>
      <c r="G71" s="1536"/>
      <c r="H71" s="1536"/>
      <c r="I71" s="1536"/>
      <c r="J71" s="1536"/>
      <c r="K71" s="1536"/>
      <c r="L71" s="1536"/>
      <c r="M71" s="1536"/>
      <c r="N71" s="1536"/>
      <c r="O71" s="1536"/>
      <c r="P71" s="1536"/>
      <c r="Q71" s="1536"/>
      <c r="R71" s="1536"/>
      <c r="S71" s="1536"/>
      <c r="T71" s="1536"/>
      <c r="U71" s="1536"/>
      <c r="V71" s="1536"/>
      <c r="W71" s="1536"/>
      <c r="X71" s="1536"/>
      <c r="Y71" s="1536"/>
      <c r="Z71" s="1536"/>
      <c r="AA71" s="1536"/>
      <c r="AB71" s="1536"/>
      <c r="AC71" s="1536"/>
      <c r="AD71" s="1536"/>
      <c r="AE71" s="1536"/>
      <c r="AF71" s="1536"/>
      <c r="AG71" s="1536"/>
      <c r="AH71" s="1536"/>
      <c r="AI71" s="1536"/>
      <c r="AJ71" s="1536"/>
      <c r="AK71" s="1536"/>
      <c r="AL71" s="1536"/>
      <c r="AM71" s="1536"/>
      <c r="AN71" s="1536"/>
      <c r="AO71" s="1536"/>
      <c r="AP71" s="1536"/>
      <c r="AQ71" s="1536"/>
      <c r="AR71" s="1536"/>
      <c r="AS71" s="1536"/>
      <c r="AT71" s="1536"/>
      <c r="AU71" s="457"/>
      <c r="AV71" s="457"/>
      <c r="AW71" s="1233"/>
      <c r="AX71" s="1234"/>
      <c r="AY71" s="1234"/>
      <c r="AZ71" s="1234"/>
      <c r="BA71" s="1235"/>
      <c r="BB71" s="1204"/>
      <c r="BC71" s="1205"/>
      <c r="BD71" s="1205"/>
      <c r="BE71" s="1205"/>
      <c r="BF71" s="1205"/>
      <c r="BG71" s="1205"/>
      <c r="BH71" s="1205"/>
      <c r="BI71" s="1205"/>
      <c r="BJ71" s="1205"/>
      <c r="BK71" s="1205"/>
      <c r="BL71" s="1206"/>
      <c r="BM71" s="1204"/>
      <c r="BN71" s="1205"/>
      <c r="BO71" s="1206"/>
      <c r="BP71" s="1749"/>
      <c r="BQ71" s="1750"/>
      <c r="BR71" s="1750"/>
      <c r="BS71" s="1751"/>
      <c r="BT71" s="1749"/>
      <c r="BU71" s="1750"/>
      <c r="BV71" s="1750"/>
      <c r="BW71" s="1751"/>
      <c r="BX71" s="1768"/>
      <c r="BY71" s="1769"/>
      <c r="BZ71" s="1770"/>
      <c r="CA71" s="1672"/>
      <c r="CB71" s="1673"/>
      <c r="CC71" s="1673"/>
      <c r="CD71" s="1743"/>
      <c r="CE71" s="1744"/>
      <c r="CF71" s="1263" t="s">
        <v>468</v>
      </c>
      <c r="CG71" s="1205"/>
      <c r="CH71" s="1205" t="s">
        <v>469</v>
      </c>
      <c r="CI71" s="1707"/>
      <c r="CJ71" s="1777"/>
      <c r="CK71" s="1778"/>
      <c r="CL71" s="1778"/>
      <c r="CM71" s="1778"/>
      <c r="CN71" s="1779"/>
      <c r="CO71" s="1786"/>
      <c r="CP71" s="1787"/>
      <c r="CQ71" s="1787"/>
      <c r="CR71" s="1787"/>
      <c r="CS71" s="1787"/>
      <c r="CT71" s="1787"/>
      <c r="CU71" s="1787"/>
      <c r="CV71" s="1788"/>
      <c r="DD71" s="1536" t="str">
        <f t="shared" si="5"/>
        <v/>
      </c>
      <c r="DE71" s="1526">
        <f t="shared" ref="DE71:DE87" si="11">IF($DD71=1,$CA71,IF($DD71=2,$CA71*2*0.866,IF($DD$59=3,($CA71-$CD71)+($CD71*2*0.866),0)))</f>
        <v>0</v>
      </c>
      <c r="DF71" s="1527"/>
      <c r="DG71" s="1527"/>
      <c r="DH71" s="1527"/>
      <c r="DI71" s="1527"/>
      <c r="DJ71" s="1527"/>
      <c r="DK71" s="1527"/>
      <c r="DL71" s="1528"/>
      <c r="DM71" s="1535">
        <f t="shared" ref="DM71" si="12">DE71*$CJ71*$BX71</f>
        <v>0</v>
      </c>
      <c r="DN71" s="1536"/>
      <c r="DO71" s="1536"/>
    </row>
    <row r="72" spans="1:119" ht="4.5" customHeight="1">
      <c r="A72" s="1536"/>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457"/>
      <c r="AV72" s="457"/>
      <c r="AW72" s="1236"/>
      <c r="AX72" s="1237"/>
      <c r="AY72" s="1237"/>
      <c r="AZ72" s="1237"/>
      <c r="BA72" s="1238"/>
      <c r="BB72" s="1210"/>
      <c r="BC72" s="1211"/>
      <c r="BD72" s="1211"/>
      <c r="BE72" s="1211"/>
      <c r="BF72" s="1211"/>
      <c r="BG72" s="1211"/>
      <c r="BH72" s="1211"/>
      <c r="BI72" s="1211"/>
      <c r="BJ72" s="1211"/>
      <c r="BK72" s="1211"/>
      <c r="BL72" s="1212"/>
      <c r="BM72" s="1210"/>
      <c r="BN72" s="1211"/>
      <c r="BO72" s="1212"/>
      <c r="BP72" s="1752"/>
      <c r="BQ72" s="1753"/>
      <c r="BR72" s="1753"/>
      <c r="BS72" s="1754"/>
      <c r="BT72" s="1752"/>
      <c r="BU72" s="1753"/>
      <c r="BV72" s="1753"/>
      <c r="BW72" s="1754"/>
      <c r="BX72" s="1771"/>
      <c r="BY72" s="1772"/>
      <c r="BZ72" s="1773"/>
      <c r="CA72" s="1741"/>
      <c r="CB72" s="1742"/>
      <c r="CC72" s="1742"/>
      <c r="CD72" s="1745"/>
      <c r="CE72" s="1746"/>
      <c r="CF72" s="1264"/>
      <c r="CG72" s="1211"/>
      <c r="CH72" s="1211"/>
      <c r="CI72" s="1708"/>
      <c r="CJ72" s="1780"/>
      <c r="CK72" s="1781"/>
      <c r="CL72" s="1781"/>
      <c r="CM72" s="1781"/>
      <c r="CN72" s="1782"/>
      <c r="CO72" s="1789"/>
      <c r="CP72" s="1790"/>
      <c r="CQ72" s="1790"/>
      <c r="CR72" s="1790"/>
      <c r="CS72" s="1790"/>
      <c r="CT72" s="1790"/>
      <c r="CU72" s="1790"/>
      <c r="CV72" s="1791"/>
      <c r="DD72" s="1536"/>
      <c r="DE72" s="1529"/>
      <c r="DF72" s="1530"/>
      <c r="DG72" s="1530"/>
      <c r="DH72" s="1530"/>
      <c r="DI72" s="1530"/>
      <c r="DJ72" s="1530"/>
      <c r="DK72" s="1530"/>
      <c r="DL72" s="1531"/>
      <c r="DM72" s="1536"/>
      <c r="DN72" s="1536"/>
      <c r="DO72" s="1536"/>
    </row>
    <row r="73" spans="1:119" ht="4.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457"/>
      <c r="AV73" s="457"/>
      <c r="AW73" s="1236"/>
      <c r="AX73" s="1237"/>
      <c r="AY73" s="1237"/>
      <c r="AZ73" s="1237"/>
      <c r="BA73" s="1238"/>
      <c r="BB73" s="1210"/>
      <c r="BC73" s="1211"/>
      <c r="BD73" s="1211"/>
      <c r="BE73" s="1211"/>
      <c r="BF73" s="1211"/>
      <c r="BG73" s="1211"/>
      <c r="BH73" s="1211"/>
      <c r="BI73" s="1211"/>
      <c r="BJ73" s="1211"/>
      <c r="BK73" s="1211"/>
      <c r="BL73" s="1212"/>
      <c r="BM73" s="1210"/>
      <c r="BN73" s="1211"/>
      <c r="BO73" s="1212"/>
      <c r="BP73" s="1752"/>
      <c r="BQ73" s="1753"/>
      <c r="BR73" s="1753"/>
      <c r="BS73" s="1754"/>
      <c r="BT73" s="1752"/>
      <c r="BU73" s="1753"/>
      <c r="BV73" s="1753"/>
      <c r="BW73" s="1754"/>
      <c r="BX73" s="1771"/>
      <c r="BY73" s="1772"/>
      <c r="BZ73" s="1773"/>
      <c r="CA73" s="1741"/>
      <c r="CB73" s="1742"/>
      <c r="CC73" s="1742"/>
      <c r="CD73" s="1745"/>
      <c r="CE73" s="1746"/>
      <c r="CF73" s="1264"/>
      <c r="CG73" s="1211"/>
      <c r="CH73" s="1211"/>
      <c r="CI73" s="1708"/>
      <c r="CJ73" s="1780"/>
      <c r="CK73" s="1781"/>
      <c r="CL73" s="1781"/>
      <c r="CM73" s="1781"/>
      <c r="CN73" s="1782"/>
      <c r="CO73" s="1789"/>
      <c r="CP73" s="1790"/>
      <c r="CQ73" s="1790"/>
      <c r="CR73" s="1790"/>
      <c r="CS73" s="1790"/>
      <c r="CT73" s="1790"/>
      <c r="CU73" s="1790"/>
      <c r="CV73" s="1791"/>
      <c r="DD73" s="1536"/>
      <c r="DE73" s="1529"/>
      <c r="DF73" s="1530"/>
      <c r="DG73" s="1530"/>
      <c r="DH73" s="1530"/>
      <c r="DI73" s="1530"/>
      <c r="DJ73" s="1530"/>
      <c r="DK73" s="1530"/>
      <c r="DL73" s="1531"/>
      <c r="DM73" s="1536"/>
      <c r="DN73" s="1536"/>
      <c r="DO73" s="1536"/>
    </row>
    <row r="74" spans="1:119" ht="4.5" customHeight="1">
      <c r="A74" s="1536"/>
      <c r="B74" s="1536"/>
      <c r="C74" s="1536"/>
      <c r="D74" s="1536"/>
      <c r="E74" s="1536"/>
      <c r="F74" s="1536"/>
      <c r="G74" s="1536"/>
      <c r="H74" s="1536"/>
      <c r="I74" s="1536"/>
      <c r="J74" s="1536"/>
      <c r="K74" s="1536"/>
      <c r="L74" s="1536"/>
      <c r="M74" s="1536"/>
      <c r="N74" s="1536"/>
      <c r="O74" s="1536"/>
      <c r="P74" s="1536"/>
      <c r="Q74" s="1536"/>
      <c r="R74" s="1536"/>
      <c r="S74" s="1536"/>
      <c r="T74" s="1536"/>
      <c r="U74" s="1536"/>
      <c r="V74" s="1536"/>
      <c r="W74" s="1536"/>
      <c r="X74" s="1536"/>
      <c r="Y74" s="1536"/>
      <c r="Z74" s="1536"/>
      <c r="AA74" s="1536"/>
      <c r="AB74" s="1536"/>
      <c r="AC74" s="1536"/>
      <c r="AD74" s="1536"/>
      <c r="AE74" s="1536"/>
      <c r="AF74" s="1536"/>
      <c r="AG74" s="1536"/>
      <c r="AH74" s="1536"/>
      <c r="AI74" s="1536"/>
      <c r="AJ74" s="1536"/>
      <c r="AK74" s="1536"/>
      <c r="AL74" s="1536"/>
      <c r="AM74" s="1536"/>
      <c r="AN74" s="1536"/>
      <c r="AO74" s="1536"/>
      <c r="AP74" s="1536"/>
      <c r="AQ74" s="1536"/>
      <c r="AR74" s="1536"/>
      <c r="AS74" s="1536"/>
      <c r="AT74" s="1536"/>
      <c r="AU74" s="457"/>
      <c r="AV74" s="457"/>
      <c r="AW74" s="1239"/>
      <c r="AX74" s="1240"/>
      <c r="AY74" s="1240"/>
      <c r="AZ74" s="1240"/>
      <c r="BA74" s="1241"/>
      <c r="BB74" s="1207"/>
      <c r="BC74" s="1208"/>
      <c r="BD74" s="1208"/>
      <c r="BE74" s="1208"/>
      <c r="BF74" s="1208"/>
      <c r="BG74" s="1208"/>
      <c r="BH74" s="1208"/>
      <c r="BI74" s="1208"/>
      <c r="BJ74" s="1208"/>
      <c r="BK74" s="1208"/>
      <c r="BL74" s="1209"/>
      <c r="BM74" s="1207"/>
      <c r="BN74" s="1208"/>
      <c r="BO74" s="1209"/>
      <c r="BP74" s="1755"/>
      <c r="BQ74" s="1756"/>
      <c r="BR74" s="1756"/>
      <c r="BS74" s="1757"/>
      <c r="BT74" s="1755"/>
      <c r="BU74" s="1756"/>
      <c r="BV74" s="1756"/>
      <c r="BW74" s="1757"/>
      <c r="BX74" s="1774"/>
      <c r="BY74" s="1775"/>
      <c r="BZ74" s="1776"/>
      <c r="CA74" s="1675"/>
      <c r="CB74" s="1676"/>
      <c r="CC74" s="1676"/>
      <c r="CD74" s="1747"/>
      <c r="CE74" s="1748"/>
      <c r="CF74" s="1265"/>
      <c r="CG74" s="1208"/>
      <c r="CH74" s="1208"/>
      <c r="CI74" s="1709"/>
      <c r="CJ74" s="1783"/>
      <c r="CK74" s="1784"/>
      <c r="CL74" s="1784"/>
      <c r="CM74" s="1784"/>
      <c r="CN74" s="1785"/>
      <c r="CO74" s="1792"/>
      <c r="CP74" s="1793"/>
      <c r="CQ74" s="1793"/>
      <c r="CR74" s="1793"/>
      <c r="CS74" s="1793"/>
      <c r="CT74" s="1793"/>
      <c r="CU74" s="1793"/>
      <c r="CV74" s="1794"/>
      <c r="DD74" s="1536"/>
      <c r="DE74" s="1532"/>
      <c r="DF74" s="1533"/>
      <c r="DG74" s="1533"/>
      <c r="DH74" s="1533"/>
      <c r="DI74" s="1533"/>
      <c r="DJ74" s="1533"/>
      <c r="DK74" s="1533"/>
      <c r="DL74" s="1534"/>
      <c r="DM74" s="1536"/>
      <c r="DN74" s="1536"/>
      <c r="DO74" s="1536"/>
    </row>
    <row r="75" spans="1:119" ht="4.5" customHeight="1">
      <c r="A75" s="1536"/>
      <c r="B75" s="1536"/>
      <c r="C75" s="1536"/>
      <c r="D75" s="1536"/>
      <c r="E75" s="1536"/>
      <c r="F75" s="1536"/>
      <c r="G75" s="1536"/>
      <c r="H75" s="1536"/>
      <c r="I75" s="1536"/>
      <c r="J75" s="1536"/>
      <c r="K75" s="1536"/>
      <c r="L75" s="1536"/>
      <c r="M75" s="1536"/>
      <c r="N75" s="1536"/>
      <c r="O75" s="1536"/>
      <c r="P75" s="1536"/>
      <c r="Q75" s="1536"/>
      <c r="R75" s="1536"/>
      <c r="S75" s="1536"/>
      <c r="T75" s="1536"/>
      <c r="U75" s="1536"/>
      <c r="V75" s="1536"/>
      <c r="W75" s="1536"/>
      <c r="X75" s="1536"/>
      <c r="Y75" s="1536"/>
      <c r="Z75" s="1536"/>
      <c r="AA75" s="1536"/>
      <c r="AB75" s="1536"/>
      <c r="AC75" s="1536"/>
      <c r="AD75" s="1536"/>
      <c r="AE75" s="1536"/>
      <c r="AF75" s="1536"/>
      <c r="AG75" s="1536"/>
      <c r="AH75" s="1536"/>
      <c r="AI75" s="1536"/>
      <c r="AJ75" s="1536"/>
      <c r="AK75" s="1536"/>
      <c r="AL75" s="1536"/>
      <c r="AM75" s="1536"/>
      <c r="AN75" s="1536"/>
      <c r="AO75" s="1536"/>
      <c r="AP75" s="1536"/>
      <c r="AQ75" s="1536"/>
      <c r="AR75" s="1536"/>
      <c r="AS75" s="1536"/>
      <c r="AT75" s="1536"/>
      <c r="AU75" s="457"/>
      <c r="AV75" s="457"/>
      <c r="AW75" s="1233"/>
      <c r="AX75" s="1234"/>
      <c r="AY75" s="1234"/>
      <c r="AZ75" s="1234"/>
      <c r="BA75" s="1235"/>
      <c r="BB75" s="1204"/>
      <c r="BC75" s="1205"/>
      <c r="BD75" s="1205"/>
      <c r="BE75" s="1205"/>
      <c r="BF75" s="1205"/>
      <c r="BG75" s="1205"/>
      <c r="BH75" s="1205"/>
      <c r="BI75" s="1205"/>
      <c r="BJ75" s="1205"/>
      <c r="BK75" s="1205"/>
      <c r="BL75" s="1206"/>
      <c r="BM75" s="1204"/>
      <c r="BN75" s="1205"/>
      <c r="BO75" s="1206"/>
      <c r="BP75" s="1749"/>
      <c r="BQ75" s="1750"/>
      <c r="BR75" s="1750"/>
      <c r="BS75" s="1751"/>
      <c r="BT75" s="1749"/>
      <c r="BU75" s="1750"/>
      <c r="BV75" s="1750"/>
      <c r="BW75" s="1751"/>
      <c r="BX75" s="1768"/>
      <c r="BY75" s="1769"/>
      <c r="BZ75" s="1770"/>
      <c r="CA75" s="1672"/>
      <c r="CB75" s="1673"/>
      <c r="CC75" s="1673"/>
      <c r="CD75" s="1743"/>
      <c r="CE75" s="1744"/>
      <c r="CF75" s="1263" t="s">
        <v>468</v>
      </c>
      <c r="CG75" s="1205"/>
      <c r="CH75" s="1205" t="s">
        <v>469</v>
      </c>
      <c r="CI75" s="1707"/>
      <c r="CJ75" s="1777"/>
      <c r="CK75" s="1778"/>
      <c r="CL75" s="1778"/>
      <c r="CM75" s="1778"/>
      <c r="CN75" s="1779"/>
      <c r="CO75" s="1786"/>
      <c r="CP75" s="1787"/>
      <c r="CQ75" s="1787"/>
      <c r="CR75" s="1787"/>
      <c r="CS75" s="1787"/>
      <c r="CT75" s="1787"/>
      <c r="CU75" s="1787"/>
      <c r="CV75" s="1788"/>
      <c r="DD75" s="1536" t="str">
        <f t="shared" si="5"/>
        <v/>
      </c>
      <c r="DE75" s="1526">
        <f t="shared" ref="DE75" si="13">IF($DD75=1,$CA75,IF($DD75=2,$CA75*2*0.866,IF($DD$59=3,($CA75-$CD75)+($CD75*2*0.866),0)))</f>
        <v>0</v>
      </c>
      <c r="DF75" s="1527"/>
      <c r="DG75" s="1527"/>
      <c r="DH75" s="1527"/>
      <c r="DI75" s="1527"/>
      <c r="DJ75" s="1527"/>
      <c r="DK75" s="1527"/>
      <c r="DL75" s="1528"/>
      <c r="DM75" s="1535">
        <f t="shared" ref="DM75" si="14">DE75*$CJ75*$BX75</f>
        <v>0</v>
      </c>
      <c r="DN75" s="1536"/>
      <c r="DO75" s="1536"/>
    </row>
    <row r="76" spans="1:119" ht="4.5" customHeight="1">
      <c r="A76" s="1536"/>
      <c r="B76" s="1536"/>
      <c r="C76" s="1536"/>
      <c r="D76" s="1536"/>
      <c r="E76" s="1536"/>
      <c r="F76" s="1536"/>
      <c r="G76" s="1536"/>
      <c r="H76" s="1536"/>
      <c r="I76" s="1536"/>
      <c r="J76" s="1536"/>
      <c r="K76" s="1536"/>
      <c r="L76" s="1536"/>
      <c r="M76" s="1536"/>
      <c r="N76" s="1536"/>
      <c r="O76" s="1536"/>
      <c r="P76" s="1536"/>
      <c r="Q76" s="1536"/>
      <c r="R76" s="1536"/>
      <c r="S76" s="1536"/>
      <c r="T76" s="1536"/>
      <c r="U76" s="1536"/>
      <c r="V76" s="1536"/>
      <c r="W76" s="1536"/>
      <c r="X76" s="1536"/>
      <c r="Y76" s="1536"/>
      <c r="Z76" s="1536"/>
      <c r="AA76" s="1536"/>
      <c r="AB76" s="1536"/>
      <c r="AC76" s="1536"/>
      <c r="AD76" s="1536"/>
      <c r="AE76" s="1536"/>
      <c r="AF76" s="1536"/>
      <c r="AG76" s="1536"/>
      <c r="AH76" s="1536"/>
      <c r="AI76" s="1536"/>
      <c r="AJ76" s="1536"/>
      <c r="AK76" s="1536"/>
      <c r="AL76" s="1536"/>
      <c r="AM76" s="1536"/>
      <c r="AN76" s="1536"/>
      <c r="AO76" s="1536"/>
      <c r="AP76" s="1536"/>
      <c r="AQ76" s="1536"/>
      <c r="AR76" s="1536"/>
      <c r="AS76" s="1536"/>
      <c r="AT76" s="1536"/>
      <c r="AU76" s="457"/>
      <c r="AV76" s="457"/>
      <c r="AW76" s="1236"/>
      <c r="AX76" s="1237"/>
      <c r="AY76" s="1237"/>
      <c r="AZ76" s="1237"/>
      <c r="BA76" s="1238"/>
      <c r="BB76" s="1210"/>
      <c r="BC76" s="1211"/>
      <c r="BD76" s="1211"/>
      <c r="BE76" s="1211"/>
      <c r="BF76" s="1211"/>
      <c r="BG76" s="1211"/>
      <c r="BH76" s="1211"/>
      <c r="BI76" s="1211"/>
      <c r="BJ76" s="1211"/>
      <c r="BK76" s="1211"/>
      <c r="BL76" s="1212"/>
      <c r="BM76" s="1210"/>
      <c r="BN76" s="1211"/>
      <c r="BO76" s="1212"/>
      <c r="BP76" s="1752"/>
      <c r="BQ76" s="1753"/>
      <c r="BR76" s="1753"/>
      <c r="BS76" s="1754"/>
      <c r="BT76" s="1752"/>
      <c r="BU76" s="1753"/>
      <c r="BV76" s="1753"/>
      <c r="BW76" s="1754"/>
      <c r="BX76" s="1771"/>
      <c r="BY76" s="1772"/>
      <c r="BZ76" s="1773"/>
      <c r="CA76" s="1741"/>
      <c r="CB76" s="1742"/>
      <c r="CC76" s="1742"/>
      <c r="CD76" s="1745"/>
      <c r="CE76" s="1746"/>
      <c r="CF76" s="1264"/>
      <c r="CG76" s="1211"/>
      <c r="CH76" s="1211"/>
      <c r="CI76" s="1708"/>
      <c r="CJ76" s="1780"/>
      <c r="CK76" s="1781"/>
      <c r="CL76" s="1781"/>
      <c r="CM76" s="1781"/>
      <c r="CN76" s="1782"/>
      <c r="CO76" s="1789"/>
      <c r="CP76" s="1790"/>
      <c r="CQ76" s="1790"/>
      <c r="CR76" s="1790"/>
      <c r="CS76" s="1790"/>
      <c r="CT76" s="1790"/>
      <c r="CU76" s="1790"/>
      <c r="CV76" s="1791"/>
      <c r="DD76" s="1536"/>
      <c r="DE76" s="1529"/>
      <c r="DF76" s="1530"/>
      <c r="DG76" s="1530"/>
      <c r="DH76" s="1530"/>
      <c r="DI76" s="1530"/>
      <c r="DJ76" s="1530"/>
      <c r="DK76" s="1530"/>
      <c r="DL76" s="1531"/>
      <c r="DM76" s="1536"/>
      <c r="DN76" s="1536"/>
      <c r="DO76" s="1536"/>
    </row>
    <row r="77" spans="1:119" ht="4.5" customHeight="1">
      <c r="A77" s="1536"/>
      <c r="B77" s="1536"/>
      <c r="C77" s="1536"/>
      <c r="D77" s="1536"/>
      <c r="E77" s="1536"/>
      <c r="F77" s="1536"/>
      <c r="G77" s="1536"/>
      <c r="H77" s="1536"/>
      <c r="I77" s="1536"/>
      <c r="J77" s="1536"/>
      <c r="K77" s="1536"/>
      <c r="L77" s="1536"/>
      <c r="M77" s="1536"/>
      <c r="N77" s="1536"/>
      <c r="O77" s="1536"/>
      <c r="P77" s="1536"/>
      <c r="Q77" s="1536"/>
      <c r="R77" s="1536"/>
      <c r="S77" s="1536"/>
      <c r="T77" s="1536"/>
      <c r="U77" s="1536"/>
      <c r="V77" s="1536"/>
      <c r="W77" s="1536"/>
      <c r="X77" s="1536"/>
      <c r="Y77" s="1536"/>
      <c r="Z77" s="1536"/>
      <c r="AA77" s="1536"/>
      <c r="AB77" s="1536"/>
      <c r="AC77" s="1536"/>
      <c r="AD77" s="1536"/>
      <c r="AE77" s="1536"/>
      <c r="AF77" s="1536"/>
      <c r="AG77" s="1536"/>
      <c r="AH77" s="1536"/>
      <c r="AI77" s="1536"/>
      <c r="AJ77" s="1536"/>
      <c r="AK77" s="1536"/>
      <c r="AL77" s="1536"/>
      <c r="AM77" s="1536"/>
      <c r="AN77" s="1536"/>
      <c r="AO77" s="1536"/>
      <c r="AP77" s="1536"/>
      <c r="AQ77" s="1536"/>
      <c r="AR77" s="1536"/>
      <c r="AS77" s="1536"/>
      <c r="AT77" s="1536"/>
      <c r="AU77" s="457"/>
      <c r="AV77" s="457"/>
      <c r="AW77" s="1236"/>
      <c r="AX77" s="1237"/>
      <c r="AY77" s="1237"/>
      <c r="AZ77" s="1237"/>
      <c r="BA77" s="1238"/>
      <c r="BB77" s="1210"/>
      <c r="BC77" s="1211"/>
      <c r="BD77" s="1211"/>
      <c r="BE77" s="1211"/>
      <c r="BF77" s="1211"/>
      <c r="BG77" s="1211"/>
      <c r="BH77" s="1211"/>
      <c r="BI77" s="1211"/>
      <c r="BJ77" s="1211"/>
      <c r="BK77" s="1211"/>
      <c r="BL77" s="1212"/>
      <c r="BM77" s="1210"/>
      <c r="BN77" s="1211"/>
      <c r="BO77" s="1212"/>
      <c r="BP77" s="1752"/>
      <c r="BQ77" s="1753"/>
      <c r="BR77" s="1753"/>
      <c r="BS77" s="1754"/>
      <c r="BT77" s="1752"/>
      <c r="BU77" s="1753"/>
      <c r="BV77" s="1753"/>
      <c r="BW77" s="1754"/>
      <c r="BX77" s="1771"/>
      <c r="BY77" s="1772"/>
      <c r="BZ77" s="1773"/>
      <c r="CA77" s="1741"/>
      <c r="CB77" s="1742"/>
      <c r="CC77" s="1742"/>
      <c r="CD77" s="1745"/>
      <c r="CE77" s="1746"/>
      <c r="CF77" s="1264"/>
      <c r="CG77" s="1211"/>
      <c r="CH77" s="1211"/>
      <c r="CI77" s="1708"/>
      <c r="CJ77" s="1780"/>
      <c r="CK77" s="1781"/>
      <c r="CL77" s="1781"/>
      <c r="CM77" s="1781"/>
      <c r="CN77" s="1782"/>
      <c r="CO77" s="1789"/>
      <c r="CP77" s="1790"/>
      <c r="CQ77" s="1790"/>
      <c r="CR77" s="1790"/>
      <c r="CS77" s="1790"/>
      <c r="CT77" s="1790"/>
      <c r="CU77" s="1790"/>
      <c r="CV77" s="1791"/>
      <c r="DD77" s="1536"/>
      <c r="DE77" s="1529"/>
      <c r="DF77" s="1530"/>
      <c r="DG77" s="1530"/>
      <c r="DH77" s="1530"/>
      <c r="DI77" s="1530"/>
      <c r="DJ77" s="1530"/>
      <c r="DK77" s="1530"/>
      <c r="DL77" s="1531"/>
      <c r="DM77" s="1536"/>
      <c r="DN77" s="1536"/>
      <c r="DO77" s="1536"/>
    </row>
    <row r="78" spans="1:119" ht="4.5" customHeight="1">
      <c r="A78" s="1536"/>
      <c r="B78" s="1536"/>
      <c r="C78" s="1536"/>
      <c r="D78" s="1536"/>
      <c r="E78" s="1536"/>
      <c r="F78" s="1536"/>
      <c r="G78" s="1536"/>
      <c r="H78" s="1536"/>
      <c r="I78" s="1536"/>
      <c r="J78" s="1536"/>
      <c r="K78" s="1536"/>
      <c r="L78" s="1536"/>
      <c r="M78" s="1536"/>
      <c r="N78" s="1536"/>
      <c r="O78" s="1536"/>
      <c r="P78" s="1536"/>
      <c r="Q78" s="1536"/>
      <c r="R78" s="1536"/>
      <c r="S78" s="1536"/>
      <c r="T78" s="1536"/>
      <c r="U78" s="1536"/>
      <c r="V78" s="1536"/>
      <c r="W78" s="1536"/>
      <c r="X78" s="1536"/>
      <c r="Y78" s="1536"/>
      <c r="Z78" s="1536"/>
      <c r="AA78" s="1536"/>
      <c r="AB78" s="1536"/>
      <c r="AC78" s="1536"/>
      <c r="AD78" s="1536"/>
      <c r="AE78" s="1536"/>
      <c r="AF78" s="1536"/>
      <c r="AG78" s="1536"/>
      <c r="AH78" s="1536"/>
      <c r="AI78" s="1536"/>
      <c r="AJ78" s="1536"/>
      <c r="AK78" s="1536"/>
      <c r="AL78" s="1536"/>
      <c r="AM78" s="1536"/>
      <c r="AN78" s="1536"/>
      <c r="AO78" s="1536"/>
      <c r="AP78" s="1536"/>
      <c r="AQ78" s="1536"/>
      <c r="AR78" s="1536"/>
      <c r="AS78" s="1536"/>
      <c r="AT78" s="1536"/>
      <c r="AU78" s="457"/>
      <c r="AV78" s="457"/>
      <c r="AW78" s="1239"/>
      <c r="AX78" s="1240"/>
      <c r="AY78" s="1240"/>
      <c r="AZ78" s="1240"/>
      <c r="BA78" s="1241"/>
      <c r="BB78" s="1207"/>
      <c r="BC78" s="1208"/>
      <c r="BD78" s="1208"/>
      <c r="BE78" s="1208"/>
      <c r="BF78" s="1208"/>
      <c r="BG78" s="1208"/>
      <c r="BH78" s="1208"/>
      <c r="BI78" s="1208"/>
      <c r="BJ78" s="1208"/>
      <c r="BK78" s="1208"/>
      <c r="BL78" s="1209"/>
      <c r="BM78" s="1207"/>
      <c r="BN78" s="1208"/>
      <c r="BO78" s="1209"/>
      <c r="BP78" s="1755"/>
      <c r="BQ78" s="1756"/>
      <c r="BR78" s="1756"/>
      <c r="BS78" s="1757"/>
      <c r="BT78" s="1755"/>
      <c r="BU78" s="1756"/>
      <c r="BV78" s="1756"/>
      <c r="BW78" s="1757"/>
      <c r="BX78" s="1774"/>
      <c r="BY78" s="1775"/>
      <c r="BZ78" s="1776"/>
      <c r="CA78" s="1675"/>
      <c r="CB78" s="1676"/>
      <c r="CC78" s="1676"/>
      <c r="CD78" s="1747"/>
      <c r="CE78" s="1748"/>
      <c r="CF78" s="1265"/>
      <c r="CG78" s="1208"/>
      <c r="CH78" s="1208"/>
      <c r="CI78" s="1709"/>
      <c r="CJ78" s="1783"/>
      <c r="CK78" s="1784"/>
      <c r="CL78" s="1784"/>
      <c r="CM78" s="1784"/>
      <c r="CN78" s="1785"/>
      <c r="CO78" s="1792"/>
      <c r="CP78" s="1793"/>
      <c r="CQ78" s="1793"/>
      <c r="CR78" s="1793"/>
      <c r="CS78" s="1793"/>
      <c r="CT78" s="1793"/>
      <c r="CU78" s="1793"/>
      <c r="CV78" s="1794"/>
      <c r="DD78" s="1536"/>
      <c r="DE78" s="1532"/>
      <c r="DF78" s="1533"/>
      <c r="DG78" s="1533"/>
      <c r="DH78" s="1533"/>
      <c r="DI78" s="1533"/>
      <c r="DJ78" s="1533"/>
      <c r="DK78" s="1533"/>
      <c r="DL78" s="1534"/>
      <c r="DM78" s="1536"/>
      <c r="DN78" s="1536"/>
      <c r="DO78" s="1536"/>
    </row>
    <row r="79" spans="1:119" ht="4.5" customHeight="1">
      <c r="A79" s="1536"/>
      <c r="B79" s="1536"/>
      <c r="C79" s="1536"/>
      <c r="D79" s="1536"/>
      <c r="E79" s="1536"/>
      <c r="F79" s="1536"/>
      <c r="G79" s="1536"/>
      <c r="H79" s="1536"/>
      <c r="I79" s="1536"/>
      <c r="J79" s="1536"/>
      <c r="K79" s="1536"/>
      <c r="L79" s="1536"/>
      <c r="M79" s="1536"/>
      <c r="N79" s="1536"/>
      <c r="O79" s="1536"/>
      <c r="P79" s="1536"/>
      <c r="Q79" s="1536"/>
      <c r="R79" s="1536"/>
      <c r="S79" s="1536"/>
      <c r="T79" s="1536"/>
      <c r="U79" s="1536"/>
      <c r="V79" s="1536"/>
      <c r="W79" s="1536"/>
      <c r="X79" s="1536"/>
      <c r="Y79" s="1536"/>
      <c r="Z79" s="1536"/>
      <c r="AA79" s="1536"/>
      <c r="AB79" s="1536"/>
      <c r="AC79" s="1536"/>
      <c r="AD79" s="1536"/>
      <c r="AE79" s="1536"/>
      <c r="AF79" s="1536"/>
      <c r="AG79" s="1536"/>
      <c r="AH79" s="1536"/>
      <c r="AI79" s="1536"/>
      <c r="AJ79" s="1536"/>
      <c r="AK79" s="1536"/>
      <c r="AL79" s="1536"/>
      <c r="AM79" s="1536"/>
      <c r="AN79" s="1536"/>
      <c r="AO79" s="1536"/>
      <c r="AP79" s="1536"/>
      <c r="AQ79" s="1536"/>
      <c r="AR79" s="1536"/>
      <c r="AS79" s="1536"/>
      <c r="AT79" s="1536"/>
      <c r="AU79" s="457"/>
      <c r="AV79" s="457"/>
      <c r="AW79" s="1233"/>
      <c r="AX79" s="1234"/>
      <c r="AY79" s="1234"/>
      <c r="AZ79" s="1234"/>
      <c r="BA79" s="1235"/>
      <c r="BB79" s="1204"/>
      <c r="BC79" s="1205"/>
      <c r="BD79" s="1205"/>
      <c r="BE79" s="1205"/>
      <c r="BF79" s="1205"/>
      <c r="BG79" s="1205"/>
      <c r="BH79" s="1205"/>
      <c r="BI79" s="1205"/>
      <c r="BJ79" s="1205"/>
      <c r="BK79" s="1205"/>
      <c r="BL79" s="1206"/>
      <c r="BM79" s="1204"/>
      <c r="BN79" s="1205"/>
      <c r="BO79" s="1206"/>
      <c r="BP79" s="1749"/>
      <c r="BQ79" s="1750"/>
      <c r="BR79" s="1750"/>
      <c r="BS79" s="1751"/>
      <c r="BT79" s="1749"/>
      <c r="BU79" s="1750"/>
      <c r="BV79" s="1750"/>
      <c r="BW79" s="1751"/>
      <c r="BX79" s="1768"/>
      <c r="BY79" s="1769"/>
      <c r="BZ79" s="1770"/>
      <c r="CA79" s="1672"/>
      <c r="CB79" s="1673"/>
      <c r="CC79" s="1673"/>
      <c r="CD79" s="1743"/>
      <c r="CE79" s="1744"/>
      <c r="CF79" s="1263" t="s">
        <v>468</v>
      </c>
      <c r="CG79" s="1205"/>
      <c r="CH79" s="1205" t="s">
        <v>469</v>
      </c>
      <c r="CI79" s="1707"/>
      <c r="CJ79" s="1777"/>
      <c r="CK79" s="1778"/>
      <c r="CL79" s="1778"/>
      <c r="CM79" s="1778"/>
      <c r="CN79" s="1779"/>
      <c r="CO79" s="1786"/>
      <c r="CP79" s="1787"/>
      <c r="CQ79" s="1787"/>
      <c r="CR79" s="1787"/>
      <c r="CS79" s="1787"/>
      <c r="CT79" s="1787"/>
      <c r="CU79" s="1787"/>
      <c r="CV79" s="1788"/>
      <c r="DD79" s="1536" t="str">
        <f t="shared" si="5"/>
        <v/>
      </c>
      <c r="DE79" s="1526">
        <f t="shared" si="7"/>
        <v>0</v>
      </c>
      <c r="DF79" s="1527"/>
      <c r="DG79" s="1527"/>
      <c r="DH79" s="1527"/>
      <c r="DI79" s="1527"/>
      <c r="DJ79" s="1527"/>
      <c r="DK79" s="1527"/>
      <c r="DL79" s="1528"/>
      <c r="DM79" s="1535">
        <f t="shared" ref="DM79" si="15">DE79*$CJ79*$BX79</f>
        <v>0</v>
      </c>
      <c r="DN79" s="1536"/>
      <c r="DO79" s="1536"/>
    </row>
    <row r="80" spans="1:119" ht="4.5" customHeight="1">
      <c r="A80" s="1536"/>
      <c r="B80" s="1536"/>
      <c r="C80" s="1536"/>
      <c r="D80" s="1536"/>
      <c r="E80" s="1536"/>
      <c r="F80" s="1536"/>
      <c r="G80" s="1536"/>
      <c r="H80" s="1536"/>
      <c r="I80" s="1536"/>
      <c r="J80" s="1536"/>
      <c r="K80" s="1536"/>
      <c r="L80" s="1536"/>
      <c r="M80" s="1536"/>
      <c r="N80" s="1536"/>
      <c r="O80" s="1536"/>
      <c r="P80" s="1536"/>
      <c r="Q80" s="1536"/>
      <c r="R80" s="1536"/>
      <c r="S80" s="1536"/>
      <c r="T80" s="1536"/>
      <c r="U80" s="1536"/>
      <c r="V80" s="1536"/>
      <c r="W80" s="1536"/>
      <c r="X80" s="1536"/>
      <c r="Y80" s="1536"/>
      <c r="Z80" s="1536"/>
      <c r="AA80" s="1536"/>
      <c r="AB80" s="1536"/>
      <c r="AC80" s="1536"/>
      <c r="AD80" s="1536"/>
      <c r="AE80" s="1536"/>
      <c r="AF80" s="1536"/>
      <c r="AG80" s="1536"/>
      <c r="AH80" s="1536"/>
      <c r="AI80" s="1536"/>
      <c r="AJ80" s="1536"/>
      <c r="AK80" s="1536"/>
      <c r="AL80" s="1536"/>
      <c r="AM80" s="1536"/>
      <c r="AN80" s="1536"/>
      <c r="AO80" s="1536"/>
      <c r="AP80" s="1536"/>
      <c r="AQ80" s="1536"/>
      <c r="AR80" s="1536"/>
      <c r="AS80" s="1536"/>
      <c r="AT80" s="1536"/>
      <c r="AU80" s="457"/>
      <c r="AV80" s="457"/>
      <c r="AW80" s="1236"/>
      <c r="AX80" s="1237"/>
      <c r="AY80" s="1237"/>
      <c r="AZ80" s="1237"/>
      <c r="BA80" s="1238"/>
      <c r="BB80" s="1210"/>
      <c r="BC80" s="1211"/>
      <c r="BD80" s="1211"/>
      <c r="BE80" s="1211"/>
      <c r="BF80" s="1211"/>
      <c r="BG80" s="1211"/>
      <c r="BH80" s="1211"/>
      <c r="BI80" s="1211"/>
      <c r="BJ80" s="1211"/>
      <c r="BK80" s="1211"/>
      <c r="BL80" s="1212"/>
      <c r="BM80" s="1210"/>
      <c r="BN80" s="1211"/>
      <c r="BO80" s="1212"/>
      <c r="BP80" s="1752"/>
      <c r="BQ80" s="1753"/>
      <c r="BR80" s="1753"/>
      <c r="BS80" s="1754"/>
      <c r="BT80" s="1752"/>
      <c r="BU80" s="1753"/>
      <c r="BV80" s="1753"/>
      <c r="BW80" s="1754"/>
      <c r="BX80" s="1771"/>
      <c r="BY80" s="1772"/>
      <c r="BZ80" s="1773"/>
      <c r="CA80" s="1741"/>
      <c r="CB80" s="1742"/>
      <c r="CC80" s="1742"/>
      <c r="CD80" s="1745"/>
      <c r="CE80" s="1746"/>
      <c r="CF80" s="1264"/>
      <c r="CG80" s="1211"/>
      <c r="CH80" s="1211"/>
      <c r="CI80" s="1708"/>
      <c r="CJ80" s="1780"/>
      <c r="CK80" s="1781"/>
      <c r="CL80" s="1781"/>
      <c r="CM80" s="1781"/>
      <c r="CN80" s="1782"/>
      <c r="CO80" s="1789"/>
      <c r="CP80" s="1790"/>
      <c r="CQ80" s="1790"/>
      <c r="CR80" s="1790"/>
      <c r="CS80" s="1790"/>
      <c r="CT80" s="1790"/>
      <c r="CU80" s="1790"/>
      <c r="CV80" s="1791"/>
      <c r="DD80" s="1536"/>
      <c r="DE80" s="1529"/>
      <c r="DF80" s="1530"/>
      <c r="DG80" s="1530"/>
      <c r="DH80" s="1530"/>
      <c r="DI80" s="1530"/>
      <c r="DJ80" s="1530"/>
      <c r="DK80" s="1530"/>
      <c r="DL80" s="1531"/>
      <c r="DM80" s="1536"/>
      <c r="DN80" s="1536"/>
      <c r="DO80" s="1536"/>
    </row>
    <row r="81" spans="1:119" ht="4.5" customHeight="1">
      <c r="A81" s="1536"/>
      <c r="B81" s="1536"/>
      <c r="C81" s="1536"/>
      <c r="D81" s="1536"/>
      <c r="E81" s="1536"/>
      <c r="F81" s="1536"/>
      <c r="G81" s="1536"/>
      <c r="H81" s="1536"/>
      <c r="I81" s="1536"/>
      <c r="J81" s="1536"/>
      <c r="K81" s="1536"/>
      <c r="L81" s="1536"/>
      <c r="M81" s="1536"/>
      <c r="N81" s="1536"/>
      <c r="O81" s="1536"/>
      <c r="P81" s="1536"/>
      <c r="Q81" s="1536"/>
      <c r="R81" s="1536"/>
      <c r="S81" s="1536"/>
      <c r="T81" s="1536"/>
      <c r="U81" s="1536"/>
      <c r="V81" s="1536"/>
      <c r="W81" s="1536"/>
      <c r="X81" s="1536"/>
      <c r="Y81" s="1536"/>
      <c r="Z81" s="1536"/>
      <c r="AA81" s="1536"/>
      <c r="AB81" s="1536"/>
      <c r="AC81" s="1536"/>
      <c r="AD81" s="1536"/>
      <c r="AE81" s="1536"/>
      <c r="AF81" s="1536"/>
      <c r="AG81" s="1536"/>
      <c r="AH81" s="1536"/>
      <c r="AI81" s="1536"/>
      <c r="AJ81" s="1536"/>
      <c r="AK81" s="1536"/>
      <c r="AL81" s="1536"/>
      <c r="AM81" s="1536"/>
      <c r="AN81" s="1536"/>
      <c r="AO81" s="1536"/>
      <c r="AP81" s="1536"/>
      <c r="AQ81" s="1536"/>
      <c r="AR81" s="1536"/>
      <c r="AS81" s="1536"/>
      <c r="AT81" s="1536"/>
      <c r="AU81" s="457"/>
      <c r="AV81" s="457"/>
      <c r="AW81" s="1236"/>
      <c r="AX81" s="1237"/>
      <c r="AY81" s="1237"/>
      <c r="AZ81" s="1237"/>
      <c r="BA81" s="1238"/>
      <c r="BB81" s="1210"/>
      <c r="BC81" s="1211"/>
      <c r="BD81" s="1211"/>
      <c r="BE81" s="1211"/>
      <c r="BF81" s="1211"/>
      <c r="BG81" s="1211"/>
      <c r="BH81" s="1211"/>
      <c r="BI81" s="1211"/>
      <c r="BJ81" s="1211"/>
      <c r="BK81" s="1211"/>
      <c r="BL81" s="1212"/>
      <c r="BM81" s="1210"/>
      <c r="BN81" s="1211"/>
      <c r="BO81" s="1212"/>
      <c r="BP81" s="1752"/>
      <c r="BQ81" s="1753"/>
      <c r="BR81" s="1753"/>
      <c r="BS81" s="1754"/>
      <c r="BT81" s="1752"/>
      <c r="BU81" s="1753"/>
      <c r="BV81" s="1753"/>
      <c r="BW81" s="1754"/>
      <c r="BX81" s="1771"/>
      <c r="BY81" s="1772"/>
      <c r="BZ81" s="1773"/>
      <c r="CA81" s="1741"/>
      <c r="CB81" s="1742"/>
      <c r="CC81" s="1742"/>
      <c r="CD81" s="1745"/>
      <c r="CE81" s="1746"/>
      <c r="CF81" s="1264"/>
      <c r="CG81" s="1211"/>
      <c r="CH81" s="1211"/>
      <c r="CI81" s="1708"/>
      <c r="CJ81" s="1780"/>
      <c r="CK81" s="1781"/>
      <c r="CL81" s="1781"/>
      <c r="CM81" s="1781"/>
      <c r="CN81" s="1782"/>
      <c r="CO81" s="1789"/>
      <c r="CP81" s="1790"/>
      <c r="CQ81" s="1790"/>
      <c r="CR81" s="1790"/>
      <c r="CS81" s="1790"/>
      <c r="CT81" s="1790"/>
      <c r="CU81" s="1790"/>
      <c r="CV81" s="1791"/>
      <c r="DD81" s="1536"/>
      <c r="DE81" s="1529"/>
      <c r="DF81" s="1530"/>
      <c r="DG81" s="1530"/>
      <c r="DH81" s="1530"/>
      <c r="DI81" s="1530"/>
      <c r="DJ81" s="1530"/>
      <c r="DK81" s="1530"/>
      <c r="DL81" s="1531"/>
      <c r="DM81" s="1536"/>
      <c r="DN81" s="1536"/>
      <c r="DO81" s="1536"/>
    </row>
    <row r="82" spans="1:119" ht="4.5" customHeight="1">
      <c r="A82" s="1536"/>
      <c r="B82" s="1536"/>
      <c r="C82" s="1536"/>
      <c r="D82" s="1536"/>
      <c r="E82" s="1536"/>
      <c r="F82" s="1536"/>
      <c r="G82" s="1536"/>
      <c r="H82" s="1536"/>
      <c r="I82" s="1536"/>
      <c r="J82" s="1536"/>
      <c r="K82" s="1536"/>
      <c r="L82" s="1536"/>
      <c r="M82" s="1536"/>
      <c r="N82" s="1536"/>
      <c r="O82" s="1536"/>
      <c r="P82" s="1536"/>
      <c r="Q82" s="1536"/>
      <c r="R82" s="1536"/>
      <c r="S82" s="1536"/>
      <c r="T82" s="1536"/>
      <c r="U82" s="1536"/>
      <c r="V82" s="1536"/>
      <c r="W82" s="1536"/>
      <c r="X82" s="1536"/>
      <c r="Y82" s="1536"/>
      <c r="Z82" s="1536"/>
      <c r="AA82" s="1536"/>
      <c r="AB82" s="1536"/>
      <c r="AC82" s="1536"/>
      <c r="AD82" s="1536"/>
      <c r="AE82" s="1536"/>
      <c r="AF82" s="1536"/>
      <c r="AG82" s="1536"/>
      <c r="AH82" s="1536"/>
      <c r="AI82" s="1536"/>
      <c r="AJ82" s="1536"/>
      <c r="AK82" s="1536"/>
      <c r="AL82" s="1536"/>
      <c r="AM82" s="1536"/>
      <c r="AN82" s="1536"/>
      <c r="AO82" s="1536"/>
      <c r="AP82" s="1536"/>
      <c r="AQ82" s="1536"/>
      <c r="AR82" s="1536"/>
      <c r="AS82" s="1536"/>
      <c r="AT82" s="1536"/>
      <c r="AU82" s="457"/>
      <c r="AV82" s="457"/>
      <c r="AW82" s="1239"/>
      <c r="AX82" s="1240"/>
      <c r="AY82" s="1240"/>
      <c r="AZ82" s="1240"/>
      <c r="BA82" s="1241"/>
      <c r="BB82" s="1207"/>
      <c r="BC82" s="1208"/>
      <c r="BD82" s="1208"/>
      <c r="BE82" s="1208"/>
      <c r="BF82" s="1208"/>
      <c r="BG82" s="1208"/>
      <c r="BH82" s="1208"/>
      <c r="BI82" s="1208"/>
      <c r="BJ82" s="1208"/>
      <c r="BK82" s="1208"/>
      <c r="BL82" s="1209"/>
      <c r="BM82" s="1207"/>
      <c r="BN82" s="1208"/>
      <c r="BO82" s="1209"/>
      <c r="BP82" s="1755"/>
      <c r="BQ82" s="1756"/>
      <c r="BR82" s="1756"/>
      <c r="BS82" s="1757"/>
      <c r="BT82" s="1755"/>
      <c r="BU82" s="1756"/>
      <c r="BV82" s="1756"/>
      <c r="BW82" s="1757"/>
      <c r="BX82" s="1774"/>
      <c r="BY82" s="1775"/>
      <c r="BZ82" s="1776"/>
      <c r="CA82" s="1675"/>
      <c r="CB82" s="1676"/>
      <c r="CC82" s="1676"/>
      <c r="CD82" s="1747"/>
      <c r="CE82" s="1748"/>
      <c r="CF82" s="1265"/>
      <c r="CG82" s="1208"/>
      <c r="CH82" s="1208"/>
      <c r="CI82" s="1709"/>
      <c r="CJ82" s="1783"/>
      <c r="CK82" s="1784"/>
      <c r="CL82" s="1784"/>
      <c r="CM82" s="1784"/>
      <c r="CN82" s="1785"/>
      <c r="CO82" s="1792"/>
      <c r="CP82" s="1793"/>
      <c r="CQ82" s="1793"/>
      <c r="CR82" s="1793"/>
      <c r="CS82" s="1793"/>
      <c r="CT82" s="1793"/>
      <c r="CU82" s="1793"/>
      <c r="CV82" s="1794"/>
      <c r="DD82" s="1536"/>
      <c r="DE82" s="1532"/>
      <c r="DF82" s="1533"/>
      <c r="DG82" s="1533"/>
      <c r="DH82" s="1533"/>
      <c r="DI82" s="1533"/>
      <c r="DJ82" s="1533"/>
      <c r="DK82" s="1533"/>
      <c r="DL82" s="1534"/>
      <c r="DM82" s="1536"/>
      <c r="DN82" s="1536"/>
      <c r="DO82" s="1536"/>
    </row>
    <row r="83" spans="1:119" ht="4.5" customHeight="1">
      <c r="A83" s="1536"/>
      <c r="B83" s="1536"/>
      <c r="C83" s="1536"/>
      <c r="D83" s="1536"/>
      <c r="E83" s="1536"/>
      <c r="F83" s="1536"/>
      <c r="G83" s="1536"/>
      <c r="H83" s="1536"/>
      <c r="I83" s="1536"/>
      <c r="J83" s="1536"/>
      <c r="K83" s="1536"/>
      <c r="L83" s="1536"/>
      <c r="M83" s="1536"/>
      <c r="N83" s="1536"/>
      <c r="O83" s="1536"/>
      <c r="P83" s="1536"/>
      <c r="Q83" s="1536"/>
      <c r="R83" s="1536"/>
      <c r="S83" s="1536"/>
      <c r="T83" s="1536"/>
      <c r="U83" s="1536"/>
      <c r="V83" s="1536"/>
      <c r="W83" s="1536"/>
      <c r="X83" s="1536"/>
      <c r="Y83" s="1536"/>
      <c r="Z83" s="1536"/>
      <c r="AA83" s="1536"/>
      <c r="AB83" s="1536"/>
      <c r="AC83" s="1536"/>
      <c r="AD83" s="1536"/>
      <c r="AE83" s="1536"/>
      <c r="AF83" s="1536"/>
      <c r="AG83" s="1536"/>
      <c r="AH83" s="1536"/>
      <c r="AI83" s="1536"/>
      <c r="AJ83" s="1536"/>
      <c r="AK83" s="1536"/>
      <c r="AL83" s="1536"/>
      <c r="AM83" s="1536"/>
      <c r="AN83" s="1536"/>
      <c r="AO83" s="1536"/>
      <c r="AP83" s="1536"/>
      <c r="AQ83" s="1536"/>
      <c r="AR83" s="1536"/>
      <c r="AS83" s="1536"/>
      <c r="AT83" s="1536"/>
      <c r="AU83" s="457"/>
      <c r="AV83" s="457"/>
      <c r="AW83" s="1233"/>
      <c r="AX83" s="1234"/>
      <c r="AY83" s="1234"/>
      <c r="AZ83" s="1234"/>
      <c r="BA83" s="1235"/>
      <c r="BB83" s="1204"/>
      <c r="BC83" s="1205"/>
      <c r="BD83" s="1205"/>
      <c r="BE83" s="1205"/>
      <c r="BF83" s="1205"/>
      <c r="BG83" s="1205"/>
      <c r="BH83" s="1205"/>
      <c r="BI83" s="1205"/>
      <c r="BJ83" s="1205"/>
      <c r="BK83" s="1205"/>
      <c r="BL83" s="1206"/>
      <c r="BM83" s="1204"/>
      <c r="BN83" s="1205"/>
      <c r="BO83" s="1206"/>
      <c r="BP83" s="1749"/>
      <c r="BQ83" s="1750"/>
      <c r="BR83" s="1750"/>
      <c r="BS83" s="1751"/>
      <c r="BT83" s="1749"/>
      <c r="BU83" s="1750"/>
      <c r="BV83" s="1750"/>
      <c r="BW83" s="1751"/>
      <c r="BX83" s="1768"/>
      <c r="BY83" s="1769"/>
      <c r="BZ83" s="1770"/>
      <c r="CA83" s="1672"/>
      <c r="CB83" s="1673"/>
      <c r="CC83" s="1673"/>
      <c r="CD83" s="1743"/>
      <c r="CE83" s="1744"/>
      <c r="CF83" s="1263" t="s">
        <v>468</v>
      </c>
      <c r="CG83" s="1205"/>
      <c r="CH83" s="1205" t="s">
        <v>469</v>
      </c>
      <c r="CI83" s="1707"/>
      <c r="CJ83" s="1777"/>
      <c r="CK83" s="1778"/>
      <c r="CL83" s="1778"/>
      <c r="CM83" s="1778"/>
      <c r="CN83" s="1779"/>
      <c r="CO83" s="1786"/>
      <c r="CP83" s="1787"/>
      <c r="CQ83" s="1787"/>
      <c r="CR83" s="1787"/>
      <c r="CS83" s="1787"/>
      <c r="CT83" s="1787"/>
      <c r="CU83" s="1787"/>
      <c r="CV83" s="1788"/>
      <c r="DD83" s="1536" t="str">
        <f t="shared" si="5"/>
        <v/>
      </c>
      <c r="DE83" s="1526">
        <f t="shared" si="9"/>
        <v>0</v>
      </c>
      <c r="DF83" s="1527"/>
      <c r="DG83" s="1527"/>
      <c r="DH83" s="1527"/>
      <c r="DI83" s="1527"/>
      <c r="DJ83" s="1527"/>
      <c r="DK83" s="1527"/>
      <c r="DL83" s="1528"/>
      <c r="DM83" s="1535">
        <f t="shared" ref="DM83" si="16">DE83*$CJ83*$BX83</f>
        <v>0</v>
      </c>
      <c r="DN83" s="1536"/>
      <c r="DO83" s="1536"/>
    </row>
    <row r="84" spans="1:119" ht="4.5" customHeight="1">
      <c r="A84" s="1536"/>
      <c r="B84" s="1536"/>
      <c r="C84" s="1536"/>
      <c r="D84" s="1536"/>
      <c r="E84" s="1536"/>
      <c r="F84" s="1536"/>
      <c r="G84" s="1536"/>
      <c r="H84" s="1536"/>
      <c r="I84" s="1536"/>
      <c r="J84" s="1536"/>
      <c r="K84" s="1536"/>
      <c r="L84" s="1536"/>
      <c r="M84" s="1536"/>
      <c r="N84" s="1536"/>
      <c r="O84" s="1536"/>
      <c r="P84" s="1536"/>
      <c r="Q84" s="1536"/>
      <c r="R84" s="1536"/>
      <c r="S84" s="1536"/>
      <c r="T84" s="1536"/>
      <c r="U84" s="1536"/>
      <c r="V84" s="1536"/>
      <c r="W84" s="1536"/>
      <c r="X84" s="1536"/>
      <c r="Y84" s="1536"/>
      <c r="Z84" s="1536"/>
      <c r="AA84" s="1536"/>
      <c r="AB84" s="1536"/>
      <c r="AC84" s="1536"/>
      <c r="AD84" s="1536"/>
      <c r="AE84" s="1536"/>
      <c r="AF84" s="1536"/>
      <c r="AG84" s="1536"/>
      <c r="AH84" s="1536"/>
      <c r="AI84" s="1536"/>
      <c r="AJ84" s="1536"/>
      <c r="AK84" s="1536"/>
      <c r="AL84" s="1536"/>
      <c r="AM84" s="1536"/>
      <c r="AN84" s="1536"/>
      <c r="AO84" s="1536"/>
      <c r="AP84" s="1536"/>
      <c r="AQ84" s="1536"/>
      <c r="AR84" s="1536"/>
      <c r="AS84" s="1536"/>
      <c r="AT84" s="1536"/>
      <c r="AU84" s="457"/>
      <c r="AV84" s="457"/>
      <c r="AW84" s="1236"/>
      <c r="AX84" s="1237"/>
      <c r="AY84" s="1237"/>
      <c r="AZ84" s="1237"/>
      <c r="BA84" s="1238"/>
      <c r="BB84" s="1210"/>
      <c r="BC84" s="1211"/>
      <c r="BD84" s="1211"/>
      <c r="BE84" s="1211"/>
      <c r="BF84" s="1211"/>
      <c r="BG84" s="1211"/>
      <c r="BH84" s="1211"/>
      <c r="BI84" s="1211"/>
      <c r="BJ84" s="1211"/>
      <c r="BK84" s="1211"/>
      <c r="BL84" s="1212"/>
      <c r="BM84" s="1210"/>
      <c r="BN84" s="1211"/>
      <c r="BO84" s="1212"/>
      <c r="BP84" s="1752"/>
      <c r="BQ84" s="1753"/>
      <c r="BR84" s="1753"/>
      <c r="BS84" s="1754"/>
      <c r="BT84" s="1752"/>
      <c r="BU84" s="1753"/>
      <c r="BV84" s="1753"/>
      <c r="BW84" s="1754"/>
      <c r="BX84" s="1771"/>
      <c r="BY84" s="1772"/>
      <c r="BZ84" s="1773"/>
      <c r="CA84" s="1741"/>
      <c r="CB84" s="1742"/>
      <c r="CC84" s="1742"/>
      <c r="CD84" s="1745"/>
      <c r="CE84" s="1746"/>
      <c r="CF84" s="1264"/>
      <c r="CG84" s="1211"/>
      <c r="CH84" s="1211"/>
      <c r="CI84" s="1708"/>
      <c r="CJ84" s="1780"/>
      <c r="CK84" s="1781"/>
      <c r="CL84" s="1781"/>
      <c r="CM84" s="1781"/>
      <c r="CN84" s="1782"/>
      <c r="CO84" s="1789"/>
      <c r="CP84" s="1790"/>
      <c r="CQ84" s="1790"/>
      <c r="CR84" s="1790"/>
      <c r="CS84" s="1790"/>
      <c r="CT84" s="1790"/>
      <c r="CU84" s="1790"/>
      <c r="CV84" s="1791"/>
      <c r="DD84" s="1536"/>
      <c r="DE84" s="1529"/>
      <c r="DF84" s="1530"/>
      <c r="DG84" s="1530"/>
      <c r="DH84" s="1530"/>
      <c r="DI84" s="1530"/>
      <c r="DJ84" s="1530"/>
      <c r="DK84" s="1530"/>
      <c r="DL84" s="1531"/>
      <c r="DM84" s="1536"/>
      <c r="DN84" s="1536"/>
      <c r="DO84" s="1536"/>
    </row>
    <row r="85" spans="1:119" ht="4.5" customHeight="1">
      <c r="A85" s="1536"/>
      <c r="B85" s="1536"/>
      <c r="C85" s="1536"/>
      <c r="D85" s="1536"/>
      <c r="E85" s="1536"/>
      <c r="F85" s="1536"/>
      <c r="G85" s="1536"/>
      <c r="H85" s="1536"/>
      <c r="I85" s="1536"/>
      <c r="J85" s="1536"/>
      <c r="K85" s="1536"/>
      <c r="L85" s="1536"/>
      <c r="M85" s="1536"/>
      <c r="N85" s="1536"/>
      <c r="O85" s="1536"/>
      <c r="P85" s="1536"/>
      <c r="Q85" s="1536"/>
      <c r="R85" s="1536"/>
      <c r="S85" s="1536"/>
      <c r="T85" s="1536"/>
      <c r="U85" s="1536"/>
      <c r="V85" s="1536"/>
      <c r="W85" s="1536"/>
      <c r="X85" s="1536"/>
      <c r="Y85" s="1536"/>
      <c r="Z85" s="1536"/>
      <c r="AA85" s="1536"/>
      <c r="AB85" s="1536"/>
      <c r="AC85" s="1536"/>
      <c r="AD85" s="1536"/>
      <c r="AE85" s="1536"/>
      <c r="AF85" s="1536"/>
      <c r="AG85" s="1536"/>
      <c r="AH85" s="1536"/>
      <c r="AI85" s="1536"/>
      <c r="AJ85" s="1536"/>
      <c r="AK85" s="1536"/>
      <c r="AL85" s="1536"/>
      <c r="AM85" s="1536"/>
      <c r="AN85" s="1536"/>
      <c r="AO85" s="1536"/>
      <c r="AP85" s="1536"/>
      <c r="AQ85" s="1536"/>
      <c r="AR85" s="1536"/>
      <c r="AS85" s="1536"/>
      <c r="AT85" s="1536"/>
      <c r="AU85" s="457"/>
      <c r="AV85" s="457"/>
      <c r="AW85" s="1236"/>
      <c r="AX85" s="1237"/>
      <c r="AY85" s="1237"/>
      <c r="AZ85" s="1237"/>
      <c r="BA85" s="1238"/>
      <c r="BB85" s="1210"/>
      <c r="BC85" s="1211"/>
      <c r="BD85" s="1211"/>
      <c r="BE85" s="1211"/>
      <c r="BF85" s="1211"/>
      <c r="BG85" s="1211"/>
      <c r="BH85" s="1211"/>
      <c r="BI85" s="1211"/>
      <c r="BJ85" s="1211"/>
      <c r="BK85" s="1211"/>
      <c r="BL85" s="1212"/>
      <c r="BM85" s="1210"/>
      <c r="BN85" s="1211"/>
      <c r="BO85" s="1212"/>
      <c r="BP85" s="1752"/>
      <c r="BQ85" s="1753"/>
      <c r="BR85" s="1753"/>
      <c r="BS85" s="1754"/>
      <c r="BT85" s="1752"/>
      <c r="BU85" s="1753"/>
      <c r="BV85" s="1753"/>
      <c r="BW85" s="1754"/>
      <c r="BX85" s="1771"/>
      <c r="BY85" s="1772"/>
      <c r="BZ85" s="1773"/>
      <c r="CA85" s="1741"/>
      <c r="CB85" s="1742"/>
      <c r="CC85" s="1742"/>
      <c r="CD85" s="1745"/>
      <c r="CE85" s="1746"/>
      <c r="CF85" s="1264"/>
      <c r="CG85" s="1211"/>
      <c r="CH85" s="1211"/>
      <c r="CI85" s="1708"/>
      <c r="CJ85" s="1780"/>
      <c r="CK85" s="1781"/>
      <c r="CL85" s="1781"/>
      <c r="CM85" s="1781"/>
      <c r="CN85" s="1782"/>
      <c r="CO85" s="1789"/>
      <c r="CP85" s="1790"/>
      <c r="CQ85" s="1790"/>
      <c r="CR85" s="1790"/>
      <c r="CS85" s="1790"/>
      <c r="CT85" s="1790"/>
      <c r="CU85" s="1790"/>
      <c r="CV85" s="1791"/>
      <c r="DD85" s="1536"/>
      <c r="DE85" s="1529"/>
      <c r="DF85" s="1530"/>
      <c r="DG85" s="1530"/>
      <c r="DH85" s="1530"/>
      <c r="DI85" s="1530"/>
      <c r="DJ85" s="1530"/>
      <c r="DK85" s="1530"/>
      <c r="DL85" s="1531"/>
      <c r="DM85" s="1536"/>
      <c r="DN85" s="1536"/>
      <c r="DO85" s="1536"/>
    </row>
    <row r="86" spans="1:119" ht="4.5" customHeight="1">
      <c r="A86" s="1536"/>
      <c r="B86" s="1536"/>
      <c r="C86" s="1536"/>
      <c r="D86" s="1536"/>
      <c r="E86" s="1536"/>
      <c r="F86" s="1536"/>
      <c r="G86" s="1536"/>
      <c r="H86" s="1536"/>
      <c r="I86" s="1536"/>
      <c r="J86" s="1536"/>
      <c r="K86" s="1536"/>
      <c r="L86" s="1536"/>
      <c r="M86" s="1536"/>
      <c r="N86" s="1536"/>
      <c r="O86" s="1536"/>
      <c r="P86" s="1536"/>
      <c r="Q86" s="1536"/>
      <c r="R86" s="1536"/>
      <c r="S86" s="1536"/>
      <c r="T86" s="1536"/>
      <c r="U86" s="1536"/>
      <c r="V86" s="1536"/>
      <c r="W86" s="1536"/>
      <c r="X86" s="1536"/>
      <c r="Y86" s="1536"/>
      <c r="Z86" s="1536"/>
      <c r="AA86" s="1536"/>
      <c r="AB86" s="1536"/>
      <c r="AC86" s="1536"/>
      <c r="AD86" s="1536"/>
      <c r="AE86" s="1536"/>
      <c r="AF86" s="1536"/>
      <c r="AG86" s="1536"/>
      <c r="AH86" s="1536"/>
      <c r="AI86" s="1536"/>
      <c r="AJ86" s="1536"/>
      <c r="AK86" s="1536"/>
      <c r="AL86" s="1536"/>
      <c r="AM86" s="1536"/>
      <c r="AN86" s="1536"/>
      <c r="AO86" s="1536"/>
      <c r="AP86" s="1536"/>
      <c r="AQ86" s="1536"/>
      <c r="AR86" s="1536"/>
      <c r="AS86" s="1536"/>
      <c r="AT86" s="1536"/>
      <c r="AU86" s="457"/>
      <c r="AV86" s="457"/>
      <c r="AW86" s="1239"/>
      <c r="AX86" s="1240"/>
      <c r="AY86" s="1240"/>
      <c r="AZ86" s="1240"/>
      <c r="BA86" s="1241"/>
      <c r="BB86" s="1207"/>
      <c r="BC86" s="1208"/>
      <c r="BD86" s="1208"/>
      <c r="BE86" s="1208"/>
      <c r="BF86" s="1208"/>
      <c r="BG86" s="1208"/>
      <c r="BH86" s="1208"/>
      <c r="BI86" s="1208"/>
      <c r="BJ86" s="1208"/>
      <c r="BK86" s="1208"/>
      <c r="BL86" s="1209"/>
      <c r="BM86" s="1207"/>
      <c r="BN86" s="1208"/>
      <c r="BO86" s="1209"/>
      <c r="BP86" s="1755"/>
      <c r="BQ86" s="1756"/>
      <c r="BR86" s="1756"/>
      <c r="BS86" s="1757"/>
      <c r="BT86" s="1755"/>
      <c r="BU86" s="1756"/>
      <c r="BV86" s="1756"/>
      <c r="BW86" s="1757"/>
      <c r="BX86" s="1774"/>
      <c r="BY86" s="1775"/>
      <c r="BZ86" s="1776"/>
      <c r="CA86" s="1675"/>
      <c r="CB86" s="1676"/>
      <c r="CC86" s="1676"/>
      <c r="CD86" s="1747"/>
      <c r="CE86" s="1748"/>
      <c r="CF86" s="1265"/>
      <c r="CG86" s="1208"/>
      <c r="CH86" s="1208"/>
      <c r="CI86" s="1709"/>
      <c r="CJ86" s="1783"/>
      <c r="CK86" s="1784"/>
      <c r="CL86" s="1784"/>
      <c r="CM86" s="1784"/>
      <c r="CN86" s="1785"/>
      <c r="CO86" s="1792"/>
      <c r="CP86" s="1793"/>
      <c r="CQ86" s="1793"/>
      <c r="CR86" s="1793"/>
      <c r="CS86" s="1793"/>
      <c r="CT86" s="1793"/>
      <c r="CU86" s="1793"/>
      <c r="CV86" s="1794"/>
      <c r="DD86" s="1536"/>
      <c r="DE86" s="1532"/>
      <c r="DF86" s="1533"/>
      <c r="DG86" s="1533"/>
      <c r="DH86" s="1533"/>
      <c r="DI86" s="1533"/>
      <c r="DJ86" s="1533"/>
      <c r="DK86" s="1533"/>
      <c r="DL86" s="1534"/>
      <c r="DM86" s="1536"/>
      <c r="DN86" s="1536"/>
      <c r="DO86" s="1536"/>
    </row>
    <row r="87" spans="1:119" ht="4.5" customHeight="1">
      <c r="A87" s="1536"/>
      <c r="B87" s="1536"/>
      <c r="C87" s="1536"/>
      <c r="D87" s="1536"/>
      <c r="E87" s="1536"/>
      <c r="F87" s="1536"/>
      <c r="G87" s="1536"/>
      <c r="H87" s="1536"/>
      <c r="I87" s="1536"/>
      <c r="J87" s="1536"/>
      <c r="K87" s="1536"/>
      <c r="L87" s="1536"/>
      <c r="M87" s="1536"/>
      <c r="N87" s="1536"/>
      <c r="O87" s="1536"/>
      <c r="P87" s="1536"/>
      <c r="Q87" s="1536"/>
      <c r="R87" s="1536"/>
      <c r="S87" s="1536"/>
      <c r="T87" s="1536"/>
      <c r="U87" s="1536"/>
      <c r="V87" s="1536"/>
      <c r="W87" s="1536"/>
      <c r="X87" s="1536"/>
      <c r="Y87" s="1536"/>
      <c r="Z87" s="1536"/>
      <c r="AA87" s="1536"/>
      <c r="AB87" s="1536"/>
      <c r="AC87" s="1536"/>
      <c r="AD87" s="1536"/>
      <c r="AE87" s="1536"/>
      <c r="AF87" s="1536"/>
      <c r="AG87" s="1536"/>
      <c r="AH87" s="1536"/>
      <c r="AI87" s="1536"/>
      <c r="AJ87" s="1536"/>
      <c r="AK87" s="1536"/>
      <c r="AL87" s="1536"/>
      <c r="AM87" s="1536"/>
      <c r="AN87" s="1536"/>
      <c r="AO87" s="1536"/>
      <c r="AP87" s="1536"/>
      <c r="AQ87" s="1536"/>
      <c r="AR87" s="1536"/>
      <c r="AS87" s="1536"/>
      <c r="AT87" s="1536"/>
      <c r="AU87" s="457"/>
      <c r="AV87" s="457"/>
      <c r="AW87" s="1233"/>
      <c r="AX87" s="1234"/>
      <c r="AY87" s="1234"/>
      <c r="AZ87" s="1234"/>
      <c r="BA87" s="1235"/>
      <c r="BB87" s="1204"/>
      <c r="BC87" s="1205"/>
      <c r="BD87" s="1205"/>
      <c r="BE87" s="1205"/>
      <c r="BF87" s="1205"/>
      <c r="BG87" s="1205"/>
      <c r="BH87" s="1205"/>
      <c r="BI87" s="1205"/>
      <c r="BJ87" s="1205"/>
      <c r="BK87" s="1205"/>
      <c r="BL87" s="1206"/>
      <c r="BM87" s="1204"/>
      <c r="BN87" s="1205"/>
      <c r="BO87" s="1206"/>
      <c r="BP87" s="1749"/>
      <c r="BQ87" s="1750"/>
      <c r="BR87" s="1750"/>
      <c r="BS87" s="1751"/>
      <c r="BT87" s="1749"/>
      <c r="BU87" s="1750"/>
      <c r="BV87" s="1750"/>
      <c r="BW87" s="1751"/>
      <c r="BX87" s="1768"/>
      <c r="BY87" s="1769"/>
      <c r="BZ87" s="1770"/>
      <c r="CA87" s="1672"/>
      <c r="CB87" s="1673"/>
      <c r="CC87" s="1673"/>
      <c r="CD87" s="1743"/>
      <c r="CE87" s="1744"/>
      <c r="CF87" s="1263" t="s">
        <v>468</v>
      </c>
      <c r="CG87" s="1205"/>
      <c r="CH87" s="1205" t="s">
        <v>469</v>
      </c>
      <c r="CI87" s="1707"/>
      <c r="CJ87" s="1777"/>
      <c r="CK87" s="1778"/>
      <c r="CL87" s="1778"/>
      <c r="CM87" s="1778"/>
      <c r="CN87" s="1779"/>
      <c r="CO87" s="1786"/>
      <c r="CP87" s="1787"/>
      <c r="CQ87" s="1787"/>
      <c r="CR87" s="1787"/>
      <c r="CS87" s="1787"/>
      <c r="CT87" s="1787"/>
      <c r="CU87" s="1787"/>
      <c r="CV87" s="1788"/>
      <c r="DD87" s="1536" t="str">
        <f t="shared" si="5"/>
        <v/>
      </c>
      <c r="DE87" s="1526">
        <f t="shared" si="11"/>
        <v>0</v>
      </c>
      <c r="DF87" s="1527"/>
      <c r="DG87" s="1527"/>
      <c r="DH87" s="1527"/>
      <c r="DI87" s="1527"/>
      <c r="DJ87" s="1527"/>
      <c r="DK87" s="1527"/>
      <c r="DL87" s="1528"/>
      <c r="DM87" s="1535">
        <f t="shared" ref="DM87" si="17">DE87*$CJ87*$BX87</f>
        <v>0</v>
      </c>
      <c r="DN87" s="1536"/>
      <c r="DO87" s="1536"/>
    </row>
    <row r="88" spans="1:119" ht="4.5" customHeight="1">
      <c r="A88" s="1536"/>
      <c r="B88" s="1536"/>
      <c r="C88" s="1536"/>
      <c r="D88" s="1536"/>
      <c r="E88" s="1536"/>
      <c r="F88" s="1536"/>
      <c r="G88" s="1536"/>
      <c r="H88" s="1536"/>
      <c r="I88" s="1536"/>
      <c r="J88" s="1536"/>
      <c r="K88" s="1536"/>
      <c r="L88" s="1536"/>
      <c r="M88" s="1536"/>
      <c r="N88" s="1536"/>
      <c r="O88" s="1536"/>
      <c r="P88" s="1536"/>
      <c r="Q88" s="1536"/>
      <c r="R88" s="1536"/>
      <c r="S88" s="1536"/>
      <c r="T88" s="1536"/>
      <c r="U88" s="1536"/>
      <c r="V88" s="1536"/>
      <c r="W88" s="1536"/>
      <c r="X88" s="1536"/>
      <c r="Y88" s="1536"/>
      <c r="Z88" s="1536"/>
      <c r="AA88" s="1536"/>
      <c r="AB88" s="1536"/>
      <c r="AC88" s="1536"/>
      <c r="AD88" s="1536"/>
      <c r="AE88" s="1536"/>
      <c r="AF88" s="1536"/>
      <c r="AG88" s="1536"/>
      <c r="AH88" s="1536"/>
      <c r="AI88" s="1536"/>
      <c r="AJ88" s="1536"/>
      <c r="AK88" s="1536"/>
      <c r="AL88" s="1536"/>
      <c r="AM88" s="1536"/>
      <c r="AN88" s="1536"/>
      <c r="AO88" s="1536"/>
      <c r="AP88" s="1536"/>
      <c r="AQ88" s="1536"/>
      <c r="AR88" s="1536"/>
      <c r="AS88" s="1536"/>
      <c r="AT88" s="1536"/>
      <c r="AU88" s="457"/>
      <c r="AV88" s="457"/>
      <c r="AW88" s="1236"/>
      <c r="AX88" s="1237"/>
      <c r="AY88" s="1237"/>
      <c r="AZ88" s="1237"/>
      <c r="BA88" s="1238"/>
      <c r="BB88" s="1210"/>
      <c r="BC88" s="1211"/>
      <c r="BD88" s="1211"/>
      <c r="BE88" s="1211"/>
      <c r="BF88" s="1211"/>
      <c r="BG88" s="1211"/>
      <c r="BH88" s="1211"/>
      <c r="BI88" s="1211"/>
      <c r="BJ88" s="1211"/>
      <c r="BK88" s="1211"/>
      <c r="BL88" s="1212"/>
      <c r="BM88" s="1210"/>
      <c r="BN88" s="1211"/>
      <c r="BO88" s="1212"/>
      <c r="BP88" s="1752"/>
      <c r="BQ88" s="1753"/>
      <c r="BR88" s="1753"/>
      <c r="BS88" s="1754"/>
      <c r="BT88" s="1752"/>
      <c r="BU88" s="1753"/>
      <c r="BV88" s="1753"/>
      <c r="BW88" s="1754"/>
      <c r="BX88" s="1771"/>
      <c r="BY88" s="1772"/>
      <c r="BZ88" s="1773"/>
      <c r="CA88" s="1741"/>
      <c r="CB88" s="1742"/>
      <c r="CC88" s="1742"/>
      <c r="CD88" s="1745"/>
      <c r="CE88" s="1746"/>
      <c r="CF88" s="1264"/>
      <c r="CG88" s="1211"/>
      <c r="CH88" s="1211"/>
      <c r="CI88" s="1708"/>
      <c r="CJ88" s="1780"/>
      <c r="CK88" s="1781"/>
      <c r="CL88" s="1781"/>
      <c r="CM88" s="1781"/>
      <c r="CN88" s="1782"/>
      <c r="CO88" s="1789"/>
      <c r="CP88" s="1790"/>
      <c r="CQ88" s="1790"/>
      <c r="CR88" s="1790"/>
      <c r="CS88" s="1790"/>
      <c r="CT88" s="1790"/>
      <c r="CU88" s="1790"/>
      <c r="CV88" s="1791"/>
      <c r="DD88" s="1536"/>
      <c r="DE88" s="1529"/>
      <c r="DF88" s="1530"/>
      <c r="DG88" s="1530"/>
      <c r="DH88" s="1530"/>
      <c r="DI88" s="1530"/>
      <c r="DJ88" s="1530"/>
      <c r="DK88" s="1530"/>
      <c r="DL88" s="1531"/>
      <c r="DM88" s="1536"/>
      <c r="DN88" s="1536"/>
      <c r="DO88" s="1536"/>
    </row>
    <row r="89" spans="1:119" ht="4.5" customHeight="1">
      <c r="A89" s="1536"/>
      <c r="B89" s="1536"/>
      <c r="C89" s="1536"/>
      <c r="D89" s="1536"/>
      <c r="E89" s="1536"/>
      <c r="F89" s="1536"/>
      <c r="G89" s="1536"/>
      <c r="H89" s="1536"/>
      <c r="I89" s="1536"/>
      <c r="J89" s="1536"/>
      <c r="K89" s="1536"/>
      <c r="L89" s="1536"/>
      <c r="M89" s="1536"/>
      <c r="N89" s="1536"/>
      <c r="O89" s="1536"/>
      <c r="P89" s="1536"/>
      <c r="Q89" s="1536"/>
      <c r="R89" s="1536"/>
      <c r="S89" s="1536"/>
      <c r="T89" s="1536"/>
      <c r="U89" s="1536"/>
      <c r="V89" s="1536"/>
      <c r="W89" s="1536"/>
      <c r="X89" s="1536"/>
      <c r="Y89" s="1536"/>
      <c r="Z89" s="1536"/>
      <c r="AA89" s="1536"/>
      <c r="AB89" s="1536"/>
      <c r="AC89" s="1536"/>
      <c r="AD89" s="1536"/>
      <c r="AE89" s="1536"/>
      <c r="AF89" s="1536"/>
      <c r="AG89" s="1536"/>
      <c r="AH89" s="1536"/>
      <c r="AI89" s="1536"/>
      <c r="AJ89" s="1536"/>
      <c r="AK89" s="1536"/>
      <c r="AL89" s="1536"/>
      <c r="AM89" s="1536"/>
      <c r="AN89" s="1536"/>
      <c r="AO89" s="1536"/>
      <c r="AP89" s="1536"/>
      <c r="AQ89" s="1536"/>
      <c r="AR89" s="1536"/>
      <c r="AS89" s="1536"/>
      <c r="AT89" s="1536"/>
      <c r="AU89" s="457"/>
      <c r="AV89" s="457"/>
      <c r="AW89" s="1236"/>
      <c r="AX89" s="1237"/>
      <c r="AY89" s="1237"/>
      <c r="AZ89" s="1237"/>
      <c r="BA89" s="1238"/>
      <c r="BB89" s="1210"/>
      <c r="BC89" s="1211"/>
      <c r="BD89" s="1211"/>
      <c r="BE89" s="1211"/>
      <c r="BF89" s="1211"/>
      <c r="BG89" s="1211"/>
      <c r="BH89" s="1211"/>
      <c r="BI89" s="1211"/>
      <c r="BJ89" s="1211"/>
      <c r="BK89" s="1211"/>
      <c r="BL89" s="1212"/>
      <c r="BM89" s="1210"/>
      <c r="BN89" s="1211"/>
      <c r="BO89" s="1212"/>
      <c r="BP89" s="1752"/>
      <c r="BQ89" s="1753"/>
      <c r="BR89" s="1753"/>
      <c r="BS89" s="1754"/>
      <c r="BT89" s="1752"/>
      <c r="BU89" s="1753"/>
      <c r="BV89" s="1753"/>
      <c r="BW89" s="1754"/>
      <c r="BX89" s="1771"/>
      <c r="BY89" s="1772"/>
      <c r="BZ89" s="1773"/>
      <c r="CA89" s="1741"/>
      <c r="CB89" s="1742"/>
      <c r="CC89" s="1742"/>
      <c r="CD89" s="1745"/>
      <c r="CE89" s="1746"/>
      <c r="CF89" s="1264"/>
      <c r="CG89" s="1211"/>
      <c r="CH89" s="1211"/>
      <c r="CI89" s="1708"/>
      <c r="CJ89" s="1780"/>
      <c r="CK89" s="1781"/>
      <c r="CL89" s="1781"/>
      <c r="CM89" s="1781"/>
      <c r="CN89" s="1782"/>
      <c r="CO89" s="1789"/>
      <c r="CP89" s="1790"/>
      <c r="CQ89" s="1790"/>
      <c r="CR89" s="1790"/>
      <c r="CS89" s="1790"/>
      <c r="CT89" s="1790"/>
      <c r="CU89" s="1790"/>
      <c r="CV89" s="1791"/>
      <c r="DD89" s="1536"/>
      <c r="DE89" s="1529"/>
      <c r="DF89" s="1530"/>
      <c r="DG89" s="1530"/>
      <c r="DH89" s="1530"/>
      <c r="DI89" s="1530"/>
      <c r="DJ89" s="1530"/>
      <c r="DK89" s="1530"/>
      <c r="DL89" s="1531"/>
      <c r="DM89" s="1536"/>
      <c r="DN89" s="1536"/>
      <c r="DO89" s="1536"/>
    </row>
    <row r="90" spans="1:119" ht="4.5" customHeight="1">
      <c r="A90" s="1536"/>
      <c r="B90" s="1536"/>
      <c r="C90" s="1536"/>
      <c r="D90" s="1536"/>
      <c r="E90" s="1536"/>
      <c r="F90" s="1536"/>
      <c r="G90" s="1536"/>
      <c r="H90" s="1536"/>
      <c r="I90" s="1536"/>
      <c r="J90" s="1536"/>
      <c r="K90" s="1536"/>
      <c r="L90" s="1536"/>
      <c r="M90" s="1536"/>
      <c r="N90" s="1536"/>
      <c r="O90" s="1536"/>
      <c r="P90" s="1536"/>
      <c r="Q90" s="1536"/>
      <c r="R90" s="1536"/>
      <c r="S90" s="1536"/>
      <c r="T90" s="1536"/>
      <c r="U90" s="1536"/>
      <c r="V90" s="1536"/>
      <c r="W90" s="1536"/>
      <c r="X90" s="1536"/>
      <c r="Y90" s="1536"/>
      <c r="Z90" s="1536"/>
      <c r="AA90" s="1536"/>
      <c r="AB90" s="1536"/>
      <c r="AC90" s="1536"/>
      <c r="AD90" s="1536"/>
      <c r="AE90" s="1536"/>
      <c r="AF90" s="1536"/>
      <c r="AG90" s="1536"/>
      <c r="AH90" s="1536"/>
      <c r="AI90" s="1536"/>
      <c r="AJ90" s="1536"/>
      <c r="AK90" s="1536"/>
      <c r="AL90" s="1536"/>
      <c r="AM90" s="1536"/>
      <c r="AN90" s="1536"/>
      <c r="AO90" s="1536"/>
      <c r="AP90" s="1536"/>
      <c r="AQ90" s="1536"/>
      <c r="AR90" s="1536"/>
      <c r="AS90" s="1536"/>
      <c r="AT90" s="1536"/>
      <c r="AU90" s="457"/>
      <c r="AV90" s="457"/>
      <c r="AW90" s="1239"/>
      <c r="AX90" s="1240"/>
      <c r="AY90" s="1240"/>
      <c r="AZ90" s="1240"/>
      <c r="BA90" s="1241"/>
      <c r="BB90" s="1207"/>
      <c r="BC90" s="1208"/>
      <c r="BD90" s="1208"/>
      <c r="BE90" s="1208"/>
      <c r="BF90" s="1208"/>
      <c r="BG90" s="1208"/>
      <c r="BH90" s="1208"/>
      <c r="BI90" s="1208"/>
      <c r="BJ90" s="1208"/>
      <c r="BK90" s="1208"/>
      <c r="BL90" s="1209"/>
      <c r="BM90" s="1207"/>
      <c r="BN90" s="1208"/>
      <c r="BO90" s="1209"/>
      <c r="BP90" s="1755"/>
      <c r="BQ90" s="1756"/>
      <c r="BR90" s="1756"/>
      <c r="BS90" s="1757"/>
      <c r="BT90" s="1755"/>
      <c r="BU90" s="1756"/>
      <c r="BV90" s="1756"/>
      <c r="BW90" s="1757"/>
      <c r="BX90" s="1774"/>
      <c r="BY90" s="1775"/>
      <c r="BZ90" s="1776"/>
      <c r="CA90" s="1675"/>
      <c r="CB90" s="1676"/>
      <c r="CC90" s="1676"/>
      <c r="CD90" s="1747"/>
      <c r="CE90" s="1748"/>
      <c r="CF90" s="1265"/>
      <c r="CG90" s="1208"/>
      <c r="CH90" s="1208"/>
      <c r="CI90" s="1709"/>
      <c r="CJ90" s="1783"/>
      <c r="CK90" s="1784"/>
      <c r="CL90" s="1784"/>
      <c r="CM90" s="1784"/>
      <c r="CN90" s="1785"/>
      <c r="CO90" s="1792"/>
      <c r="CP90" s="1793"/>
      <c r="CQ90" s="1793"/>
      <c r="CR90" s="1793"/>
      <c r="CS90" s="1793"/>
      <c r="CT90" s="1793"/>
      <c r="CU90" s="1793"/>
      <c r="CV90" s="1794"/>
      <c r="DD90" s="1536"/>
      <c r="DE90" s="1532"/>
      <c r="DF90" s="1533"/>
      <c r="DG90" s="1533"/>
      <c r="DH90" s="1533"/>
      <c r="DI90" s="1533"/>
      <c r="DJ90" s="1533"/>
      <c r="DK90" s="1533"/>
      <c r="DL90" s="1534"/>
      <c r="DM90" s="1536"/>
      <c r="DN90" s="1536"/>
      <c r="DO90" s="1536"/>
    </row>
    <row r="91" spans="1:119" ht="4.5" customHeight="1">
      <c r="A91" s="1536"/>
      <c r="B91" s="1536"/>
      <c r="C91" s="1536"/>
      <c r="D91" s="1536"/>
      <c r="E91" s="1536"/>
      <c r="F91" s="1536"/>
      <c r="G91" s="1536"/>
      <c r="H91" s="1536"/>
      <c r="I91" s="1536"/>
      <c r="J91" s="1536"/>
      <c r="K91" s="1536"/>
      <c r="L91" s="1536"/>
      <c r="M91" s="1536"/>
      <c r="N91" s="1536"/>
      <c r="O91" s="1536"/>
      <c r="P91" s="1536"/>
      <c r="Q91" s="1536"/>
      <c r="R91" s="1536"/>
      <c r="S91" s="1536"/>
      <c r="T91" s="1536"/>
      <c r="U91" s="1536"/>
      <c r="V91" s="1536"/>
      <c r="W91" s="1536"/>
      <c r="X91" s="1536"/>
      <c r="Y91" s="1536"/>
      <c r="Z91" s="1536"/>
      <c r="AA91" s="1536"/>
      <c r="AB91" s="1536"/>
      <c r="AC91" s="1536"/>
      <c r="AD91" s="1536"/>
      <c r="AE91" s="1536"/>
      <c r="AF91" s="1536"/>
      <c r="AG91" s="1536"/>
      <c r="AH91" s="1536"/>
      <c r="AI91" s="1536"/>
      <c r="AJ91" s="1536"/>
      <c r="AK91" s="1536"/>
      <c r="AL91" s="1536"/>
      <c r="AM91" s="1536"/>
      <c r="AN91" s="1536"/>
      <c r="AO91" s="1536"/>
      <c r="AP91" s="1536"/>
      <c r="AQ91" s="1536"/>
      <c r="AR91" s="1536"/>
      <c r="AS91" s="1536"/>
      <c r="AT91" s="1536"/>
      <c r="AU91" s="457"/>
      <c r="AV91" s="457"/>
      <c r="AW91" s="1233"/>
      <c r="AX91" s="1234"/>
      <c r="AY91" s="1234"/>
      <c r="AZ91" s="1234"/>
      <c r="BA91" s="1235"/>
      <c r="BB91" s="1204"/>
      <c r="BC91" s="1205"/>
      <c r="BD91" s="1205"/>
      <c r="BE91" s="1205"/>
      <c r="BF91" s="1205"/>
      <c r="BG91" s="1205"/>
      <c r="BH91" s="1205"/>
      <c r="BI91" s="1205"/>
      <c r="BJ91" s="1205"/>
      <c r="BK91" s="1205"/>
      <c r="BL91" s="1206"/>
      <c r="BM91" s="1204"/>
      <c r="BN91" s="1205"/>
      <c r="BO91" s="1206"/>
      <c r="BP91" s="1749"/>
      <c r="BQ91" s="1750"/>
      <c r="BR91" s="1750"/>
      <c r="BS91" s="1751"/>
      <c r="BT91" s="1749"/>
      <c r="BU91" s="1750"/>
      <c r="BV91" s="1750"/>
      <c r="BW91" s="1751"/>
      <c r="BX91" s="1768"/>
      <c r="BY91" s="1769"/>
      <c r="BZ91" s="1770"/>
      <c r="CA91" s="1672"/>
      <c r="CB91" s="1673"/>
      <c r="CC91" s="1673"/>
      <c r="CD91" s="1743"/>
      <c r="CE91" s="1744"/>
      <c r="CF91" s="1263" t="s">
        <v>468</v>
      </c>
      <c r="CG91" s="1205"/>
      <c r="CH91" s="1205" t="s">
        <v>469</v>
      </c>
      <c r="CI91" s="1707"/>
      <c r="CJ91" s="1777"/>
      <c r="CK91" s="1778"/>
      <c r="CL91" s="1778"/>
      <c r="CM91" s="1778"/>
      <c r="CN91" s="1779"/>
      <c r="CO91" s="1786"/>
      <c r="CP91" s="1787"/>
      <c r="CQ91" s="1787"/>
      <c r="CR91" s="1787"/>
      <c r="CS91" s="1787"/>
      <c r="CT91" s="1787"/>
      <c r="CU91" s="1787"/>
      <c r="CV91" s="1788"/>
      <c r="DD91" s="1536" t="str">
        <f t="shared" ref="DD91" si="18">IF($BB91="","",VLOOKUP($BB91,$DQ$39:$DR$42,2,0))</f>
        <v/>
      </c>
      <c r="DE91" s="1526">
        <f t="shared" ref="DE91" si="19">IF($DD91=1,$CA91,IF($DD91=2,$CA91*2*0.866,IF($DD$59=3,($CA91-$CD91)+($CD91*2*0.866),0)))</f>
        <v>0</v>
      </c>
      <c r="DF91" s="1527"/>
      <c r="DG91" s="1527"/>
      <c r="DH91" s="1527"/>
      <c r="DI91" s="1527"/>
      <c r="DJ91" s="1527"/>
      <c r="DK91" s="1527"/>
      <c r="DL91" s="1528"/>
      <c r="DM91" s="1535">
        <f t="shared" ref="DM91" si="20">DE91*$CJ91*$BX91</f>
        <v>0</v>
      </c>
      <c r="DN91" s="1536"/>
      <c r="DO91" s="1536"/>
    </row>
    <row r="92" spans="1:119" ht="4.5" customHeight="1">
      <c r="A92" s="1536"/>
      <c r="B92" s="1536"/>
      <c r="C92" s="1536"/>
      <c r="D92" s="1536"/>
      <c r="E92" s="1536"/>
      <c r="F92" s="1536"/>
      <c r="G92" s="1536"/>
      <c r="H92" s="1536"/>
      <c r="I92" s="1536"/>
      <c r="J92" s="1536"/>
      <c r="K92" s="1536"/>
      <c r="L92" s="1536"/>
      <c r="M92" s="1536"/>
      <c r="N92" s="1536"/>
      <c r="O92" s="1536"/>
      <c r="P92" s="1536"/>
      <c r="Q92" s="1536"/>
      <c r="R92" s="1536"/>
      <c r="S92" s="1536"/>
      <c r="T92" s="1536"/>
      <c r="U92" s="1536"/>
      <c r="V92" s="1536"/>
      <c r="W92" s="1536"/>
      <c r="X92" s="1536"/>
      <c r="Y92" s="1536"/>
      <c r="Z92" s="1536"/>
      <c r="AA92" s="1536"/>
      <c r="AB92" s="1536"/>
      <c r="AC92" s="1536"/>
      <c r="AD92" s="1536"/>
      <c r="AE92" s="1536"/>
      <c r="AF92" s="1536"/>
      <c r="AG92" s="1536"/>
      <c r="AH92" s="1536"/>
      <c r="AI92" s="1536"/>
      <c r="AJ92" s="1536"/>
      <c r="AK92" s="1536"/>
      <c r="AL92" s="1536"/>
      <c r="AM92" s="1536"/>
      <c r="AN92" s="1536"/>
      <c r="AO92" s="1536"/>
      <c r="AP92" s="1536"/>
      <c r="AQ92" s="1536"/>
      <c r="AR92" s="1536"/>
      <c r="AS92" s="1536"/>
      <c r="AT92" s="1536"/>
      <c r="AU92" s="457"/>
      <c r="AV92" s="457"/>
      <c r="AW92" s="1236"/>
      <c r="AX92" s="1237"/>
      <c r="AY92" s="1237"/>
      <c r="AZ92" s="1237"/>
      <c r="BA92" s="1238"/>
      <c r="BB92" s="1210"/>
      <c r="BC92" s="1211"/>
      <c r="BD92" s="1211"/>
      <c r="BE92" s="1211"/>
      <c r="BF92" s="1211"/>
      <c r="BG92" s="1211"/>
      <c r="BH92" s="1211"/>
      <c r="BI92" s="1211"/>
      <c r="BJ92" s="1211"/>
      <c r="BK92" s="1211"/>
      <c r="BL92" s="1212"/>
      <c r="BM92" s="1210"/>
      <c r="BN92" s="1211"/>
      <c r="BO92" s="1212"/>
      <c r="BP92" s="1752"/>
      <c r="BQ92" s="1753"/>
      <c r="BR92" s="1753"/>
      <c r="BS92" s="1754"/>
      <c r="BT92" s="1752"/>
      <c r="BU92" s="1753"/>
      <c r="BV92" s="1753"/>
      <c r="BW92" s="1754"/>
      <c r="BX92" s="1771"/>
      <c r="BY92" s="1772"/>
      <c r="BZ92" s="1773"/>
      <c r="CA92" s="1741"/>
      <c r="CB92" s="1742"/>
      <c r="CC92" s="1742"/>
      <c r="CD92" s="1745"/>
      <c r="CE92" s="1746"/>
      <c r="CF92" s="1264"/>
      <c r="CG92" s="1211"/>
      <c r="CH92" s="1211"/>
      <c r="CI92" s="1708"/>
      <c r="CJ92" s="1780"/>
      <c r="CK92" s="1781"/>
      <c r="CL92" s="1781"/>
      <c r="CM92" s="1781"/>
      <c r="CN92" s="1782"/>
      <c r="CO92" s="1789"/>
      <c r="CP92" s="1790"/>
      <c r="CQ92" s="1790"/>
      <c r="CR92" s="1790"/>
      <c r="CS92" s="1790"/>
      <c r="CT92" s="1790"/>
      <c r="CU92" s="1790"/>
      <c r="CV92" s="1791"/>
      <c r="DD92" s="1536"/>
      <c r="DE92" s="1529"/>
      <c r="DF92" s="1530"/>
      <c r="DG92" s="1530"/>
      <c r="DH92" s="1530"/>
      <c r="DI92" s="1530"/>
      <c r="DJ92" s="1530"/>
      <c r="DK92" s="1530"/>
      <c r="DL92" s="1531"/>
      <c r="DM92" s="1536"/>
      <c r="DN92" s="1536"/>
      <c r="DO92" s="1536"/>
    </row>
    <row r="93" spans="1:119" ht="4.5" customHeight="1">
      <c r="A93" s="1536"/>
      <c r="B93" s="1536"/>
      <c r="C93" s="1536"/>
      <c r="D93" s="1536"/>
      <c r="E93" s="1536"/>
      <c r="F93" s="1536"/>
      <c r="G93" s="1536"/>
      <c r="H93" s="1536"/>
      <c r="I93" s="1536"/>
      <c r="J93" s="1536"/>
      <c r="K93" s="1536"/>
      <c r="L93" s="1536"/>
      <c r="M93" s="1536"/>
      <c r="N93" s="1536"/>
      <c r="O93" s="1536"/>
      <c r="P93" s="1536"/>
      <c r="Q93" s="1536"/>
      <c r="R93" s="1536"/>
      <c r="S93" s="1536"/>
      <c r="T93" s="1536"/>
      <c r="U93" s="1536"/>
      <c r="V93" s="1536"/>
      <c r="W93" s="1536"/>
      <c r="X93" s="1536"/>
      <c r="Y93" s="1536"/>
      <c r="Z93" s="1536"/>
      <c r="AA93" s="1536"/>
      <c r="AB93" s="1536"/>
      <c r="AC93" s="1536"/>
      <c r="AD93" s="1536"/>
      <c r="AE93" s="1536"/>
      <c r="AF93" s="1536"/>
      <c r="AG93" s="1536"/>
      <c r="AH93" s="1536"/>
      <c r="AI93" s="1536"/>
      <c r="AJ93" s="1536"/>
      <c r="AK93" s="1536"/>
      <c r="AL93" s="1536"/>
      <c r="AM93" s="1536"/>
      <c r="AN93" s="1536"/>
      <c r="AO93" s="1536"/>
      <c r="AP93" s="1536"/>
      <c r="AQ93" s="1536"/>
      <c r="AR93" s="1536"/>
      <c r="AS93" s="1536"/>
      <c r="AT93" s="1536"/>
      <c r="AU93" s="457"/>
      <c r="AV93" s="457"/>
      <c r="AW93" s="1236"/>
      <c r="AX93" s="1237"/>
      <c r="AY93" s="1237"/>
      <c r="AZ93" s="1237"/>
      <c r="BA93" s="1238"/>
      <c r="BB93" s="1210"/>
      <c r="BC93" s="1211"/>
      <c r="BD93" s="1211"/>
      <c r="BE93" s="1211"/>
      <c r="BF93" s="1211"/>
      <c r="BG93" s="1211"/>
      <c r="BH93" s="1211"/>
      <c r="BI93" s="1211"/>
      <c r="BJ93" s="1211"/>
      <c r="BK93" s="1211"/>
      <c r="BL93" s="1212"/>
      <c r="BM93" s="1210"/>
      <c r="BN93" s="1211"/>
      <c r="BO93" s="1212"/>
      <c r="BP93" s="1752"/>
      <c r="BQ93" s="1753"/>
      <c r="BR93" s="1753"/>
      <c r="BS93" s="1754"/>
      <c r="BT93" s="1752"/>
      <c r="BU93" s="1753"/>
      <c r="BV93" s="1753"/>
      <c r="BW93" s="1754"/>
      <c r="BX93" s="1771"/>
      <c r="BY93" s="1772"/>
      <c r="BZ93" s="1773"/>
      <c r="CA93" s="1741"/>
      <c r="CB93" s="1742"/>
      <c r="CC93" s="1742"/>
      <c r="CD93" s="1745"/>
      <c r="CE93" s="1746"/>
      <c r="CF93" s="1264"/>
      <c r="CG93" s="1211"/>
      <c r="CH93" s="1211"/>
      <c r="CI93" s="1708"/>
      <c r="CJ93" s="1780"/>
      <c r="CK93" s="1781"/>
      <c r="CL93" s="1781"/>
      <c r="CM93" s="1781"/>
      <c r="CN93" s="1782"/>
      <c r="CO93" s="1789"/>
      <c r="CP93" s="1790"/>
      <c r="CQ93" s="1790"/>
      <c r="CR93" s="1790"/>
      <c r="CS93" s="1790"/>
      <c r="CT93" s="1790"/>
      <c r="CU93" s="1790"/>
      <c r="CV93" s="1791"/>
      <c r="DD93" s="1536"/>
      <c r="DE93" s="1529"/>
      <c r="DF93" s="1530"/>
      <c r="DG93" s="1530"/>
      <c r="DH93" s="1530"/>
      <c r="DI93" s="1530"/>
      <c r="DJ93" s="1530"/>
      <c r="DK93" s="1530"/>
      <c r="DL93" s="1531"/>
      <c r="DM93" s="1536"/>
      <c r="DN93" s="1536"/>
      <c r="DO93" s="1536"/>
    </row>
    <row r="94" spans="1:119" ht="4.5" customHeight="1" thickBot="1">
      <c r="A94" s="1536"/>
      <c r="B94" s="1536"/>
      <c r="C94" s="1536"/>
      <c r="D94" s="1536"/>
      <c r="E94" s="1536"/>
      <c r="F94" s="1536"/>
      <c r="G94" s="1536"/>
      <c r="H94" s="1536"/>
      <c r="I94" s="1536"/>
      <c r="J94" s="1536"/>
      <c r="K94" s="1536"/>
      <c r="L94" s="1536"/>
      <c r="M94" s="1536"/>
      <c r="N94" s="1536"/>
      <c r="O94" s="1536"/>
      <c r="P94" s="1536"/>
      <c r="Q94" s="1536"/>
      <c r="R94" s="1536"/>
      <c r="S94" s="1536"/>
      <c r="T94" s="1536"/>
      <c r="U94" s="1536"/>
      <c r="V94" s="1536"/>
      <c r="W94" s="1536"/>
      <c r="X94" s="1536"/>
      <c r="Y94" s="1536"/>
      <c r="Z94" s="1536"/>
      <c r="AA94" s="1536"/>
      <c r="AB94" s="1536"/>
      <c r="AC94" s="1536"/>
      <c r="AD94" s="1536"/>
      <c r="AE94" s="1536"/>
      <c r="AF94" s="1536"/>
      <c r="AG94" s="1536"/>
      <c r="AH94" s="1536"/>
      <c r="AI94" s="1536"/>
      <c r="AJ94" s="1536"/>
      <c r="AK94" s="1536"/>
      <c r="AL94" s="1536"/>
      <c r="AM94" s="1536"/>
      <c r="AN94" s="1536"/>
      <c r="AO94" s="1536"/>
      <c r="AP94" s="1536"/>
      <c r="AQ94" s="1536"/>
      <c r="AR94" s="1536"/>
      <c r="AS94" s="1536"/>
      <c r="AT94" s="1536"/>
      <c r="AU94" s="457"/>
      <c r="AV94" s="457"/>
      <c r="AW94" s="1344"/>
      <c r="AX94" s="1345"/>
      <c r="AY94" s="1345"/>
      <c r="AZ94" s="1345"/>
      <c r="BA94" s="1346"/>
      <c r="BB94" s="1347"/>
      <c r="BC94" s="1348"/>
      <c r="BD94" s="1348"/>
      <c r="BE94" s="1348"/>
      <c r="BF94" s="1348"/>
      <c r="BG94" s="1348"/>
      <c r="BH94" s="1348"/>
      <c r="BI94" s="1348"/>
      <c r="BJ94" s="1348"/>
      <c r="BK94" s="1348"/>
      <c r="BL94" s="1349"/>
      <c r="BM94" s="1347"/>
      <c r="BN94" s="1348"/>
      <c r="BO94" s="1349"/>
      <c r="BP94" s="1795"/>
      <c r="BQ94" s="1796"/>
      <c r="BR94" s="1796"/>
      <c r="BS94" s="1797"/>
      <c r="BT94" s="1752"/>
      <c r="BU94" s="1753"/>
      <c r="BV94" s="1753"/>
      <c r="BW94" s="1754"/>
      <c r="BX94" s="1774"/>
      <c r="BY94" s="1775"/>
      <c r="BZ94" s="1776"/>
      <c r="CA94" s="1675"/>
      <c r="CB94" s="1676"/>
      <c r="CC94" s="1676"/>
      <c r="CD94" s="1747"/>
      <c r="CE94" s="1748"/>
      <c r="CF94" s="1265"/>
      <c r="CG94" s="1208"/>
      <c r="CH94" s="1208"/>
      <c r="CI94" s="1709"/>
      <c r="CJ94" s="1783"/>
      <c r="CK94" s="1784"/>
      <c r="CL94" s="1784"/>
      <c r="CM94" s="1784"/>
      <c r="CN94" s="1785"/>
      <c r="CO94" s="1792"/>
      <c r="CP94" s="1793"/>
      <c r="CQ94" s="1793"/>
      <c r="CR94" s="1793"/>
      <c r="CS94" s="1793"/>
      <c r="CT94" s="1793"/>
      <c r="CU94" s="1793"/>
      <c r="CV94" s="1794"/>
      <c r="DD94" s="1536"/>
      <c r="DE94" s="1532"/>
      <c r="DF94" s="1533"/>
      <c r="DG94" s="1533"/>
      <c r="DH94" s="1533"/>
      <c r="DI94" s="1533"/>
      <c r="DJ94" s="1533"/>
      <c r="DK94" s="1533"/>
      <c r="DL94" s="1534"/>
      <c r="DM94" s="1536"/>
      <c r="DN94" s="1536"/>
      <c r="DO94" s="1536"/>
    </row>
    <row r="95" spans="1:119" ht="4.5" customHeight="1" thickTop="1">
      <c r="A95" s="1536"/>
      <c r="B95" s="1536"/>
      <c r="C95" s="1536"/>
      <c r="D95" s="1536"/>
      <c r="E95" s="1536"/>
      <c r="F95" s="1536"/>
      <c r="G95" s="1536"/>
      <c r="H95" s="1536"/>
      <c r="I95" s="1536"/>
      <c r="J95" s="1536"/>
      <c r="K95" s="1536"/>
      <c r="L95" s="1536"/>
      <c r="M95" s="1536"/>
      <c r="N95" s="1536"/>
      <c r="O95" s="1536"/>
      <c r="P95" s="1536"/>
      <c r="Q95" s="1536"/>
      <c r="R95" s="1536"/>
      <c r="S95" s="1536"/>
      <c r="T95" s="1536"/>
      <c r="U95" s="1536"/>
      <c r="V95" s="1536"/>
      <c r="W95" s="1536"/>
      <c r="X95" s="1536"/>
      <c r="Y95" s="1536"/>
      <c r="Z95" s="1536"/>
      <c r="AA95" s="1536"/>
      <c r="AB95" s="1536"/>
      <c r="AC95" s="1536"/>
      <c r="AD95" s="1536"/>
      <c r="AE95" s="1536"/>
      <c r="AF95" s="1536"/>
      <c r="AG95" s="1536"/>
      <c r="AH95" s="1536"/>
      <c r="AI95" s="1536"/>
      <c r="AJ95" s="1536"/>
      <c r="AK95" s="1536"/>
      <c r="AL95" s="1536"/>
      <c r="AM95" s="1536"/>
      <c r="AN95" s="1536"/>
      <c r="AO95" s="1536"/>
      <c r="AP95" s="1536"/>
      <c r="AQ95" s="1536"/>
      <c r="AR95" s="1536"/>
      <c r="AS95" s="1536"/>
      <c r="AT95" s="1536"/>
      <c r="AU95" s="457"/>
      <c r="AV95" s="457"/>
      <c r="AW95" s="1798" t="s">
        <v>443</v>
      </c>
      <c r="AX95" s="1799"/>
      <c r="AY95" s="1799"/>
      <c r="AZ95" s="1799"/>
      <c r="BA95" s="1799"/>
      <c r="BB95" s="1799"/>
      <c r="BC95" s="1799"/>
      <c r="BD95" s="1799"/>
      <c r="BE95" s="1800"/>
      <c r="BF95" s="1807"/>
      <c r="BG95" s="1808"/>
      <c r="BH95" s="1808"/>
      <c r="BI95" s="1808"/>
      <c r="BJ95" s="1808"/>
      <c r="BK95" s="1808"/>
      <c r="BL95" s="1808"/>
      <c r="BM95" s="1808"/>
      <c r="BN95" s="1808"/>
      <c r="BO95" s="1808"/>
      <c r="BP95" s="1808"/>
      <c r="BQ95" s="1808"/>
      <c r="BR95" s="1808"/>
      <c r="BS95" s="1808"/>
      <c r="BT95" s="1813" t="s">
        <v>326</v>
      </c>
      <c r="BU95" s="1814"/>
      <c r="BV95" s="1324" t="s">
        <v>683</v>
      </c>
      <c r="BW95" s="1325"/>
      <c r="BX95" s="1325"/>
      <c r="BY95" s="1325"/>
      <c r="BZ95" s="1325"/>
      <c r="CA95" s="1325"/>
      <c r="CB95" s="1325"/>
      <c r="CC95" s="1325"/>
      <c r="CD95" s="1325"/>
      <c r="CE95" s="1325"/>
      <c r="CF95" s="1326"/>
      <c r="CG95" s="1819"/>
      <c r="CH95" s="1820"/>
      <c r="CI95" s="1820"/>
      <c r="CJ95" s="1820"/>
      <c r="CK95" s="1820"/>
      <c r="CL95" s="1820"/>
      <c r="CM95" s="1820"/>
      <c r="CN95" s="1820"/>
      <c r="CO95" s="1820"/>
      <c r="CP95" s="1820"/>
      <c r="CQ95" s="1820"/>
      <c r="CR95" s="1820"/>
      <c r="CS95" s="1820"/>
      <c r="CT95" s="1820"/>
      <c r="CU95" s="1825" t="s">
        <v>326</v>
      </c>
      <c r="CV95" s="1826"/>
      <c r="DE95" s="1526"/>
      <c r="DF95" s="1527"/>
      <c r="DG95" s="1527"/>
      <c r="DH95" s="1527"/>
      <c r="DI95" s="1527"/>
      <c r="DJ95" s="1527"/>
      <c r="DK95" s="1527"/>
      <c r="DL95" s="1528"/>
      <c r="DM95" s="1535"/>
      <c r="DN95" s="1536"/>
      <c r="DO95" s="1536"/>
    </row>
    <row r="96" spans="1:119" ht="4.5" customHeight="1">
      <c r="A96" s="1536"/>
      <c r="B96" s="1536"/>
      <c r="C96" s="1536"/>
      <c r="D96" s="1536"/>
      <c r="E96" s="1536"/>
      <c r="F96" s="1536"/>
      <c r="G96" s="1536"/>
      <c r="H96" s="1536"/>
      <c r="I96" s="1536"/>
      <c r="J96" s="1536"/>
      <c r="K96" s="1536"/>
      <c r="L96" s="1536"/>
      <c r="M96" s="1536"/>
      <c r="N96" s="1536"/>
      <c r="O96" s="1536"/>
      <c r="P96" s="1536"/>
      <c r="Q96" s="1536"/>
      <c r="R96" s="1536"/>
      <c r="S96" s="1536"/>
      <c r="T96" s="1536"/>
      <c r="U96" s="1536"/>
      <c r="V96" s="1536"/>
      <c r="W96" s="1536"/>
      <c r="X96" s="1536"/>
      <c r="Y96" s="1536"/>
      <c r="Z96" s="1536"/>
      <c r="AA96" s="1536"/>
      <c r="AB96" s="1536"/>
      <c r="AC96" s="1536"/>
      <c r="AD96" s="1536"/>
      <c r="AE96" s="1536"/>
      <c r="AF96" s="1536"/>
      <c r="AG96" s="1536"/>
      <c r="AH96" s="1536"/>
      <c r="AI96" s="1536"/>
      <c r="AJ96" s="1536"/>
      <c r="AK96" s="1536"/>
      <c r="AL96" s="1536"/>
      <c r="AM96" s="1536"/>
      <c r="AN96" s="1536"/>
      <c r="AO96" s="1536"/>
      <c r="AP96" s="1536"/>
      <c r="AQ96" s="1536"/>
      <c r="AR96" s="1536"/>
      <c r="AS96" s="1536"/>
      <c r="AT96" s="1536"/>
      <c r="AU96" s="457"/>
      <c r="AV96" s="457"/>
      <c r="AW96" s="1801"/>
      <c r="AX96" s="1802"/>
      <c r="AY96" s="1802"/>
      <c r="AZ96" s="1802"/>
      <c r="BA96" s="1802"/>
      <c r="BB96" s="1802"/>
      <c r="BC96" s="1802"/>
      <c r="BD96" s="1802"/>
      <c r="BE96" s="1803"/>
      <c r="BF96" s="1809"/>
      <c r="BG96" s="1810"/>
      <c r="BH96" s="1810"/>
      <c r="BI96" s="1810"/>
      <c r="BJ96" s="1810"/>
      <c r="BK96" s="1810"/>
      <c r="BL96" s="1810"/>
      <c r="BM96" s="1810"/>
      <c r="BN96" s="1810"/>
      <c r="BO96" s="1810"/>
      <c r="BP96" s="1810"/>
      <c r="BQ96" s="1810"/>
      <c r="BR96" s="1810"/>
      <c r="BS96" s="1810"/>
      <c r="BT96" s="1815"/>
      <c r="BU96" s="1816"/>
      <c r="BV96" s="1327"/>
      <c r="BW96" s="1328"/>
      <c r="BX96" s="1328"/>
      <c r="BY96" s="1328"/>
      <c r="BZ96" s="1328"/>
      <c r="CA96" s="1328"/>
      <c r="CB96" s="1328"/>
      <c r="CC96" s="1328"/>
      <c r="CD96" s="1328"/>
      <c r="CE96" s="1328"/>
      <c r="CF96" s="1160"/>
      <c r="CG96" s="1821"/>
      <c r="CH96" s="1822"/>
      <c r="CI96" s="1822"/>
      <c r="CJ96" s="1822"/>
      <c r="CK96" s="1822"/>
      <c r="CL96" s="1822"/>
      <c r="CM96" s="1822"/>
      <c r="CN96" s="1822"/>
      <c r="CO96" s="1822"/>
      <c r="CP96" s="1822"/>
      <c r="CQ96" s="1822"/>
      <c r="CR96" s="1822"/>
      <c r="CS96" s="1822"/>
      <c r="CT96" s="1822"/>
      <c r="CU96" s="1827"/>
      <c r="CV96" s="1828"/>
      <c r="DE96" s="1529"/>
      <c r="DF96" s="1530"/>
      <c r="DG96" s="1530"/>
      <c r="DH96" s="1530"/>
      <c r="DI96" s="1530"/>
      <c r="DJ96" s="1530"/>
      <c r="DK96" s="1530"/>
      <c r="DL96" s="1531"/>
      <c r="DM96" s="1536"/>
      <c r="DN96" s="1536"/>
      <c r="DO96" s="1536"/>
    </row>
    <row r="97" spans="1:119" ht="4.5" customHeight="1">
      <c r="A97" s="1536"/>
      <c r="B97" s="1536"/>
      <c r="C97" s="1536"/>
      <c r="D97" s="1536"/>
      <c r="E97" s="1536"/>
      <c r="F97" s="1536"/>
      <c r="G97" s="1536"/>
      <c r="H97" s="1536"/>
      <c r="I97" s="1536"/>
      <c r="J97" s="1536"/>
      <c r="K97" s="1536"/>
      <c r="L97" s="1536"/>
      <c r="M97" s="1536"/>
      <c r="N97" s="1536"/>
      <c r="O97" s="1536"/>
      <c r="P97" s="1536"/>
      <c r="Q97" s="1536"/>
      <c r="R97" s="1536"/>
      <c r="S97" s="1536"/>
      <c r="T97" s="1536"/>
      <c r="U97" s="1536"/>
      <c r="V97" s="1536"/>
      <c r="W97" s="1536"/>
      <c r="X97" s="1536"/>
      <c r="Y97" s="1536"/>
      <c r="Z97" s="1536"/>
      <c r="AA97" s="1536"/>
      <c r="AB97" s="1536"/>
      <c r="AC97" s="1536"/>
      <c r="AD97" s="1536"/>
      <c r="AE97" s="1536"/>
      <c r="AF97" s="1536"/>
      <c r="AG97" s="1536"/>
      <c r="AH97" s="1536"/>
      <c r="AI97" s="1536"/>
      <c r="AJ97" s="1536"/>
      <c r="AK97" s="1536"/>
      <c r="AL97" s="1536"/>
      <c r="AM97" s="1536"/>
      <c r="AN97" s="1536"/>
      <c r="AO97" s="1536"/>
      <c r="AP97" s="1536"/>
      <c r="AQ97" s="1536"/>
      <c r="AR97" s="1536"/>
      <c r="AS97" s="1536"/>
      <c r="AT97" s="1536"/>
      <c r="AU97" s="457"/>
      <c r="AV97" s="457"/>
      <c r="AW97" s="1801"/>
      <c r="AX97" s="1802"/>
      <c r="AY97" s="1802"/>
      <c r="AZ97" s="1802"/>
      <c r="BA97" s="1802"/>
      <c r="BB97" s="1802"/>
      <c r="BC97" s="1802"/>
      <c r="BD97" s="1802"/>
      <c r="BE97" s="1803"/>
      <c r="BF97" s="1809"/>
      <c r="BG97" s="1810"/>
      <c r="BH97" s="1810"/>
      <c r="BI97" s="1810"/>
      <c r="BJ97" s="1810"/>
      <c r="BK97" s="1810"/>
      <c r="BL97" s="1810"/>
      <c r="BM97" s="1810"/>
      <c r="BN97" s="1810"/>
      <c r="BO97" s="1810"/>
      <c r="BP97" s="1810"/>
      <c r="BQ97" s="1810"/>
      <c r="BR97" s="1810"/>
      <c r="BS97" s="1810"/>
      <c r="BT97" s="1815"/>
      <c r="BU97" s="1816"/>
      <c r="BV97" s="1327"/>
      <c r="BW97" s="1328"/>
      <c r="BX97" s="1328"/>
      <c r="BY97" s="1328"/>
      <c r="BZ97" s="1328"/>
      <c r="CA97" s="1328"/>
      <c r="CB97" s="1328"/>
      <c r="CC97" s="1328"/>
      <c r="CD97" s="1328"/>
      <c r="CE97" s="1328"/>
      <c r="CF97" s="1160"/>
      <c r="CG97" s="1821"/>
      <c r="CH97" s="1822"/>
      <c r="CI97" s="1822"/>
      <c r="CJ97" s="1822"/>
      <c r="CK97" s="1822"/>
      <c r="CL97" s="1822"/>
      <c r="CM97" s="1822"/>
      <c r="CN97" s="1822"/>
      <c r="CO97" s="1822"/>
      <c r="CP97" s="1822"/>
      <c r="CQ97" s="1822"/>
      <c r="CR97" s="1822"/>
      <c r="CS97" s="1822"/>
      <c r="CT97" s="1822"/>
      <c r="CU97" s="1827"/>
      <c r="CV97" s="1828"/>
      <c r="DE97" s="1529"/>
      <c r="DF97" s="1530"/>
      <c r="DG97" s="1530"/>
      <c r="DH97" s="1530"/>
      <c r="DI97" s="1530"/>
      <c r="DJ97" s="1530"/>
      <c r="DK97" s="1530"/>
      <c r="DL97" s="1531"/>
      <c r="DM97" s="1536"/>
      <c r="DN97" s="1536"/>
      <c r="DO97" s="1536"/>
    </row>
    <row r="98" spans="1:119" ht="4.5" customHeight="1">
      <c r="A98" s="1536"/>
      <c r="B98" s="1536"/>
      <c r="C98" s="1536"/>
      <c r="D98" s="1536"/>
      <c r="E98" s="1536"/>
      <c r="F98" s="1536"/>
      <c r="G98" s="1536"/>
      <c r="H98" s="1536"/>
      <c r="I98" s="1536"/>
      <c r="J98" s="1536"/>
      <c r="K98" s="1536"/>
      <c r="L98" s="1536"/>
      <c r="M98" s="1536"/>
      <c r="N98" s="1536"/>
      <c r="O98" s="1536"/>
      <c r="P98" s="1536"/>
      <c r="Q98" s="1536"/>
      <c r="R98" s="1536"/>
      <c r="S98" s="1536"/>
      <c r="T98" s="1536"/>
      <c r="U98" s="1536"/>
      <c r="V98" s="1536"/>
      <c r="W98" s="1536"/>
      <c r="X98" s="1536"/>
      <c r="Y98" s="1536"/>
      <c r="Z98" s="1536"/>
      <c r="AA98" s="1536"/>
      <c r="AB98" s="1536"/>
      <c r="AC98" s="1536"/>
      <c r="AD98" s="1536"/>
      <c r="AE98" s="1536"/>
      <c r="AF98" s="1536"/>
      <c r="AG98" s="1536"/>
      <c r="AH98" s="1536"/>
      <c r="AI98" s="1536"/>
      <c r="AJ98" s="1536"/>
      <c r="AK98" s="1536"/>
      <c r="AL98" s="1536"/>
      <c r="AM98" s="1536"/>
      <c r="AN98" s="1536"/>
      <c r="AO98" s="1536"/>
      <c r="AP98" s="1536"/>
      <c r="AQ98" s="1536"/>
      <c r="AR98" s="1536"/>
      <c r="AS98" s="1536"/>
      <c r="AT98" s="1536"/>
      <c r="AU98" s="457"/>
      <c r="AV98" s="457"/>
      <c r="AW98" s="1801"/>
      <c r="AX98" s="1802"/>
      <c r="AY98" s="1802"/>
      <c r="AZ98" s="1802"/>
      <c r="BA98" s="1802"/>
      <c r="BB98" s="1802"/>
      <c r="BC98" s="1802"/>
      <c r="BD98" s="1802"/>
      <c r="BE98" s="1803"/>
      <c r="BF98" s="1809"/>
      <c r="BG98" s="1810"/>
      <c r="BH98" s="1810"/>
      <c r="BI98" s="1810"/>
      <c r="BJ98" s="1810"/>
      <c r="BK98" s="1810"/>
      <c r="BL98" s="1810"/>
      <c r="BM98" s="1810"/>
      <c r="BN98" s="1810"/>
      <c r="BO98" s="1810"/>
      <c r="BP98" s="1810"/>
      <c r="BQ98" s="1810"/>
      <c r="BR98" s="1810"/>
      <c r="BS98" s="1810"/>
      <c r="BT98" s="1815"/>
      <c r="BU98" s="1816"/>
      <c r="BV98" s="1327"/>
      <c r="BW98" s="1328"/>
      <c r="BX98" s="1328"/>
      <c r="BY98" s="1328"/>
      <c r="BZ98" s="1328"/>
      <c r="CA98" s="1328"/>
      <c r="CB98" s="1328"/>
      <c r="CC98" s="1328"/>
      <c r="CD98" s="1328"/>
      <c r="CE98" s="1328"/>
      <c r="CF98" s="1160"/>
      <c r="CG98" s="1821"/>
      <c r="CH98" s="1822"/>
      <c r="CI98" s="1822"/>
      <c r="CJ98" s="1822"/>
      <c r="CK98" s="1822"/>
      <c r="CL98" s="1822"/>
      <c r="CM98" s="1822"/>
      <c r="CN98" s="1822"/>
      <c r="CO98" s="1822"/>
      <c r="CP98" s="1822"/>
      <c r="CQ98" s="1822"/>
      <c r="CR98" s="1822"/>
      <c r="CS98" s="1822"/>
      <c r="CT98" s="1822"/>
      <c r="CU98" s="1827"/>
      <c r="CV98" s="1828"/>
      <c r="DE98" s="1532"/>
      <c r="DF98" s="1533"/>
      <c r="DG98" s="1533"/>
      <c r="DH98" s="1533"/>
      <c r="DI98" s="1533"/>
      <c r="DJ98" s="1533"/>
      <c r="DK98" s="1533"/>
      <c r="DL98" s="1534"/>
      <c r="DM98" s="1536"/>
      <c r="DN98" s="1536"/>
      <c r="DO98" s="1536"/>
    </row>
    <row r="99" spans="1:119" ht="4.5" customHeight="1">
      <c r="A99" s="1536"/>
      <c r="B99" s="1536"/>
      <c r="C99" s="1536"/>
      <c r="D99" s="1536"/>
      <c r="E99" s="1536"/>
      <c r="F99" s="1536"/>
      <c r="G99" s="1536"/>
      <c r="H99" s="1536"/>
      <c r="I99" s="1536"/>
      <c r="J99" s="1536"/>
      <c r="K99" s="1536"/>
      <c r="L99" s="1536"/>
      <c r="M99" s="1536"/>
      <c r="N99" s="1536"/>
      <c r="O99" s="1536"/>
      <c r="P99" s="1536"/>
      <c r="Q99" s="1536"/>
      <c r="R99" s="1536"/>
      <c r="S99" s="1536"/>
      <c r="T99" s="1536"/>
      <c r="U99" s="1536"/>
      <c r="V99" s="1536"/>
      <c r="W99" s="1536"/>
      <c r="X99" s="1536"/>
      <c r="Y99" s="1536"/>
      <c r="Z99" s="1536"/>
      <c r="AA99" s="1536"/>
      <c r="AB99" s="1536"/>
      <c r="AC99" s="1536"/>
      <c r="AD99" s="1536"/>
      <c r="AE99" s="1536"/>
      <c r="AF99" s="1536"/>
      <c r="AG99" s="1536"/>
      <c r="AH99" s="1536"/>
      <c r="AI99" s="1536"/>
      <c r="AJ99" s="1536"/>
      <c r="AK99" s="1536"/>
      <c r="AL99" s="1536"/>
      <c r="AM99" s="1536"/>
      <c r="AN99" s="1536"/>
      <c r="AO99" s="1536"/>
      <c r="AP99" s="1536"/>
      <c r="AQ99" s="1536"/>
      <c r="AR99" s="1536"/>
      <c r="AS99" s="1536"/>
      <c r="AT99" s="1536"/>
      <c r="AU99" s="457"/>
      <c r="AV99" s="457"/>
      <c r="AW99" s="1801"/>
      <c r="AX99" s="1802"/>
      <c r="AY99" s="1802"/>
      <c r="AZ99" s="1802"/>
      <c r="BA99" s="1802"/>
      <c r="BB99" s="1802"/>
      <c r="BC99" s="1802"/>
      <c r="BD99" s="1802"/>
      <c r="BE99" s="1803"/>
      <c r="BF99" s="1809"/>
      <c r="BG99" s="1810"/>
      <c r="BH99" s="1810"/>
      <c r="BI99" s="1810"/>
      <c r="BJ99" s="1810"/>
      <c r="BK99" s="1810"/>
      <c r="BL99" s="1810"/>
      <c r="BM99" s="1810"/>
      <c r="BN99" s="1810"/>
      <c r="BO99" s="1810"/>
      <c r="BP99" s="1810"/>
      <c r="BQ99" s="1810"/>
      <c r="BR99" s="1810"/>
      <c r="BS99" s="1810"/>
      <c r="BT99" s="1815"/>
      <c r="BU99" s="1816"/>
      <c r="BV99" s="1327"/>
      <c r="BW99" s="1328"/>
      <c r="BX99" s="1328"/>
      <c r="BY99" s="1328"/>
      <c r="BZ99" s="1328"/>
      <c r="CA99" s="1328"/>
      <c r="CB99" s="1328"/>
      <c r="CC99" s="1328"/>
      <c r="CD99" s="1328"/>
      <c r="CE99" s="1328"/>
      <c r="CF99" s="1160"/>
      <c r="CG99" s="1821"/>
      <c r="CH99" s="1822"/>
      <c r="CI99" s="1822"/>
      <c r="CJ99" s="1822"/>
      <c r="CK99" s="1822"/>
      <c r="CL99" s="1822"/>
      <c r="CM99" s="1822"/>
      <c r="CN99" s="1822"/>
      <c r="CO99" s="1822"/>
      <c r="CP99" s="1822"/>
      <c r="CQ99" s="1822"/>
      <c r="CR99" s="1822"/>
      <c r="CS99" s="1822"/>
      <c r="CT99" s="1822"/>
      <c r="CU99" s="1827"/>
      <c r="CV99" s="1828"/>
      <c r="DE99" s="1526"/>
      <c r="DF99" s="1527"/>
      <c r="DG99" s="1527"/>
      <c r="DH99" s="1527"/>
      <c r="DI99" s="1527"/>
      <c r="DJ99" s="1527"/>
      <c r="DK99" s="1527"/>
      <c r="DL99" s="1528"/>
      <c r="DM99" s="1535"/>
      <c r="DN99" s="1536"/>
      <c r="DO99" s="1536"/>
    </row>
    <row r="100" spans="1:119" ht="4.5" customHeight="1" thickBot="1">
      <c r="A100" s="1536"/>
      <c r="B100" s="1536"/>
      <c r="C100" s="1536"/>
      <c r="D100" s="1536"/>
      <c r="E100" s="1536"/>
      <c r="F100" s="1536"/>
      <c r="G100" s="1536"/>
      <c r="H100" s="1536"/>
      <c r="I100" s="1536"/>
      <c r="J100" s="1536"/>
      <c r="K100" s="1536"/>
      <c r="L100" s="1536"/>
      <c r="M100" s="1536"/>
      <c r="N100" s="1536"/>
      <c r="O100" s="1536"/>
      <c r="P100" s="1536"/>
      <c r="Q100" s="1536"/>
      <c r="R100" s="1536"/>
      <c r="S100" s="1536"/>
      <c r="T100" s="1536"/>
      <c r="U100" s="1536"/>
      <c r="V100" s="1536"/>
      <c r="W100" s="1536"/>
      <c r="X100" s="1536"/>
      <c r="Y100" s="1536"/>
      <c r="Z100" s="1536"/>
      <c r="AA100" s="1536"/>
      <c r="AB100" s="1536"/>
      <c r="AC100" s="1536"/>
      <c r="AD100" s="1536"/>
      <c r="AE100" s="1536"/>
      <c r="AF100" s="1536"/>
      <c r="AG100" s="1536"/>
      <c r="AH100" s="1536"/>
      <c r="AI100" s="1536"/>
      <c r="AJ100" s="1536"/>
      <c r="AK100" s="1536"/>
      <c r="AL100" s="1536"/>
      <c r="AM100" s="1536"/>
      <c r="AN100" s="1536"/>
      <c r="AO100" s="1536"/>
      <c r="AP100" s="1536"/>
      <c r="AQ100" s="1536"/>
      <c r="AR100" s="1536"/>
      <c r="AS100" s="1536"/>
      <c r="AT100" s="1536"/>
      <c r="AU100" s="457"/>
      <c r="AV100" s="457"/>
      <c r="AW100" s="1804"/>
      <c r="AX100" s="1805"/>
      <c r="AY100" s="1805"/>
      <c r="AZ100" s="1805"/>
      <c r="BA100" s="1805"/>
      <c r="BB100" s="1805"/>
      <c r="BC100" s="1805"/>
      <c r="BD100" s="1805"/>
      <c r="BE100" s="1806"/>
      <c r="BF100" s="1811"/>
      <c r="BG100" s="1812"/>
      <c r="BH100" s="1812"/>
      <c r="BI100" s="1812"/>
      <c r="BJ100" s="1812"/>
      <c r="BK100" s="1812"/>
      <c r="BL100" s="1812"/>
      <c r="BM100" s="1812"/>
      <c r="BN100" s="1812"/>
      <c r="BO100" s="1812"/>
      <c r="BP100" s="1812"/>
      <c r="BQ100" s="1812"/>
      <c r="BR100" s="1812"/>
      <c r="BS100" s="1812"/>
      <c r="BT100" s="1817"/>
      <c r="BU100" s="1818"/>
      <c r="BV100" s="1329"/>
      <c r="BW100" s="1330"/>
      <c r="BX100" s="1330"/>
      <c r="BY100" s="1330"/>
      <c r="BZ100" s="1330"/>
      <c r="CA100" s="1330"/>
      <c r="CB100" s="1330"/>
      <c r="CC100" s="1330"/>
      <c r="CD100" s="1330"/>
      <c r="CE100" s="1330"/>
      <c r="CF100" s="1331"/>
      <c r="CG100" s="1823"/>
      <c r="CH100" s="1824"/>
      <c r="CI100" s="1824"/>
      <c r="CJ100" s="1824"/>
      <c r="CK100" s="1824"/>
      <c r="CL100" s="1824"/>
      <c r="CM100" s="1824"/>
      <c r="CN100" s="1824"/>
      <c r="CO100" s="1824"/>
      <c r="CP100" s="1824"/>
      <c r="CQ100" s="1824"/>
      <c r="CR100" s="1824"/>
      <c r="CS100" s="1824"/>
      <c r="CT100" s="1824"/>
      <c r="CU100" s="1829"/>
      <c r="CV100" s="1830"/>
      <c r="DE100" s="1529"/>
      <c r="DF100" s="1530"/>
      <c r="DG100" s="1530"/>
      <c r="DH100" s="1530"/>
      <c r="DI100" s="1530"/>
      <c r="DJ100" s="1530"/>
      <c r="DK100" s="1530"/>
      <c r="DL100" s="1531"/>
      <c r="DM100" s="1536"/>
      <c r="DN100" s="1536"/>
      <c r="DO100" s="1536"/>
    </row>
    <row r="101" spans="1:119" ht="4.5" customHeight="1" thickTop="1">
      <c r="A101" s="1536"/>
      <c r="B101" s="1536"/>
      <c r="C101" s="1536"/>
      <c r="D101" s="1536"/>
      <c r="E101" s="1536"/>
      <c r="F101" s="1536"/>
      <c r="G101" s="1536"/>
      <c r="H101" s="1536"/>
      <c r="I101" s="1536"/>
      <c r="J101" s="1536"/>
      <c r="K101" s="1536"/>
      <c r="L101" s="1536"/>
      <c r="M101" s="1536"/>
      <c r="N101" s="1536"/>
      <c r="O101" s="1536"/>
      <c r="P101" s="1536"/>
      <c r="Q101" s="1536"/>
      <c r="R101" s="1536"/>
      <c r="S101" s="1536"/>
      <c r="T101" s="1536"/>
      <c r="U101" s="1536"/>
      <c r="V101" s="1536"/>
      <c r="W101" s="1536"/>
      <c r="X101" s="1536"/>
      <c r="Y101" s="1536"/>
      <c r="Z101" s="1536"/>
      <c r="AA101" s="1536"/>
      <c r="AB101" s="1536"/>
      <c r="AC101" s="1536"/>
      <c r="AD101" s="1536"/>
      <c r="AE101" s="1536"/>
      <c r="AF101" s="1536"/>
      <c r="AG101" s="1536"/>
      <c r="AH101" s="1536"/>
      <c r="AI101" s="1536"/>
      <c r="AJ101" s="1536"/>
      <c r="AK101" s="1536"/>
      <c r="AL101" s="1536"/>
      <c r="AM101" s="1536"/>
      <c r="AN101" s="1536"/>
      <c r="AO101" s="1536"/>
      <c r="AP101" s="1536"/>
      <c r="AQ101" s="1536"/>
      <c r="AR101" s="1536"/>
      <c r="AS101" s="1536"/>
      <c r="AT101" s="1536"/>
      <c r="AU101" s="457"/>
      <c r="AV101" s="457"/>
      <c r="AW101" s="1831" t="s">
        <v>474</v>
      </c>
      <c r="AX101" s="1799"/>
      <c r="AY101" s="1799"/>
      <c r="AZ101" s="1799"/>
      <c r="BA101" s="1799"/>
      <c r="BB101" s="1799"/>
      <c r="BC101" s="1799"/>
      <c r="BD101" s="1799"/>
      <c r="BE101" s="1800"/>
      <c r="BF101" s="1862" t="s">
        <v>685</v>
      </c>
      <c r="BG101" s="1863"/>
      <c r="BH101" s="1863"/>
      <c r="BI101" s="1863"/>
      <c r="BJ101" s="1863"/>
      <c r="BK101" s="1863"/>
      <c r="BL101" s="1863"/>
      <c r="BM101" s="1863"/>
      <c r="BN101" s="1863"/>
      <c r="BO101" s="1863"/>
      <c r="BP101" s="1863"/>
      <c r="BQ101" s="1863"/>
      <c r="BR101" s="1863"/>
      <c r="BS101" s="1863"/>
      <c r="BT101" s="1863"/>
      <c r="BU101" s="1863"/>
      <c r="BV101" s="1863"/>
      <c r="BW101" s="1863"/>
      <c r="BX101" s="1863"/>
      <c r="BY101" s="1863"/>
      <c r="BZ101" s="1863"/>
      <c r="CA101" s="1863"/>
      <c r="CB101" s="1863"/>
      <c r="CC101" s="1863"/>
      <c r="CD101" s="1863"/>
      <c r="CE101" s="1863"/>
      <c r="CF101" s="1863"/>
      <c r="CG101" s="1863"/>
      <c r="CH101" s="1863"/>
      <c r="CI101" s="1863"/>
      <c r="CJ101" s="1863"/>
      <c r="CK101" s="1863"/>
      <c r="CL101" s="1863"/>
      <c r="CM101" s="1863"/>
      <c r="CN101" s="1863"/>
      <c r="CO101" s="1863"/>
      <c r="CP101" s="1863"/>
      <c r="CQ101" s="1863"/>
      <c r="CR101" s="1863"/>
      <c r="CS101" s="1863"/>
      <c r="CT101" s="1863"/>
      <c r="CU101" s="1863"/>
      <c r="CV101" s="1864"/>
      <c r="DE101" s="1529"/>
      <c r="DF101" s="1530"/>
      <c r="DG101" s="1530"/>
      <c r="DH101" s="1530"/>
      <c r="DI101" s="1530"/>
      <c r="DJ101" s="1530"/>
      <c r="DK101" s="1530"/>
      <c r="DL101" s="1531"/>
      <c r="DM101" s="1536"/>
      <c r="DN101" s="1536"/>
      <c r="DO101" s="1536"/>
    </row>
    <row r="102" spans="1:119" ht="4.5" customHeight="1">
      <c r="A102" s="1536"/>
      <c r="B102" s="1536"/>
      <c r="C102" s="1536"/>
      <c r="D102" s="1536"/>
      <c r="E102" s="1536"/>
      <c r="F102" s="1536"/>
      <c r="G102" s="1536"/>
      <c r="H102" s="1536"/>
      <c r="I102" s="1536"/>
      <c r="J102" s="1536"/>
      <c r="K102" s="1536"/>
      <c r="L102" s="1536"/>
      <c r="M102" s="1536"/>
      <c r="N102" s="1536"/>
      <c r="O102" s="1536"/>
      <c r="P102" s="1536"/>
      <c r="Q102" s="1536"/>
      <c r="R102" s="1536"/>
      <c r="S102" s="1536"/>
      <c r="T102" s="1536"/>
      <c r="U102" s="1536"/>
      <c r="V102" s="1536"/>
      <c r="W102" s="1536"/>
      <c r="X102" s="1536"/>
      <c r="Y102" s="1536"/>
      <c r="Z102" s="1536"/>
      <c r="AA102" s="1536"/>
      <c r="AB102" s="1536"/>
      <c r="AC102" s="1536"/>
      <c r="AD102" s="1536"/>
      <c r="AE102" s="1536"/>
      <c r="AF102" s="1536"/>
      <c r="AG102" s="1536"/>
      <c r="AH102" s="1536"/>
      <c r="AI102" s="1536"/>
      <c r="AJ102" s="1536"/>
      <c r="AK102" s="1536"/>
      <c r="AL102" s="1536"/>
      <c r="AM102" s="1536"/>
      <c r="AN102" s="1536"/>
      <c r="AO102" s="1536"/>
      <c r="AP102" s="1536"/>
      <c r="AQ102" s="1536"/>
      <c r="AR102" s="1536"/>
      <c r="AS102" s="1536"/>
      <c r="AT102" s="1536"/>
      <c r="AU102" s="457"/>
      <c r="AV102" s="457"/>
      <c r="AW102" s="1832"/>
      <c r="AX102" s="1802"/>
      <c r="AY102" s="1802"/>
      <c r="AZ102" s="1802"/>
      <c r="BA102" s="1802"/>
      <c r="BB102" s="1802"/>
      <c r="BC102" s="1802"/>
      <c r="BD102" s="1802"/>
      <c r="BE102" s="1803"/>
      <c r="BF102" s="1862"/>
      <c r="BG102" s="1863"/>
      <c r="BH102" s="1863"/>
      <c r="BI102" s="1863"/>
      <c r="BJ102" s="1863"/>
      <c r="BK102" s="1863"/>
      <c r="BL102" s="1863"/>
      <c r="BM102" s="1863"/>
      <c r="BN102" s="1863"/>
      <c r="BO102" s="1863"/>
      <c r="BP102" s="1863"/>
      <c r="BQ102" s="1863"/>
      <c r="BR102" s="1863"/>
      <c r="BS102" s="1863"/>
      <c r="BT102" s="1863"/>
      <c r="BU102" s="1863"/>
      <c r="BV102" s="1863"/>
      <c r="BW102" s="1863"/>
      <c r="BX102" s="1863"/>
      <c r="BY102" s="1863"/>
      <c r="BZ102" s="1863"/>
      <c r="CA102" s="1863"/>
      <c r="CB102" s="1863"/>
      <c r="CC102" s="1863"/>
      <c r="CD102" s="1863"/>
      <c r="CE102" s="1863"/>
      <c r="CF102" s="1863"/>
      <c r="CG102" s="1863"/>
      <c r="CH102" s="1863"/>
      <c r="CI102" s="1863"/>
      <c r="CJ102" s="1863"/>
      <c r="CK102" s="1863"/>
      <c r="CL102" s="1863"/>
      <c r="CM102" s="1863"/>
      <c r="CN102" s="1863"/>
      <c r="CO102" s="1863"/>
      <c r="CP102" s="1863"/>
      <c r="CQ102" s="1863"/>
      <c r="CR102" s="1863"/>
      <c r="CS102" s="1863"/>
      <c r="CT102" s="1863"/>
      <c r="CU102" s="1863"/>
      <c r="CV102" s="1864"/>
      <c r="DE102" s="1532"/>
      <c r="DF102" s="1533"/>
      <c r="DG102" s="1533"/>
      <c r="DH102" s="1533"/>
      <c r="DI102" s="1533"/>
      <c r="DJ102" s="1533"/>
      <c r="DK102" s="1533"/>
      <c r="DL102" s="1534"/>
      <c r="DM102" s="1536"/>
      <c r="DN102" s="1536"/>
      <c r="DO102" s="1536"/>
    </row>
    <row r="103" spans="1:119" ht="4.5" customHeight="1">
      <c r="A103" s="1536"/>
      <c r="B103" s="1536"/>
      <c r="C103" s="1536"/>
      <c r="D103" s="1536"/>
      <c r="E103" s="1536"/>
      <c r="F103" s="1536"/>
      <c r="G103" s="1536"/>
      <c r="H103" s="1536"/>
      <c r="I103" s="1536"/>
      <c r="J103" s="1536"/>
      <c r="K103" s="1536"/>
      <c r="L103" s="1536"/>
      <c r="M103" s="1536"/>
      <c r="N103" s="1536"/>
      <c r="O103" s="1536"/>
      <c r="P103" s="1536"/>
      <c r="Q103" s="1536"/>
      <c r="R103" s="1536"/>
      <c r="S103" s="1536"/>
      <c r="T103" s="1536"/>
      <c r="U103" s="1536"/>
      <c r="V103" s="1536"/>
      <c r="W103" s="1536"/>
      <c r="X103" s="1536"/>
      <c r="Y103" s="1536"/>
      <c r="Z103" s="1536"/>
      <c r="AA103" s="1536"/>
      <c r="AB103" s="1536"/>
      <c r="AC103" s="1536"/>
      <c r="AD103" s="1536"/>
      <c r="AE103" s="1536"/>
      <c r="AF103" s="1536"/>
      <c r="AG103" s="1536"/>
      <c r="AH103" s="1536"/>
      <c r="AI103" s="1536"/>
      <c r="AJ103" s="1536"/>
      <c r="AK103" s="1536"/>
      <c r="AL103" s="1536"/>
      <c r="AM103" s="1536"/>
      <c r="AN103" s="1536"/>
      <c r="AO103" s="1536"/>
      <c r="AP103" s="1536"/>
      <c r="AQ103" s="1536"/>
      <c r="AR103" s="1536"/>
      <c r="AS103" s="1536"/>
      <c r="AT103" s="1536"/>
      <c r="AU103" s="457"/>
      <c r="AV103" s="457"/>
      <c r="AW103" s="1832"/>
      <c r="AX103" s="1802"/>
      <c r="AY103" s="1802"/>
      <c r="AZ103" s="1802"/>
      <c r="BA103" s="1802"/>
      <c r="BB103" s="1802"/>
      <c r="BC103" s="1802"/>
      <c r="BD103" s="1802"/>
      <c r="BE103" s="1803"/>
      <c r="BF103" s="1862"/>
      <c r="BG103" s="1863"/>
      <c r="BH103" s="1863"/>
      <c r="BI103" s="1863"/>
      <c r="BJ103" s="1863"/>
      <c r="BK103" s="1863"/>
      <c r="BL103" s="1863"/>
      <c r="BM103" s="1863"/>
      <c r="BN103" s="1863"/>
      <c r="BO103" s="1863"/>
      <c r="BP103" s="1863"/>
      <c r="BQ103" s="1863"/>
      <c r="BR103" s="1863"/>
      <c r="BS103" s="1863"/>
      <c r="BT103" s="1863"/>
      <c r="BU103" s="1863"/>
      <c r="BV103" s="1863"/>
      <c r="BW103" s="1863"/>
      <c r="BX103" s="1863"/>
      <c r="BY103" s="1863"/>
      <c r="BZ103" s="1863"/>
      <c r="CA103" s="1863"/>
      <c r="CB103" s="1863"/>
      <c r="CC103" s="1863"/>
      <c r="CD103" s="1863"/>
      <c r="CE103" s="1863"/>
      <c r="CF103" s="1863"/>
      <c r="CG103" s="1863"/>
      <c r="CH103" s="1863"/>
      <c r="CI103" s="1863"/>
      <c r="CJ103" s="1863"/>
      <c r="CK103" s="1863"/>
      <c r="CL103" s="1863"/>
      <c r="CM103" s="1863"/>
      <c r="CN103" s="1863"/>
      <c r="CO103" s="1863"/>
      <c r="CP103" s="1863"/>
      <c r="CQ103" s="1863"/>
      <c r="CR103" s="1863"/>
      <c r="CS103" s="1863"/>
      <c r="CT103" s="1863"/>
      <c r="CU103" s="1863"/>
      <c r="CV103" s="1864"/>
    </row>
    <row r="104" spans="1:119" ht="4.5" customHeight="1">
      <c r="A104" s="1536"/>
      <c r="B104" s="1536"/>
      <c r="C104" s="1536"/>
      <c r="D104" s="1536"/>
      <c r="E104" s="1536"/>
      <c r="F104" s="1536"/>
      <c r="G104" s="1536"/>
      <c r="H104" s="1536"/>
      <c r="I104" s="1536"/>
      <c r="J104" s="1536"/>
      <c r="K104" s="1536"/>
      <c r="L104" s="1536"/>
      <c r="M104" s="1536"/>
      <c r="N104" s="1536"/>
      <c r="O104" s="1536"/>
      <c r="P104" s="1536"/>
      <c r="Q104" s="1536"/>
      <c r="R104" s="1536"/>
      <c r="S104" s="1536"/>
      <c r="T104" s="1536"/>
      <c r="U104" s="1536"/>
      <c r="V104" s="1536"/>
      <c r="W104" s="1536"/>
      <c r="X104" s="1536"/>
      <c r="Y104" s="1536"/>
      <c r="Z104" s="1536"/>
      <c r="AA104" s="1536"/>
      <c r="AB104" s="1536"/>
      <c r="AC104" s="1536"/>
      <c r="AD104" s="1536"/>
      <c r="AE104" s="1536"/>
      <c r="AF104" s="1536"/>
      <c r="AG104" s="1536"/>
      <c r="AH104" s="1536"/>
      <c r="AI104" s="1536"/>
      <c r="AJ104" s="1536"/>
      <c r="AK104" s="1536"/>
      <c r="AL104" s="1536"/>
      <c r="AM104" s="1536"/>
      <c r="AN104" s="1536"/>
      <c r="AO104" s="1536"/>
      <c r="AP104" s="1536"/>
      <c r="AQ104" s="1536"/>
      <c r="AR104" s="1536"/>
      <c r="AS104" s="1536"/>
      <c r="AT104" s="1536"/>
      <c r="AU104" s="457"/>
      <c r="AV104" s="457"/>
      <c r="AW104" s="1832"/>
      <c r="AX104" s="1802"/>
      <c r="AY104" s="1802"/>
      <c r="AZ104" s="1802"/>
      <c r="BA104" s="1802"/>
      <c r="BB104" s="1802"/>
      <c r="BC104" s="1802"/>
      <c r="BD104" s="1802"/>
      <c r="BE104" s="1803"/>
      <c r="BF104" s="1862"/>
      <c r="BG104" s="1863"/>
      <c r="BH104" s="1863"/>
      <c r="BI104" s="1863"/>
      <c r="BJ104" s="1863"/>
      <c r="BK104" s="1863"/>
      <c r="BL104" s="1863"/>
      <c r="BM104" s="1863"/>
      <c r="BN104" s="1863"/>
      <c r="BO104" s="1863"/>
      <c r="BP104" s="1863"/>
      <c r="BQ104" s="1863"/>
      <c r="BR104" s="1863"/>
      <c r="BS104" s="1863"/>
      <c r="BT104" s="1863"/>
      <c r="BU104" s="1863"/>
      <c r="BV104" s="1863"/>
      <c r="BW104" s="1863"/>
      <c r="BX104" s="1863"/>
      <c r="BY104" s="1863"/>
      <c r="BZ104" s="1863"/>
      <c r="CA104" s="1863"/>
      <c r="CB104" s="1863"/>
      <c r="CC104" s="1863"/>
      <c r="CD104" s="1863"/>
      <c r="CE104" s="1863"/>
      <c r="CF104" s="1863"/>
      <c r="CG104" s="1863"/>
      <c r="CH104" s="1863"/>
      <c r="CI104" s="1863"/>
      <c r="CJ104" s="1863"/>
      <c r="CK104" s="1863"/>
      <c r="CL104" s="1863"/>
      <c r="CM104" s="1863"/>
      <c r="CN104" s="1863"/>
      <c r="CO104" s="1863"/>
      <c r="CP104" s="1863"/>
      <c r="CQ104" s="1863"/>
      <c r="CR104" s="1863"/>
      <c r="CS104" s="1863"/>
      <c r="CT104" s="1863"/>
      <c r="CU104" s="1863"/>
      <c r="CV104" s="1864"/>
    </row>
    <row r="105" spans="1:119" ht="4.5" customHeight="1">
      <c r="A105" s="1536"/>
      <c r="B105" s="1536"/>
      <c r="C105" s="1536"/>
      <c r="D105" s="1536"/>
      <c r="E105" s="1536"/>
      <c r="F105" s="1536"/>
      <c r="G105" s="1536"/>
      <c r="H105" s="1536"/>
      <c r="I105" s="1536"/>
      <c r="J105" s="1536"/>
      <c r="K105" s="1536"/>
      <c r="L105" s="1536"/>
      <c r="M105" s="1536"/>
      <c r="N105" s="1536"/>
      <c r="O105" s="1536"/>
      <c r="P105" s="1536"/>
      <c r="Q105" s="1536"/>
      <c r="R105" s="1536"/>
      <c r="S105" s="1536"/>
      <c r="T105" s="1536"/>
      <c r="U105" s="1536"/>
      <c r="V105" s="1536"/>
      <c r="W105" s="1536"/>
      <c r="X105" s="1536"/>
      <c r="Y105" s="1536"/>
      <c r="Z105" s="1536"/>
      <c r="AA105" s="1536"/>
      <c r="AB105" s="1536"/>
      <c r="AC105" s="1536"/>
      <c r="AD105" s="1536"/>
      <c r="AE105" s="1536"/>
      <c r="AF105" s="1536"/>
      <c r="AG105" s="1536"/>
      <c r="AH105" s="1536"/>
      <c r="AI105" s="1536"/>
      <c r="AJ105" s="1536"/>
      <c r="AK105" s="1536"/>
      <c r="AL105" s="1536"/>
      <c r="AM105" s="1536"/>
      <c r="AN105" s="1536"/>
      <c r="AO105" s="1536"/>
      <c r="AP105" s="1536"/>
      <c r="AQ105" s="1536"/>
      <c r="AR105" s="1536"/>
      <c r="AS105" s="1536"/>
      <c r="AT105" s="1536"/>
      <c r="AU105" s="457"/>
      <c r="AV105" s="457"/>
      <c r="AW105" s="1832"/>
      <c r="AX105" s="1802"/>
      <c r="AY105" s="1802"/>
      <c r="AZ105" s="1802"/>
      <c r="BA105" s="1802"/>
      <c r="BB105" s="1802"/>
      <c r="BC105" s="1802"/>
      <c r="BD105" s="1802"/>
      <c r="BE105" s="1803"/>
      <c r="BF105" s="1862"/>
      <c r="BG105" s="1863"/>
      <c r="BH105" s="1863"/>
      <c r="BI105" s="1863"/>
      <c r="BJ105" s="1863"/>
      <c r="BK105" s="1863"/>
      <c r="BL105" s="1863"/>
      <c r="BM105" s="1863"/>
      <c r="BN105" s="1863"/>
      <c r="BO105" s="1863"/>
      <c r="BP105" s="1863"/>
      <c r="BQ105" s="1863"/>
      <c r="BR105" s="1863"/>
      <c r="BS105" s="1863"/>
      <c r="BT105" s="1863"/>
      <c r="BU105" s="1863"/>
      <c r="BV105" s="1863"/>
      <c r="BW105" s="1863"/>
      <c r="BX105" s="1863"/>
      <c r="BY105" s="1863"/>
      <c r="BZ105" s="1863"/>
      <c r="CA105" s="1863"/>
      <c r="CB105" s="1863"/>
      <c r="CC105" s="1863"/>
      <c r="CD105" s="1863"/>
      <c r="CE105" s="1863"/>
      <c r="CF105" s="1863"/>
      <c r="CG105" s="1863"/>
      <c r="CH105" s="1863"/>
      <c r="CI105" s="1863"/>
      <c r="CJ105" s="1863"/>
      <c r="CK105" s="1863"/>
      <c r="CL105" s="1863"/>
      <c r="CM105" s="1863"/>
      <c r="CN105" s="1863"/>
      <c r="CO105" s="1863"/>
      <c r="CP105" s="1863"/>
      <c r="CQ105" s="1863"/>
      <c r="CR105" s="1863"/>
      <c r="CS105" s="1863"/>
      <c r="CT105" s="1863"/>
      <c r="CU105" s="1863"/>
      <c r="CV105" s="1864"/>
    </row>
    <row r="106" spans="1:119" ht="4.5" customHeight="1">
      <c r="A106" s="1536"/>
      <c r="B106" s="1536"/>
      <c r="C106" s="1536"/>
      <c r="D106" s="1536"/>
      <c r="E106" s="1536"/>
      <c r="F106" s="1536"/>
      <c r="G106" s="1536"/>
      <c r="H106" s="1536"/>
      <c r="I106" s="1536"/>
      <c r="J106" s="1536"/>
      <c r="K106" s="1536"/>
      <c r="L106" s="1536"/>
      <c r="M106" s="1536"/>
      <c r="N106" s="1536"/>
      <c r="O106" s="1536"/>
      <c r="P106" s="1536"/>
      <c r="Q106" s="1536"/>
      <c r="R106" s="1536"/>
      <c r="S106" s="1536"/>
      <c r="T106" s="1536"/>
      <c r="U106" s="1536"/>
      <c r="V106" s="1536"/>
      <c r="W106" s="1536"/>
      <c r="X106" s="1536"/>
      <c r="Y106" s="1536"/>
      <c r="Z106" s="1536"/>
      <c r="AA106" s="1536"/>
      <c r="AB106" s="1536"/>
      <c r="AC106" s="1536"/>
      <c r="AD106" s="1536"/>
      <c r="AE106" s="1536"/>
      <c r="AF106" s="1536"/>
      <c r="AG106" s="1536"/>
      <c r="AH106" s="1536"/>
      <c r="AI106" s="1536"/>
      <c r="AJ106" s="1536"/>
      <c r="AK106" s="1536"/>
      <c r="AL106" s="1536"/>
      <c r="AM106" s="1536"/>
      <c r="AN106" s="1536"/>
      <c r="AO106" s="1536"/>
      <c r="AP106" s="1536"/>
      <c r="AQ106" s="1536"/>
      <c r="AR106" s="1536"/>
      <c r="AS106" s="1536"/>
      <c r="AT106" s="1536"/>
      <c r="AU106" s="457"/>
      <c r="AV106" s="457"/>
      <c r="AW106" s="1833"/>
      <c r="AX106" s="1834"/>
      <c r="AY106" s="1834"/>
      <c r="AZ106" s="1834"/>
      <c r="BA106" s="1834"/>
      <c r="BB106" s="1834"/>
      <c r="BC106" s="1834"/>
      <c r="BD106" s="1834"/>
      <c r="BE106" s="1835"/>
      <c r="BF106" s="1865"/>
      <c r="BG106" s="1866"/>
      <c r="BH106" s="1866"/>
      <c r="BI106" s="1866"/>
      <c r="BJ106" s="1866"/>
      <c r="BK106" s="1866"/>
      <c r="BL106" s="1866"/>
      <c r="BM106" s="1866"/>
      <c r="BN106" s="1866"/>
      <c r="BO106" s="1866"/>
      <c r="BP106" s="1866"/>
      <c r="BQ106" s="1866"/>
      <c r="BR106" s="1866"/>
      <c r="BS106" s="1866"/>
      <c r="BT106" s="1866"/>
      <c r="BU106" s="1866"/>
      <c r="BV106" s="1866"/>
      <c r="BW106" s="1866"/>
      <c r="BX106" s="1866"/>
      <c r="BY106" s="1866"/>
      <c r="BZ106" s="1866"/>
      <c r="CA106" s="1866"/>
      <c r="CB106" s="1866"/>
      <c r="CC106" s="1866"/>
      <c r="CD106" s="1866"/>
      <c r="CE106" s="1866"/>
      <c r="CF106" s="1866"/>
      <c r="CG106" s="1866"/>
      <c r="CH106" s="1866"/>
      <c r="CI106" s="1866"/>
      <c r="CJ106" s="1866"/>
      <c r="CK106" s="1866"/>
      <c r="CL106" s="1866"/>
      <c r="CM106" s="1866"/>
      <c r="CN106" s="1866"/>
      <c r="CO106" s="1866"/>
      <c r="CP106" s="1866"/>
      <c r="CQ106" s="1866"/>
      <c r="CR106" s="1866"/>
      <c r="CS106" s="1866"/>
      <c r="CT106" s="1866"/>
      <c r="CU106" s="1866"/>
      <c r="CV106" s="1867"/>
    </row>
    <row r="107" spans="1:119" ht="4.5" customHeight="1">
      <c r="A107" s="1536"/>
      <c r="B107" s="1536"/>
      <c r="C107" s="1536"/>
      <c r="D107" s="1536"/>
      <c r="E107" s="1536"/>
      <c r="F107" s="1536"/>
      <c r="G107" s="1536"/>
      <c r="H107" s="1536"/>
      <c r="I107" s="1536"/>
      <c r="J107" s="1536"/>
      <c r="K107" s="1536"/>
      <c r="L107" s="1536"/>
      <c r="M107" s="1536"/>
      <c r="N107" s="1536"/>
      <c r="O107" s="1536"/>
      <c r="P107" s="1536"/>
      <c r="Q107" s="1536"/>
      <c r="R107" s="1536"/>
      <c r="S107" s="1536"/>
      <c r="T107" s="1536"/>
      <c r="U107" s="1536"/>
      <c r="V107" s="1536"/>
      <c r="W107" s="1536"/>
      <c r="X107" s="1536"/>
      <c r="Y107" s="1536"/>
      <c r="Z107" s="1536"/>
      <c r="AA107" s="1536"/>
      <c r="AB107" s="1536"/>
      <c r="AC107" s="1536"/>
      <c r="AD107" s="1536"/>
      <c r="AE107" s="1536"/>
      <c r="AF107" s="1536"/>
      <c r="AG107" s="1536"/>
      <c r="AH107" s="1536"/>
      <c r="AI107" s="1536"/>
      <c r="AJ107" s="1536"/>
      <c r="AK107" s="1536"/>
      <c r="AL107" s="1536"/>
      <c r="AM107" s="1536"/>
      <c r="AN107" s="1536"/>
      <c r="AO107" s="1536"/>
      <c r="AP107" s="1536"/>
      <c r="AQ107" s="1536"/>
      <c r="AR107" s="1536"/>
      <c r="AS107" s="1536"/>
      <c r="AT107" s="1536"/>
      <c r="AU107" s="457"/>
      <c r="AV107" s="457"/>
      <c r="AW107" s="1573" t="s">
        <v>475</v>
      </c>
      <c r="AX107" s="1574"/>
      <c r="AY107" s="1836"/>
      <c r="AZ107" s="1839" t="s">
        <v>670</v>
      </c>
      <c r="BA107" s="1840"/>
      <c r="BB107" s="1840"/>
      <c r="BC107" s="1840"/>
      <c r="BD107" s="1840"/>
      <c r="BE107" s="1840"/>
      <c r="BF107" s="1840"/>
      <c r="BG107" s="1840"/>
      <c r="BH107" s="1840"/>
      <c r="BI107" s="1840"/>
      <c r="BJ107" s="1840"/>
      <c r="BK107" s="1840"/>
      <c r="BL107" s="1840"/>
      <c r="BM107" s="1840"/>
      <c r="BN107" s="1840"/>
      <c r="BO107" s="1840"/>
      <c r="BP107" s="1840"/>
      <c r="BQ107" s="1840"/>
      <c r="BR107" s="1840"/>
      <c r="BS107" s="1840"/>
      <c r="BT107" s="1840"/>
      <c r="BU107" s="1840"/>
      <c r="BV107" s="1841"/>
      <c r="BW107" s="1660" t="s">
        <v>476</v>
      </c>
      <c r="BX107" s="1661"/>
      <c r="BY107" s="1662"/>
      <c r="BZ107" s="1851" t="s">
        <v>671</v>
      </c>
      <c r="CA107" s="1852"/>
      <c r="CB107" s="1852"/>
      <c r="CC107" s="1852"/>
      <c r="CD107" s="1852"/>
      <c r="CE107" s="1852"/>
      <c r="CF107" s="1852"/>
      <c r="CG107" s="1852"/>
      <c r="CH107" s="1852"/>
      <c r="CI107" s="1852"/>
      <c r="CJ107" s="1852"/>
      <c r="CK107" s="1852"/>
      <c r="CL107" s="1852"/>
      <c r="CM107" s="1852"/>
      <c r="CN107" s="1852"/>
      <c r="CO107" s="1852"/>
      <c r="CP107" s="1852"/>
      <c r="CQ107" s="1852"/>
      <c r="CR107" s="1852"/>
      <c r="CS107" s="1852"/>
      <c r="CT107" s="1852"/>
      <c r="CU107" s="1852"/>
      <c r="CV107" s="1853"/>
    </row>
    <row r="108" spans="1:119" ht="4.5" customHeight="1">
      <c r="A108" s="1536"/>
      <c r="B108" s="1536"/>
      <c r="C108" s="1536"/>
      <c r="D108" s="1536"/>
      <c r="E108" s="1536"/>
      <c r="F108" s="1536"/>
      <c r="G108" s="1536"/>
      <c r="H108" s="1536"/>
      <c r="I108" s="1536"/>
      <c r="J108" s="1536"/>
      <c r="K108" s="1536"/>
      <c r="L108" s="1536"/>
      <c r="M108" s="1536"/>
      <c r="N108" s="1536"/>
      <c r="O108" s="1536"/>
      <c r="P108" s="1536"/>
      <c r="Q108" s="1536"/>
      <c r="R108" s="1536"/>
      <c r="S108" s="1536"/>
      <c r="T108" s="1536"/>
      <c r="U108" s="1536"/>
      <c r="V108" s="1536"/>
      <c r="W108" s="1536"/>
      <c r="X108" s="1536"/>
      <c r="Y108" s="1536"/>
      <c r="Z108" s="1536"/>
      <c r="AA108" s="1536"/>
      <c r="AB108" s="1536"/>
      <c r="AC108" s="1536"/>
      <c r="AD108" s="1536"/>
      <c r="AE108" s="1536"/>
      <c r="AF108" s="1536"/>
      <c r="AG108" s="1536"/>
      <c r="AH108" s="1536"/>
      <c r="AI108" s="1536"/>
      <c r="AJ108" s="1536"/>
      <c r="AK108" s="1536"/>
      <c r="AL108" s="1536"/>
      <c r="AM108" s="1536"/>
      <c r="AN108" s="1536"/>
      <c r="AO108" s="1536"/>
      <c r="AP108" s="1536"/>
      <c r="AQ108" s="1536"/>
      <c r="AR108" s="1536"/>
      <c r="AS108" s="1536"/>
      <c r="AT108" s="1536"/>
      <c r="AU108" s="457"/>
      <c r="AV108" s="457"/>
      <c r="AW108" s="1575"/>
      <c r="AX108" s="1576"/>
      <c r="AY108" s="1837"/>
      <c r="AZ108" s="1842"/>
      <c r="BA108" s="1843"/>
      <c r="BB108" s="1843"/>
      <c r="BC108" s="1843"/>
      <c r="BD108" s="1843"/>
      <c r="BE108" s="1843"/>
      <c r="BF108" s="1843"/>
      <c r="BG108" s="1843"/>
      <c r="BH108" s="1843"/>
      <c r="BI108" s="1843"/>
      <c r="BJ108" s="1843"/>
      <c r="BK108" s="1843"/>
      <c r="BL108" s="1843"/>
      <c r="BM108" s="1843"/>
      <c r="BN108" s="1843"/>
      <c r="BO108" s="1843"/>
      <c r="BP108" s="1843"/>
      <c r="BQ108" s="1843"/>
      <c r="BR108" s="1843"/>
      <c r="BS108" s="1843"/>
      <c r="BT108" s="1843"/>
      <c r="BU108" s="1843"/>
      <c r="BV108" s="1844"/>
      <c r="BW108" s="1663"/>
      <c r="BX108" s="1664"/>
      <c r="BY108" s="1665"/>
      <c r="BZ108" s="1854"/>
      <c r="CA108" s="1855"/>
      <c r="CB108" s="1855"/>
      <c r="CC108" s="1855"/>
      <c r="CD108" s="1855"/>
      <c r="CE108" s="1855"/>
      <c r="CF108" s="1855"/>
      <c r="CG108" s="1855"/>
      <c r="CH108" s="1855"/>
      <c r="CI108" s="1855"/>
      <c r="CJ108" s="1855"/>
      <c r="CK108" s="1855"/>
      <c r="CL108" s="1855"/>
      <c r="CM108" s="1855"/>
      <c r="CN108" s="1855"/>
      <c r="CO108" s="1855"/>
      <c r="CP108" s="1855"/>
      <c r="CQ108" s="1855"/>
      <c r="CR108" s="1855"/>
      <c r="CS108" s="1855"/>
      <c r="CT108" s="1855"/>
      <c r="CU108" s="1855"/>
      <c r="CV108" s="1856"/>
    </row>
    <row r="109" spans="1:119" ht="4.5" customHeight="1">
      <c r="A109" s="1536"/>
      <c r="B109" s="1536"/>
      <c r="C109" s="1536"/>
      <c r="D109" s="1536"/>
      <c r="E109" s="1536"/>
      <c r="F109" s="1536"/>
      <c r="G109" s="1536"/>
      <c r="H109" s="1536"/>
      <c r="I109" s="1536"/>
      <c r="J109" s="1536"/>
      <c r="K109" s="1536"/>
      <c r="L109" s="1536"/>
      <c r="M109" s="1536"/>
      <c r="N109" s="1536"/>
      <c r="O109" s="1536"/>
      <c r="P109" s="1536"/>
      <c r="Q109" s="1536"/>
      <c r="R109" s="1536"/>
      <c r="S109" s="1536"/>
      <c r="T109" s="1536"/>
      <c r="U109" s="1536"/>
      <c r="V109" s="1536"/>
      <c r="W109" s="1536"/>
      <c r="X109" s="1536"/>
      <c r="Y109" s="1536"/>
      <c r="Z109" s="1536"/>
      <c r="AA109" s="1536"/>
      <c r="AB109" s="1536"/>
      <c r="AC109" s="1536"/>
      <c r="AD109" s="1536"/>
      <c r="AE109" s="1536"/>
      <c r="AF109" s="1536"/>
      <c r="AG109" s="1536"/>
      <c r="AH109" s="1536"/>
      <c r="AI109" s="1536"/>
      <c r="AJ109" s="1536"/>
      <c r="AK109" s="1536"/>
      <c r="AL109" s="1536"/>
      <c r="AM109" s="1536"/>
      <c r="AN109" s="1536"/>
      <c r="AO109" s="1536"/>
      <c r="AP109" s="1536"/>
      <c r="AQ109" s="1536"/>
      <c r="AR109" s="1536"/>
      <c r="AS109" s="1536"/>
      <c r="AT109" s="1536"/>
      <c r="AU109" s="457"/>
      <c r="AV109" s="457"/>
      <c r="AW109" s="1575"/>
      <c r="AX109" s="1576"/>
      <c r="AY109" s="1837"/>
      <c r="AZ109" s="1842"/>
      <c r="BA109" s="1843"/>
      <c r="BB109" s="1843"/>
      <c r="BC109" s="1843"/>
      <c r="BD109" s="1843"/>
      <c r="BE109" s="1843"/>
      <c r="BF109" s="1843"/>
      <c r="BG109" s="1843"/>
      <c r="BH109" s="1843"/>
      <c r="BI109" s="1843"/>
      <c r="BJ109" s="1843"/>
      <c r="BK109" s="1843"/>
      <c r="BL109" s="1843"/>
      <c r="BM109" s="1843"/>
      <c r="BN109" s="1843"/>
      <c r="BO109" s="1843"/>
      <c r="BP109" s="1843"/>
      <c r="BQ109" s="1843"/>
      <c r="BR109" s="1843"/>
      <c r="BS109" s="1843"/>
      <c r="BT109" s="1843"/>
      <c r="BU109" s="1843"/>
      <c r="BV109" s="1844"/>
      <c r="BW109" s="1663"/>
      <c r="BX109" s="1664"/>
      <c r="BY109" s="1665"/>
      <c r="BZ109" s="1854"/>
      <c r="CA109" s="1855"/>
      <c r="CB109" s="1855"/>
      <c r="CC109" s="1855"/>
      <c r="CD109" s="1855"/>
      <c r="CE109" s="1855"/>
      <c r="CF109" s="1855"/>
      <c r="CG109" s="1855"/>
      <c r="CH109" s="1855"/>
      <c r="CI109" s="1855"/>
      <c r="CJ109" s="1855"/>
      <c r="CK109" s="1855"/>
      <c r="CL109" s="1855"/>
      <c r="CM109" s="1855"/>
      <c r="CN109" s="1855"/>
      <c r="CO109" s="1855"/>
      <c r="CP109" s="1855"/>
      <c r="CQ109" s="1855"/>
      <c r="CR109" s="1855"/>
      <c r="CS109" s="1855"/>
      <c r="CT109" s="1855"/>
      <c r="CU109" s="1855"/>
      <c r="CV109" s="1856"/>
    </row>
    <row r="110" spans="1:119" ht="4.5" customHeight="1">
      <c r="A110" s="1536"/>
      <c r="B110" s="1536"/>
      <c r="C110" s="1536"/>
      <c r="D110" s="1536"/>
      <c r="E110" s="1536"/>
      <c r="F110" s="1536"/>
      <c r="G110" s="1536"/>
      <c r="H110" s="1536"/>
      <c r="I110" s="1536"/>
      <c r="J110" s="1536"/>
      <c r="K110" s="1536"/>
      <c r="L110" s="1536"/>
      <c r="M110" s="1536"/>
      <c r="N110" s="1536"/>
      <c r="O110" s="1536"/>
      <c r="P110" s="1536"/>
      <c r="Q110" s="1536"/>
      <c r="R110" s="1536"/>
      <c r="S110" s="1536"/>
      <c r="T110" s="1536"/>
      <c r="U110" s="1536"/>
      <c r="V110" s="1536"/>
      <c r="W110" s="1536"/>
      <c r="X110" s="1536"/>
      <c r="Y110" s="1536"/>
      <c r="Z110" s="1536"/>
      <c r="AA110" s="1536"/>
      <c r="AB110" s="1536"/>
      <c r="AC110" s="1536"/>
      <c r="AD110" s="1536"/>
      <c r="AE110" s="1536"/>
      <c r="AF110" s="1536"/>
      <c r="AG110" s="1536"/>
      <c r="AH110" s="1536"/>
      <c r="AI110" s="1536"/>
      <c r="AJ110" s="1536"/>
      <c r="AK110" s="1536"/>
      <c r="AL110" s="1536"/>
      <c r="AM110" s="1536"/>
      <c r="AN110" s="1536"/>
      <c r="AO110" s="1536"/>
      <c r="AP110" s="1536"/>
      <c r="AQ110" s="1536"/>
      <c r="AR110" s="1536"/>
      <c r="AS110" s="1536"/>
      <c r="AT110" s="1536"/>
      <c r="AU110" s="457"/>
      <c r="AV110" s="457"/>
      <c r="AW110" s="1575"/>
      <c r="AX110" s="1576"/>
      <c r="AY110" s="1837"/>
      <c r="AZ110" s="1842"/>
      <c r="BA110" s="1843"/>
      <c r="BB110" s="1843"/>
      <c r="BC110" s="1843"/>
      <c r="BD110" s="1843"/>
      <c r="BE110" s="1843"/>
      <c r="BF110" s="1843"/>
      <c r="BG110" s="1843"/>
      <c r="BH110" s="1843"/>
      <c r="BI110" s="1843"/>
      <c r="BJ110" s="1843"/>
      <c r="BK110" s="1843"/>
      <c r="BL110" s="1843"/>
      <c r="BM110" s="1843"/>
      <c r="BN110" s="1843"/>
      <c r="BO110" s="1843"/>
      <c r="BP110" s="1843"/>
      <c r="BQ110" s="1843"/>
      <c r="BR110" s="1843"/>
      <c r="BS110" s="1843"/>
      <c r="BT110" s="1843"/>
      <c r="BU110" s="1843"/>
      <c r="BV110" s="1844"/>
      <c r="BW110" s="1663"/>
      <c r="BX110" s="1664"/>
      <c r="BY110" s="1665"/>
      <c r="BZ110" s="1854"/>
      <c r="CA110" s="1855"/>
      <c r="CB110" s="1855"/>
      <c r="CC110" s="1855"/>
      <c r="CD110" s="1855"/>
      <c r="CE110" s="1855"/>
      <c r="CF110" s="1855"/>
      <c r="CG110" s="1855"/>
      <c r="CH110" s="1855"/>
      <c r="CI110" s="1855"/>
      <c r="CJ110" s="1855"/>
      <c r="CK110" s="1855"/>
      <c r="CL110" s="1855"/>
      <c r="CM110" s="1855"/>
      <c r="CN110" s="1855"/>
      <c r="CO110" s="1855"/>
      <c r="CP110" s="1855"/>
      <c r="CQ110" s="1855"/>
      <c r="CR110" s="1855"/>
      <c r="CS110" s="1855"/>
      <c r="CT110" s="1855"/>
      <c r="CU110" s="1855"/>
      <c r="CV110" s="1856"/>
    </row>
    <row r="111" spans="1:119" ht="4.5" customHeight="1">
      <c r="A111" s="1536"/>
      <c r="B111" s="1536"/>
      <c r="C111" s="1536"/>
      <c r="D111" s="1536"/>
      <c r="E111" s="1536"/>
      <c r="F111" s="1536"/>
      <c r="G111" s="1536"/>
      <c r="H111" s="1536"/>
      <c r="I111" s="1536"/>
      <c r="J111" s="1536"/>
      <c r="K111" s="1536"/>
      <c r="L111" s="1536"/>
      <c r="M111" s="1536"/>
      <c r="N111" s="1536"/>
      <c r="O111" s="1536"/>
      <c r="P111" s="1536"/>
      <c r="Q111" s="1536"/>
      <c r="R111" s="1536"/>
      <c r="S111" s="1536"/>
      <c r="T111" s="1536"/>
      <c r="U111" s="1536"/>
      <c r="V111" s="1536"/>
      <c r="W111" s="1536"/>
      <c r="X111" s="1536"/>
      <c r="Y111" s="1536"/>
      <c r="Z111" s="1536"/>
      <c r="AA111" s="1536"/>
      <c r="AB111" s="1536"/>
      <c r="AC111" s="1536"/>
      <c r="AD111" s="1536"/>
      <c r="AE111" s="1536"/>
      <c r="AF111" s="1536"/>
      <c r="AG111" s="1536"/>
      <c r="AH111" s="1536"/>
      <c r="AI111" s="1536"/>
      <c r="AJ111" s="1536"/>
      <c r="AK111" s="1536"/>
      <c r="AL111" s="1536"/>
      <c r="AM111" s="1536"/>
      <c r="AN111" s="1536"/>
      <c r="AO111" s="1536"/>
      <c r="AP111" s="1536"/>
      <c r="AQ111" s="1536"/>
      <c r="AR111" s="1536"/>
      <c r="AS111" s="1536"/>
      <c r="AT111" s="1536"/>
      <c r="AU111" s="457"/>
      <c r="AV111" s="457"/>
      <c r="AW111" s="1575"/>
      <c r="AX111" s="1576"/>
      <c r="AY111" s="1837"/>
      <c r="AZ111" s="1842"/>
      <c r="BA111" s="1843"/>
      <c r="BB111" s="1843"/>
      <c r="BC111" s="1843"/>
      <c r="BD111" s="1843"/>
      <c r="BE111" s="1843"/>
      <c r="BF111" s="1843"/>
      <c r="BG111" s="1843"/>
      <c r="BH111" s="1843"/>
      <c r="BI111" s="1843"/>
      <c r="BJ111" s="1843"/>
      <c r="BK111" s="1843"/>
      <c r="BL111" s="1843"/>
      <c r="BM111" s="1843"/>
      <c r="BN111" s="1843"/>
      <c r="BO111" s="1843"/>
      <c r="BP111" s="1843"/>
      <c r="BQ111" s="1843"/>
      <c r="BR111" s="1843"/>
      <c r="BS111" s="1843"/>
      <c r="BT111" s="1843"/>
      <c r="BU111" s="1843"/>
      <c r="BV111" s="1844"/>
      <c r="BW111" s="1663"/>
      <c r="BX111" s="1664"/>
      <c r="BY111" s="1665"/>
      <c r="BZ111" s="1854"/>
      <c r="CA111" s="1855"/>
      <c r="CB111" s="1855"/>
      <c r="CC111" s="1855"/>
      <c r="CD111" s="1855"/>
      <c r="CE111" s="1855"/>
      <c r="CF111" s="1855"/>
      <c r="CG111" s="1855"/>
      <c r="CH111" s="1855"/>
      <c r="CI111" s="1855"/>
      <c r="CJ111" s="1855"/>
      <c r="CK111" s="1855"/>
      <c r="CL111" s="1855"/>
      <c r="CM111" s="1855"/>
      <c r="CN111" s="1855"/>
      <c r="CO111" s="1855"/>
      <c r="CP111" s="1855"/>
      <c r="CQ111" s="1855"/>
      <c r="CR111" s="1855"/>
      <c r="CS111" s="1855"/>
      <c r="CT111" s="1855"/>
      <c r="CU111" s="1855"/>
      <c r="CV111" s="1856"/>
    </row>
    <row r="112" spans="1:119" ht="6" customHeight="1">
      <c r="A112" s="1536"/>
      <c r="B112" s="1536"/>
      <c r="C112" s="1536"/>
      <c r="D112" s="1536"/>
      <c r="E112" s="1536"/>
      <c r="F112" s="1536"/>
      <c r="G112" s="1536"/>
      <c r="H112" s="1536"/>
      <c r="I112" s="1536"/>
      <c r="J112" s="1536"/>
      <c r="K112" s="1536"/>
      <c r="L112" s="1536"/>
      <c r="M112" s="1536"/>
      <c r="N112" s="1536"/>
      <c r="O112" s="1536"/>
      <c r="P112" s="1536"/>
      <c r="Q112" s="1536"/>
      <c r="R112" s="1536"/>
      <c r="S112" s="1536"/>
      <c r="T112" s="1536"/>
      <c r="U112" s="1536"/>
      <c r="V112" s="1536"/>
      <c r="W112" s="1536"/>
      <c r="X112" s="1536"/>
      <c r="Y112" s="1536"/>
      <c r="Z112" s="1536"/>
      <c r="AA112" s="1536"/>
      <c r="AB112" s="1536"/>
      <c r="AC112" s="1536"/>
      <c r="AD112" s="1536"/>
      <c r="AE112" s="1536"/>
      <c r="AF112" s="1536"/>
      <c r="AG112" s="1536"/>
      <c r="AH112" s="1536"/>
      <c r="AI112" s="1536"/>
      <c r="AJ112" s="1536"/>
      <c r="AK112" s="1536"/>
      <c r="AL112" s="1536"/>
      <c r="AM112" s="1536"/>
      <c r="AN112" s="1536"/>
      <c r="AO112" s="1536"/>
      <c r="AP112" s="1536"/>
      <c r="AQ112" s="1536"/>
      <c r="AR112" s="1536"/>
      <c r="AS112" s="1536"/>
      <c r="AT112" s="1536"/>
      <c r="AU112" s="457"/>
      <c r="AV112" s="457"/>
      <c r="AW112" s="1575"/>
      <c r="AX112" s="1576"/>
      <c r="AY112" s="1837"/>
      <c r="AZ112" s="1842"/>
      <c r="BA112" s="1843"/>
      <c r="BB112" s="1843"/>
      <c r="BC112" s="1843"/>
      <c r="BD112" s="1843"/>
      <c r="BE112" s="1843"/>
      <c r="BF112" s="1843"/>
      <c r="BG112" s="1843"/>
      <c r="BH112" s="1843"/>
      <c r="BI112" s="1843"/>
      <c r="BJ112" s="1843"/>
      <c r="BK112" s="1843"/>
      <c r="BL112" s="1843"/>
      <c r="BM112" s="1843"/>
      <c r="BN112" s="1843"/>
      <c r="BO112" s="1843"/>
      <c r="BP112" s="1843"/>
      <c r="BQ112" s="1843"/>
      <c r="BR112" s="1843"/>
      <c r="BS112" s="1843"/>
      <c r="BT112" s="1843"/>
      <c r="BU112" s="1843"/>
      <c r="BV112" s="1844"/>
      <c r="BW112" s="1663"/>
      <c r="BX112" s="1664"/>
      <c r="BY112" s="1665"/>
      <c r="BZ112" s="1854"/>
      <c r="CA112" s="1855"/>
      <c r="CB112" s="1855"/>
      <c r="CC112" s="1855"/>
      <c r="CD112" s="1855"/>
      <c r="CE112" s="1855"/>
      <c r="CF112" s="1855"/>
      <c r="CG112" s="1855"/>
      <c r="CH112" s="1855"/>
      <c r="CI112" s="1855"/>
      <c r="CJ112" s="1855"/>
      <c r="CK112" s="1855"/>
      <c r="CL112" s="1855"/>
      <c r="CM112" s="1855"/>
      <c r="CN112" s="1855"/>
      <c r="CO112" s="1855"/>
      <c r="CP112" s="1855"/>
      <c r="CQ112" s="1855"/>
      <c r="CR112" s="1855"/>
      <c r="CS112" s="1855"/>
      <c r="CT112" s="1855"/>
      <c r="CU112" s="1855"/>
      <c r="CV112" s="1856"/>
    </row>
    <row r="113" spans="1:101" ht="6" customHeight="1">
      <c r="A113" s="1536"/>
      <c r="B113" s="1536"/>
      <c r="C113" s="1536"/>
      <c r="D113" s="1536"/>
      <c r="E113" s="1536"/>
      <c r="F113" s="1536"/>
      <c r="G113" s="1536"/>
      <c r="H113" s="1536"/>
      <c r="I113" s="1536"/>
      <c r="J113" s="1536"/>
      <c r="K113" s="1536"/>
      <c r="L113" s="1536"/>
      <c r="M113" s="1536"/>
      <c r="N113" s="1536"/>
      <c r="O113" s="1536"/>
      <c r="P113" s="1536"/>
      <c r="Q113" s="1536"/>
      <c r="R113" s="1536"/>
      <c r="S113" s="1536"/>
      <c r="T113" s="1536"/>
      <c r="U113" s="1536"/>
      <c r="V113" s="1536"/>
      <c r="W113" s="1536"/>
      <c r="X113" s="1536"/>
      <c r="Y113" s="1536"/>
      <c r="Z113" s="1536"/>
      <c r="AA113" s="1536"/>
      <c r="AB113" s="1536"/>
      <c r="AC113" s="1536"/>
      <c r="AD113" s="1536"/>
      <c r="AE113" s="1536"/>
      <c r="AF113" s="1536"/>
      <c r="AG113" s="1536"/>
      <c r="AH113" s="1536"/>
      <c r="AI113" s="1536"/>
      <c r="AJ113" s="1536"/>
      <c r="AK113" s="1536"/>
      <c r="AL113" s="1536"/>
      <c r="AM113" s="1536"/>
      <c r="AN113" s="1536"/>
      <c r="AO113" s="1536"/>
      <c r="AP113" s="1536"/>
      <c r="AQ113" s="1536"/>
      <c r="AR113" s="1536"/>
      <c r="AS113" s="1536"/>
      <c r="AT113" s="1536"/>
      <c r="AU113" s="457"/>
      <c r="AV113" s="457"/>
      <c r="AW113" s="1575"/>
      <c r="AX113" s="1576"/>
      <c r="AY113" s="1837"/>
      <c r="AZ113" s="1842"/>
      <c r="BA113" s="1843"/>
      <c r="BB113" s="1843"/>
      <c r="BC113" s="1843"/>
      <c r="BD113" s="1843"/>
      <c r="BE113" s="1843"/>
      <c r="BF113" s="1843"/>
      <c r="BG113" s="1843"/>
      <c r="BH113" s="1843"/>
      <c r="BI113" s="1843"/>
      <c r="BJ113" s="1843"/>
      <c r="BK113" s="1843"/>
      <c r="BL113" s="1843"/>
      <c r="BM113" s="1843"/>
      <c r="BN113" s="1843"/>
      <c r="BO113" s="1843"/>
      <c r="BP113" s="1843"/>
      <c r="BQ113" s="1843"/>
      <c r="BR113" s="1843"/>
      <c r="BS113" s="1843"/>
      <c r="BT113" s="1843"/>
      <c r="BU113" s="1843"/>
      <c r="BV113" s="1844"/>
      <c r="BW113" s="1663"/>
      <c r="BX113" s="1664"/>
      <c r="BY113" s="1665"/>
      <c r="BZ113" s="1854"/>
      <c r="CA113" s="1855"/>
      <c r="CB113" s="1855"/>
      <c r="CC113" s="1855"/>
      <c r="CD113" s="1855"/>
      <c r="CE113" s="1855"/>
      <c r="CF113" s="1855"/>
      <c r="CG113" s="1855"/>
      <c r="CH113" s="1855"/>
      <c r="CI113" s="1855"/>
      <c r="CJ113" s="1855"/>
      <c r="CK113" s="1855"/>
      <c r="CL113" s="1855"/>
      <c r="CM113" s="1855"/>
      <c r="CN113" s="1855"/>
      <c r="CO113" s="1855"/>
      <c r="CP113" s="1855"/>
      <c r="CQ113" s="1855"/>
      <c r="CR113" s="1855"/>
      <c r="CS113" s="1855"/>
      <c r="CT113" s="1855"/>
      <c r="CU113" s="1855"/>
      <c r="CV113" s="1856"/>
    </row>
    <row r="114" spans="1:101" ht="6" customHeight="1">
      <c r="A114" s="1536"/>
      <c r="B114" s="1536"/>
      <c r="C114" s="1536"/>
      <c r="D114" s="1536"/>
      <c r="E114" s="1536"/>
      <c r="F114" s="1536"/>
      <c r="G114" s="1536"/>
      <c r="H114" s="1536"/>
      <c r="I114" s="1536"/>
      <c r="J114" s="1536"/>
      <c r="K114" s="1536"/>
      <c r="L114" s="1536"/>
      <c r="M114" s="1536"/>
      <c r="N114" s="1536"/>
      <c r="O114" s="1536"/>
      <c r="P114" s="1536"/>
      <c r="Q114" s="1536"/>
      <c r="R114" s="1536"/>
      <c r="S114" s="1536"/>
      <c r="T114" s="1536"/>
      <c r="U114" s="1536"/>
      <c r="V114" s="1536"/>
      <c r="W114" s="1536"/>
      <c r="X114" s="1536"/>
      <c r="Y114" s="1536"/>
      <c r="Z114" s="1536"/>
      <c r="AA114" s="1536"/>
      <c r="AB114" s="1536"/>
      <c r="AC114" s="1536"/>
      <c r="AD114" s="1536"/>
      <c r="AE114" s="1536"/>
      <c r="AF114" s="1536"/>
      <c r="AG114" s="1536"/>
      <c r="AH114" s="1536"/>
      <c r="AI114" s="1536"/>
      <c r="AJ114" s="1536"/>
      <c r="AK114" s="1536"/>
      <c r="AL114" s="1536"/>
      <c r="AM114" s="1536"/>
      <c r="AN114" s="1536"/>
      <c r="AO114" s="1536"/>
      <c r="AP114" s="1536"/>
      <c r="AQ114" s="1536"/>
      <c r="AR114" s="1536"/>
      <c r="AS114" s="1536"/>
      <c r="AT114" s="1536"/>
      <c r="AU114" s="457"/>
      <c r="AV114" s="457"/>
      <c r="AW114" s="1575"/>
      <c r="AX114" s="1576"/>
      <c r="AY114" s="1837"/>
      <c r="AZ114" s="1842"/>
      <c r="BA114" s="1843"/>
      <c r="BB114" s="1843"/>
      <c r="BC114" s="1843"/>
      <c r="BD114" s="1843"/>
      <c r="BE114" s="1843"/>
      <c r="BF114" s="1843"/>
      <c r="BG114" s="1843"/>
      <c r="BH114" s="1843"/>
      <c r="BI114" s="1843"/>
      <c r="BJ114" s="1843"/>
      <c r="BK114" s="1843"/>
      <c r="BL114" s="1843"/>
      <c r="BM114" s="1843"/>
      <c r="BN114" s="1843"/>
      <c r="BO114" s="1843"/>
      <c r="BP114" s="1843"/>
      <c r="BQ114" s="1843"/>
      <c r="BR114" s="1843"/>
      <c r="BS114" s="1843"/>
      <c r="BT114" s="1843"/>
      <c r="BU114" s="1843"/>
      <c r="BV114" s="1844"/>
      <c r="BW114" s="1663"/>
      <c r="BX114" s="1664"/>
      <c r="BY114" s="1665"/>
      <c r="BZ114" s="1854"/>
      <c r="CA114" s="1855"/>
      <c r="CB114" s="1855"/>
      <c r="CC114" s="1855"/>
      <c r="CD114" s="1855"/>
      <c r="CE114" s="1855"/>
      <c r="CF114" s="1855"/>
      <c r="CG114" s="1855"/>
      <c r="CH114" s="1855"/>
      <c r="CI114" s="1855"/>
      <c r="CJ114" s="1855"/>
      <c r="CK114" s="1855"/>
      <c r="CL114" s="1855"/>
      <c r="CM114" s="1855"/>
      <c r="CN114" s="1855"/>
      <c r="CO114" s="1855"/>
      <c r="CP114" s="1855"/>
      <c r="CQ114" s="1855"/>
      <c r="CR114" s="1855"/>
      <c r="CS114" s="1855"/>
      <c r="CT114" s="1855"/>
      <c r="CU114" s="1855"/>
      <c r="CV114" s="1856"/>
    </row>
    <row r="115" spans="1:101" ht="6" customHeight="1">
      <c r="A115" s="1536"/>
      <c r="B115" s="1536"/>
      <c r="C115" s="1536"/>
      <c r="D115" s="1536"/>
      <c r="E115" s="1536"/>
      <c r="F115" s="1536"/>
      <c r="G115" s="1536"/>
      <c r="H115" s="1536"/>
      <c r="I115" s="1536"/>
      <c r="J115" s="1536"/>
      <c r="K115" s="1536"/>
      <c r="L115" s="1536"/>
      <c r="M115" s="1536"/>
      <c r="N115" s="1536"/>
      <c r="O115" s="1536"/>
      <c r="P115" s="1536"/>
      <c r="Q115" s="1536"/>
      <c r="R115" s="1536"/>
      <c r="S115" s="1536"/>
      <c r="T115" s="1536"/>
      <c r="U115" s="1536"/>
      <c r="V115" s="1536"/>
      <c r="W115" s="1536"/>
      <c r="X115" s="1536"/>
      <c r="Y115" s="1536"/>
      <c r="Z115" s="1536"/>
      <c r="AA115" s="1536"/>
      <c r="AB115" s="1536"/>
      <c r="AC115" s="1536"/>
      <c r="AD115" s="1536"/>
      <c r="AE115" s="1536"/>
      <c r="AF115" s="1536"/>
      <c r="AG115" s="1536"/>
      <c r="AH115" s="1536"/>
      <c r="AI115" s="1536"/>
      <c r="AJ115" s="1536"/>
      <c r="AK115" s="1536"/>
      <c r="AL115" s="1536"/>
      <c r="AM115" s="1536"/>
      <c r="AN115" s="1536"/>
      <c r="AO115" s="1536"/>
      <c r="AP115" s="1536"/>
      <c r="AQ115" s="1536"/>
      <c r="AR115" s="1536"/>
      <c r="AS115" s="1536"/>
      <c r="AT115" s="1536"/>
      <c r="AU115" s="457"/>
      <c r="AV115" s="457"/>
      <c r="AW115" s="1575"/>
      <c r="AX115" s="1576"/>
      <c r="AY115" s="1837"/>
      <c r="AZ115" s="1845"/>
      <c r="BA115" s="1846"/>
      <c r="BB115" s="1846"/>
      <c r="BC115" s="1846"/>
      <c r="BD115" s="1846"/>
      <c r="BE115" s="1846"/>
      <c r="BF115" s="1846"/>
      <c r="BG115" s="1846"/>
      <c r="BH115" s="1846"/>
      <c r="BI115" s="1846"/>
      <c r="BJ115" s="1846"/>
      <c r="BK115" s="1846"/>
      <c r="BL115" s="1846"/>
      <c r="BM115" s="1846"/>
      <c r="BN115" s="1846"/>
      <c r="BO115" s="1846"/>
      <c r="BP115" s="1846"/>
      <c r="BQ115" s="1846"/>
      <c r="BR115" s="1846"/>
      <c r="BS115" s="1846"/>
      <c r="BT115" s="1846"/>
      <c r="BU115" s="1846"/>
      <c r="BV115" s="1847"/>
      <c r="BW115" s="1663"/>
      <c r="BX115" s="1664"/>
      <c r="BY115" s="1665"/>
      <c r="BZ115" s="1857"/>
      <c r="CA115" s="1858"/>
      <c r="CB115" s="1858"/>
      <c r="CC115" s="1858"/>
      <c r="CD115" s="1858"/>
      <c r="CE115" s="1858"/>
      <c r="CF115" s="1858"/>
      <c r="CG115" s="1858"/>
      <c r="CH115" s="1858"/>
      <c r="CI115" s="1858"/>
      <c r="CJ115" s="1858"/>
      <c r="CK115" s="1858"/>
      <c r="CL115" s="1858"/>
      <c r="CM115" s="1858"/>
      <c r="CN115" s="1858"/>
      <c r="CO115" s="1858"/>
      <c r="CP115" s="1858"/>
      <c r="CQ115" s="1858"/>
      <c r="CR115" s="1858"/>
      <c r="CS115" s="1858"/>
      <c r="CT115" s="1858"/>
      <c r="CU115" s="1858"/>
      <c r="CV115" s="1859"/>
    </row>
    <row r="116" spans="1:101" ht="6" customHeight="1">
      <c r="A116" s="1536"/>
      <c r="B116" s="1536"/>
      <c r="C116" s="1536"/>
      <c r="D116" s="1536"/>
      <c r="E116" s="1536"/>
      <c r="F116" s="1536"/>
      <c r="G116" s="1536"/>
      <c r="H116" s="1536"/>
      <c r="I116" s="1536"/>
      <c r="J116" s="1536"/>
      <c r="K116" s="1536"/>
      <c r="L116" s="1536"/>
      <c r="M116" s="1536"/>
      <c r="N116" s="1536"/>
      <c r="O116" s="1536"/>
      <c r="P116" s="1536"/>
      <c r="Q116" s="1536"/>
      <c r="R116" s="1536"/>
      <c r="S116" s="1536"/>
      <c r="T116" s="1536"/>
      <c r="U116" s="1536"/>
      <c r="V116" s="1536"/>
      <c r="W116" s="1536"/>
      <c r="X116" s="1536"/>
      <c r="Y116" s="1536"/>
      <c r="Z116" s="1536"/>
      <c r="AA116" s="1536"/>
      <c r="AB116" s="1536"/>
      <c r="AC116" s="1536"/>
      <c r="AD116" s="1536"/>
      <c r="AE116" s="1536"/>
      <c r="AF116" s="1536"/>
      <c r="AG116" s="1536"/>
      <c r="AH116" s="1536"/>
      <c r="AI116" s="1536"/>
      <c r="AJ116" s="1536"/>
      <c r="AK116" s="1536"/>
      <c r="AL116" s="1536"/>
      <c r="AM116" s="1536"/>
      <c r="AN116" s="1536"/>
      <c r="AO116" s="1536"/>
      <c r="AP116" s="1536"/>
      <c r="AQ116" s="1536"/>
      <c r="AR116" s="1536"/>
      <c r="AS116" s="1536"/>
      <c r="AT116" s="1536"/>
      <c r="AU116" s="457"/>
      <c r="AV116" s="457"/>
      <c r="AW116" s="1575"/>
      <c r="AX116" s="1576"/>
      <c r="AY116" s="1837"/>
      <c r="AZ116" s="1860" t="s">
        <v>477</v>
      </c>
      <c r="BA116" s="1861"/>
      <c r="BB116" s="1861"/>
      <c r="BC116" s="1883" t="s">
        <v>478</v>
      </c>
      <c r="BD116" s="1883"/>
      <c r="BE116" s="1883"/>
      <c r="BF116" s="1883"/>
      <c r="BG116" s="1883"/>
      <c r="BH116" s="1883"/>
      <c r="BI116" s="1883"/>
      <c r="BJ116" s="1883"/>
      <c r="BK116" s="1883"/>
      <c r="BL116" s="1883"/>
      <c r="BM116" s="1883"/>
      <c r="BN116" s="1883"/>
      <c r="BO116" s="1883"/>
      <c r="BP116" s="1883"/>
      <c r="BQ116" s="1883"/>
      <c r="BR116" s="1883"/>
      <c r="BS116" s="1883"/>
      <c r="BT116" s="1883"/>
      <c r="BU116" s="1883"/>
      <c r="BV116" s="1884"/>
      <c r="BW116" s="1663"/>
      <c r="BX116" s="1664"/>
      <c r="BY116" s="1665"/>
      <c r="BZ116" s="1686" t="s">
        <v>477</v>
      </c>
      <c r="CA116" s="1687"/>
      <c r="CB116" s="1687"/>
      <c r="CC116" s="1885" t="s">
        <v>479</v>
      </c>
      <c r="CD116" s="1885"/>
      <c r="CE116" s="1885"/>
      <c r="CF116" s="1885"/>
      <c r="CG116" s="1885"/>
      <c r="CH116" s="1885"/>
      <c r="CI116" s="1885"/>
      <c r="CJ116" s="1885"/>
      <c r="CK116" s="1885"/>
      <c r="CL116" s="1885"/>
      <c r="CM116" s="1885"/>
      <c r="CN116" s="1885"/>
      <c r="CO116" s="1885"/>
      <c r="CP116" s="1885"/>
      <c r="CQ116" s="1885"/>
      <c r="CR116" s="1885"/>
      <c r="CS116" s="1885"/>
      <c r="CT116" s="1885"/>
      <c r="CU116" s="1885"/>
      <c r="CV116" s="1886"/>
    </row>
    <row r="117" spans="1:101" ht="6" customHeight="1">
      <c r="A117" s="1536"/>
      <c r="B117" s="1536"/>
      <c r="C117" s="1536"/>
      <c r="D117" s="1536"/>
      <c r="E117" s="1536"/>
      <c r="F117" s="1536"/>
      <c r="G117" s="1536"/>
      <c r="H117" s="1536"/>
      <c r="I117" s="1536"/>
      <c r="J117" s="1536"/>
      <c r="K117" s="1536"/>
      <c r="L117" s="1536"/>
      <c r="M117" s="1536"/>
      <c r="N117" s="1536"/>
      <c r="O117" s="1536"/>
      <c r="P117" s="1536"/>
      <c r="Q117" s="1536"/>
      <c r="R117" s="1536"/>
      <c r="S117" s="1536"/>
      <c r="T117" s="1536"/>
      <c r="U117" s="1536"/>
      <c r="V117" s="1536"/>
      <c r="W117" s="1536"/>
      <c r="X117" s="1536"/>
      <c r="Y117" s="1536"/>
      <c r="Z117" s="1536"/>
      <c r="AA117" s="1536"/>
      <c r="AB117" s="1536"/>
      <c r="AC117" s="1536"/>
      <c r="AD117" s="1536"/>
      <c r="AE117" s="1536"/>
      <c r="AF117" s="1536"/>
      <c r="AG117" s="1536"/>
      <c r="AH117" s="1536"/>
      <c r="AI117" s="1536"/>
      <c r="AJ117" s="1536"/>
      <c r="AK117" s="1536"/>
      <c r="AL117" s="1536"/>
      <c r="AM117" s="1536"/>
      <c r="AN117" s="1536"/>
      <c r="AO117" s="1536"/>
      <c r="AP117" s="1536"/>
      <c r="AQ117" s="1536"/>
      <c r="AR117" s="1536"/>
      <c r="AS117" s="1536"/>
      <c r="AT117" s="1536"/>
      <c r="AU117" s="457"/>
      <c r="AV117" s="457"/>
      <c r="AW117" s="1575"/>
      <c r="AX117" s="1576"/>
      <c r="AY117" s="1837"/>
      <c r="AZ117" s="1686"/>
      <c r="BA117" s="1687"/>
      <c r="BB117" s="1687"/>
      <c r="BC117" s="1885"/>
      <c r="BD117" s="1885"/>
      <c r="BE117" s="1885"/>
      <c r="BF117" s="1885"/>
      <c r="BG117" s="1885"/>
      <c r="BH117" s="1885"/>
      <c r="BI117" s="1885"/>
      <c r="BJ117" s="1885"/>
      <c r="BK117" s="1885"/>
      <c r="BL117" s="1885"/>
      <c r="BM117" s="1885"/>
      <c r="BN117" s="1885"/>
      <c r="BO117" s="1885"/>
      <c r="BP117" s="1885"/>
      <c r="BQ117" s="1885"/>
      <c r="BR117" s="1885"/>
      <c r="BS117" s="1885"/>
      <c r="BT117" s="1885"/>
      <c r="BU117" s="1885"/>
      <c r="BV117" s="1886"/>
      <c r="BW117" s="1663"/>
      <c r="BX117" s="1664"/>
      <c r="BY117" s="1665"/>
      <c r="BZ117" s="1686"/>
      <c r="CA117" s="1687"/>
      <c r="CB117" s="1687"/>
      <c r="CC117" s="1885"/>
      <c r="CD117" s="1885"/>
      <c r="CE117" s="1885"/>
      <c r="CF117" s="1885"/>
      <c r="CG117" s="1885"/>
      <c r="CH117" s="1885"/>
      <c r="CI117" s="1885"/>
      <c r="CJ117" s="1885"/>
      <c r="CK117" s="1885"/>
      <c r="CL117" s="1885"/>
      <c r="CM117" s="1885"/>
      <c r="CN117" s="1885"/>
      <c r="CO117" s="1885"/>
      <c r="CP117" s="1885"/>
      <c r="CQ117" s="1885"/>
      <c r="CR117" s="1885"/>
      <c r="CS117" s="1885"/>
      <c r="CT117" s="1885"/>
      <c r="CU117" s="1885"/>
      <c r="CV117" s="1886"/>
    </row>
    <row r="118" spans="1:101" ht="6" customHeight="1">
      <c r="A118" s="1536"/>
      <c r="B118" s="1536"/>
      <c r="C118" s="1536"/>
      <c r="D118" s="1536"/>
      <c r="E118" s="1536"/>
      <c r="F118" s="1536"/>
      <c r="G118" s="1536"/>
      <c r="H118" s="1536"/>
      <c r="I118" s="1536"/>
      <c r="J118" s="1536"/>
      <c r="K118" s="1536"/>
      <c r="L118" s="1536"/>
      <c r="M118" s="1536"/>
      <c r="N118" s="1536"/>
      <c r="O118" s="1536"/>
      <c r="P118" s="1536"/>
      <c r="Q118" s="1536"/>
      <c r="R118" s="1536"/>
      <c r="S118" s="1536"/>
      <c r="T118" s="1536"/>
      <c r="U118" s="1536"/>
      <c r="V118" s="1536"/>
      <c r="W118" s="1536"/>
      <c r="X118" s="1536"/>
      <c r="Y118" s="1536"/>
      <c r="Z118" s="1536"/>
      <c r="AA118" s="1536"/>
      <c r="AB118" s="1536"/>
      <c r="AC118" s="1536"/>
      <c r="AD118" s="1536"/>
      <c r="AE118" s="1536"/>
      <c r="AF118" s="1536"/>
      <c r="AG118" s="1536"/>
      <c r="AH118" s="1536"/>
      <c r="AI118" s="1536"/>
      <c r="AJ118" s="1536"/>
      <c r="AK118" s="1536"/>
      <c r="AL118" s="1536"/>
      <c r="AM118" s="1536"/>
      <c r="AN118" s="1536"/>
      <c r="AO118" s="1536"/>
      <c r="AP118" s="1536"/>
      <c r="AQ118" s="1536"/>
      <c r="AR118" s="1536"/>
      <c r="AS118" s="1536"/>
      <c r="AT118" s="1536"/>
      <c r="AU118" s="457"/>
      <c r="AV118" s="457"/>
      <c r="AW118" s="1575"/>
      <c r="AX118" s="1576"/>
      <c r="AY118" s="1837"/>
      <c r="AZ118" s="1686"/>
      <c r="BA118" s="1687"/>
      <c r="BB118" s="1687"/>
      <c r="BC118" s="1885"/>
      <c r="BD118" s="1885"/>
      <c r="BE118" s="1885"/>
      <c r="BF118" s="1885"/>
      <c r="BG118" s="1885"/>
      <c r="BH118" s="1885"/>
      <c r="BI118" s="1885"/>
      <c r="BJ118" s="1885"/>
      <c r="BK118" s="1885"/>
      <c r="BL118" s="1885"/>
      <c r="BM118" s="1885"/>
      <c r="BN118" s="1885"/>
      <c r="BO118" s="1885"/>
      <c r="BP118" s="1885"/>
      <c r="BQ118" s="1885"/>
      <c r="BR118" s="1885"/>
      <c r="BS118" s="1885"/>
      <c r="BT118" s="1885"/>
      <c r="BU118" s="1885"/>
      <c r="BV118" s="1886"/>
      <c r="BW118" s="1663"/>
      <c r="BX118" s="1664"/>
      <c r="BY118" s="1665"/>
      <c r="BZ118" s="1686"/>
      <c r="CA118" s="1687"/>
      <c r="CB118" s="1687"/>
      <c r="CC118" s="1885"/>
      <c r="CD118" s="1885"/>
      <c r="CE118" s="1885"/>
      <c r="CF118" s="1885"/>
      <c r="CG118" s="1885"/>
      <c r="CH118" s="1885"/>
      <c r="CI118" s="1885"/>
      <c r="CJ118" s="1885"/>
      <c r="CK118" s="1885"/>
      <c r="CL118" s="1885"/>
      <c r="CM118" s="1885"/>
      <c r="CN118" s="1885"/>
      <c r="CO118" s="1885"/>
      <c r="CP118" s="1885"/>
      <c r="CQ118" s="1885"/>
      <c r="CR118" s="1885"/>
      <c r="CS118" s="1885"/>
      <c r="CT118" s="1885"/>
      <c r="CU118" s="1885"/>
      <c r="CV118" s="1886"/>
    </row>
    <row r="119" spans="1:101" ht="6" customHeight="1">
      <c r="A119" s="1536"/>
      <c r="B119" s="1536"/>
      <c r="C119" s="1536"/>
      <c r="D119" s="1536"/>
      <c r="E119" s="1536"/>
      <c r="F119" s="1536"/>
      <c r="G119" s="1536"/>
      <c r="H119" s="1536"/>
      <c r="I119" s="1536"/>
      <c r="J119" s="1536"/>
      <c r="K119" s="1536"/>
      <c r="L119" s="1536"/>
      <c r="M119" s="1536"/>
      <c r="N119" s="1536"/>
      <c r="O119" s="1536"/>
      <c r="P119" s="1536"/>
      <c r="Q119" s="1536"/>
      <c r="R119" s="1536"/>
      <c r="S119" s="1536"/>
      <c r="T119" s="1536"/>
      <c r="U119" s="1536"/>
      <c r="V119" s="1536"/>
      <c r="W119" s="1536"/>
      <c r="X119" s="1536"/>
      <c r="Y119" s="1536"/>
      <c r="Z119" s="1536"/>
      <c r="AA119" s="1536"/>
      <c r="AB119" s="1536"/>
      <c r="AC119" s="1536"/>
      <c r="AD119" s="1536"/>
      <c r="AE119" s="1536"/>
      <c r="AF119" s="1536"/>
      <c r="AG119" s="1536"/>
      <c r="AH119" s="1536"/>
      <c r="AI119" s="1536"/>
      <c r="AJ119" s="1536"/>
      <c r="AK119" s="1536"/>
      <c r="AL119" s="1536"/>
      <c r="AM119" s="1536"/>
      <c r="AN119" s="1536"/>
      <c r="AO119" s="1536"/>
      <c r="AP119" s="1536"/>
      <c r="AQ119" s="1536"/>
      <c r="AR119" s="1536"/>
      <c r="AS119" s="1536"/>
      <c r="AT119" s="1536"/>
      <c r="AU119" s="485"/>
      <c r="AV119" s="486"/>
      <c r="AW119" s="1577"/>
      <c r="AX119" s="1578"/>
      <c r="AY119" s="1838"/>
      <c r="AZ119" s="1560"/>
      <c r="BA119" s="1561"/>
      <c r="BB119" s="1561"/>
      <c r="BC119" s="1887"/>
      <c r="BD119" s="1887"/>
      <c r="BE119" s="1887"/>
      <c r="BF119" s="1887"/>
      <c r="BG119" s="1887"/>
      <c r="BH119" s="1887"/>
      <c r="BI119" s="1887"/>
      <c r="BJ119" s="1887"/>
      <c r="BK119" s="1887"/>
      <c r="BL119" s="1887"/>
      <c r="BM119" s="1887"/>
      <c r="BN119" s="1887"/>
      <c r="BO119" s="1887"/>
      <c r="BP119" s="1887"/>
      <c r="BQ119" s="1887"/>
      <c r="BR119" s="1887"/>
      <c r="BS119" s="1887"/>
      <c r="BT119" s="1887"/>
      <c r="BU119" s="1887"/>
      <c r="BV119" s="1888"/>
      <c r="BW119" s="1848"/>
      <c r="BX119" s="1849"/>
      <c r="BY119" s="1850"/>
      <c r="BZ119" s="1560"/>
      <c r="CA119" s="1561"/>
      <c r="CB119" s="1561"/>
      <c r="CC119" s="1887"/>
      <c r="CD119" s="1887"/>
      <c r="CE119" s="1887"/>
      <c r="CF119" s="1887"/>
      <c r="CG119" s="1887"/>
      <c r="CH119" s="1887"/>
      <c r="CI119" s="1887"/>
      <c r="CJ119" s="1887"/>
      <c r="CK119" s="1887"/>
      <c r="CL119" s="1887"/>
      <c r="CM119" s="1887"/>
      <c r="CN119" s="1887"/>
      <c r="CO119" s="1887"/>
      <c r="CP119" s="1887"/>
      <c r="CQ119" s="1887"/>
      <c r="CR119" s="1887"/>
      <c r="CS119" s="1887"/>
      <c r="CT119" s="1887"/>
      <c r="CU119" s="1887"/>
      <c r="CV119" s="1888"/>
    </row>
    <row r="120" spans="1:101" ht="4.5" customHeight="1">
      <c r="A120" s="1536"/>
      <c r="B120" s="1536"/>
      <c r="C120" s="1536"/>
      <c r="D120" s="1536"/>
      <c r="E120" s="1536"/>
      <c r="F120" s="1536"/>
      <c r="G120" s="1536"/>
      <c r="H120" s="1536"/>
      <c r="I120" s="1536"/>
      <c r="J120" s="1536"/>
      <c r="K120" s="1536"/>
      <c r="L120" s="1536"/>
      <c r="M120" s="1536"/>
      <c r="N120" s="1536"/>
      <c r="O120" s="1536"/>
      <c r="P120" s="1536"/>
      <c r="Q120" s="1536"/>
      <c r="R120" s="1536"/>
      <c r="S120" s="1536"/>
      <c r="T120" s="1536"/>
      <c r="U120" s="1536"/>
      <c r="V120" s="1536"/>
      <c r="W120" s="1536"/>
      <c r="X120" s="1536"/>
      <c r="Y120" s="1536"/>
      <c r="Z120" s="1536"/>
      <c r="AA120" s="1536"/>
      <c r="AB120" s="1536"/>
      <c r="AC120" s="1536"/>
      <c r="AD120" s="1536"/>
      <c r="AE120" s="1536"/>
      <c r="AF120" s="1536"/>
      <c r="AG120" s="1536"/>
      <c r="AH120" s="1536"/>
      <c r="AI120" s="1536"/>
      <c r="AJ120" s="1536"/>
      <c r="AK120" s="1536"/>
      <c r="AL120" s="1536"/>
      <c r="AM120" s="1536"/>
      <c r="AN120" s="1536"/>
      <c r="AO120" s="1536"/>
      <c r="AP120" s="1536"/>
      <c r="AQ120" s="1536"/>
      <c r="AR120" s="1536"/>
      <c r="AS120" s="1536"/>
      <c r="AT120" s="1536"/>
      <c r="AU120" s="486"/>
      <c r="AV120" s="486"/>
      <c r="CK120" s="457"/>
      <c r="CT120" s="487"/>
      <c r="CU120" s="487"/>
      <c r="CV120" s="487"/>
    </row>
    <row r="121" spans="1:101" ht="4.5" customHeight="1">
      <c r="A121" s="1536"/>
      <c r="B121" s="1536"/>
      <c r="C121" s="1536"/>
      <c r="D121" s="1536"/>
      <c r="E121" s="1536"/>
      <c r="F121" s="1536"/>
      <c r="G121" s="1536"/>
      <c r="H121" s="1536"/>
      <c r="I121" s="1536"/>
      <c r="J121" s="1536"/>
      <c r="K121" s="1536"/>
      <c r="L121" s="1536"/>
      <c r="M121" s="1536"/>
      <c r="N121" s="1536"/>
      <c r="O121" s="1536"/>
      <c r="P121" s="1536"/>
      <c r="Q121" s="1536"/>
      <c r="R121" s="1536"/>
      <c r="S121" s="1536"/>
      <c r="T121" s="1536"/>
      <c r="U121" s="1536"/>
      <c r="V121" s="1536"/>
      <c r="W121" s="1536"/>
      <c r="X121" s="1536"/>
      <c r="Y121" s="1536"/>
      <c r="Z121" s="1536"/>
      <c r="AA121" s="1536"/>
      <c r="AB121" s="1536"/>
      <c r="AC121" s="1536"/>
      <c r="AD121" s="1536"/>
      <c r="AE121" s="1536"/>
      <c r="AF121" s="1536"/>
      <c r="AG121" s="1536"/>
      <c r="AH121" s="1536"/>
      <c r="AI121" s="1536"/>
      <c r="AJ121" s="1536"/>
      <c r="AK121" s="1536"/>
      <c r="AL121" s="1536"/>
      <c r="AM121" s="1536"/>
      <c r="AN121" s="1536"/>
      <c r="AO121" s="1536"/>
      <c r="AP121" s="1536"/>
      <c r="AQ121" s="1536"/>
      <c r="AR121" s="1536"/>
      <c r="AS121" s="1536"/>
      <c r="AT121" s="1536"/>
      <c r="AU121" s="486"/>
      <c r="AV121" s="486"/>
      <c r="CK121" s="457"/>
      <c r="CT121" s="488"/>
      <c r="CU121" s="488"/>
      <c r="CV121" s="488"/>
    </row>
    <row r="122" spans="1:101" ht="4.5" customHeight="1">
      <c r="A122" s="1536"/>
      <c r="B122" s="1536"/>
      <c r="C122" s="1536"/>
      <c r="D122" s="1536"/>
      <c r="E122" s="1536"/>
      <c r="F122" s="1536"/>
      <c r="G122" s="1536"/>
      <c r="H122" s="1536"/>
      <c r="I122" s="1536"/>
      <c r="J122" s="1536"/>
      <c r="K122" s="1536"/>
      <c r="L122" s="1536"/>
      <c r="M122" s="1536"/>
      <c r="N122" s="1536"/>
      <c r="O122" s="1536"/>
      <c r="P122" s="1536"/>
      <c r="Q122" s="1536"/>
      <c r="R122" s="1536"/>
      <c r="S122" s="1536"/>
      <c r="T122" s="1536"/>
      <c r="U122" s="1536"/>
      <c r="V122" s="1536"/>
      <c r="W122" s="1536"/>
      <c r="X122" s="1536"/>
      <c r="Y122" s="1536"/>
      <c r="Z122" s="1536"/>
      <c r="AA122" s="1536"/>
      <c r="AB122" s="1536"/>
      <c r="AC122" s="1536"/>
      <c r="AD122" s="1536"/>
      <c r="AE122" s="1536"/>
      <c r="AF122" s="1536"/>
      <c r="AG122" s="1536"/>
      <c r="AH122" s="1536"/>
      <c r="AI122" s="1536"/>
      <c r="AJ122" s="1536"/>
      <c r="AK122" s="1536"/>
      <c r="AL122" s="1536"/>
      <c r="AM122" s="1536"/>
      <c r="AN122" s="1536"/>
      <c r="AO122" s="1536"/>
      <c r="AP122" s="1536"/>
      <c r="AQ122" s="1536"/>
      <c r="AR122" s="1536"/>
      <c r="AS122" s="1536"/>
      <c r="AT122" s="1536"/>
      <c r="AU122" s="486"/>
      <c r="AV122" s="486"/>
      <c r="AW122" s="1500"/>
      <c r="AX122" s="1500"/>
      <c r="AY122" s="1500"/>
      <c r="AZ122" s="1500"/>
      <c r="BA122" s="1500"/>
      <c r="BB122" s="1500"/>
      <c r="BC122" s="1500"/>
      <c r="BD122" s="1500"/>
      <c r="BE122" s="1500"/>
      <c r="BF122" s="1500"/>
      <c r="BG122" s="1500"/>
      <c r="BH122" s="1500"/>
      <c r="BI122" s="1500"/>
      <c r="BJ122" s="1500"/>
      <c r="BK122" s="1500"/>
      <c r="BL122" s="1500"/>
      <c r="BM122" s="1500"/>
      <c r="BN122" s="1500"/>
      <c r="BO122" s="1500"/>
      <c r="BP122" s="1500"/>
      <c r="BQ122" s="1500"/>
      <c r="BR122" s="1500"/>
      <c r="BS122" s="1500"/>
      <c r="BT122" s="1500"/>
      <c r="BU122" s="1500"/>
      <c r="BV122" s="1500"/>
      <c r="BW122" s="1500"/>
      <c r="BX122" s="1500"/>
      <c r="BY122" s="1500"/>
      <c r="BZ122" s="1500"/>
      <c r="CA122" s="1500"/>
      <c r="CB122" s="1500"/>
      <c r="CC122" s="1500"/>
      <c r="CD122" s="1500"/>
      <c r="CE122" s="1500"/>
      <c r="CF122" s="1500"/>
      <c r="CG122" s="1500"/>
      <c r="CH122" s="1500"/>
      <c r="CI122" s="1500"/>
      <c r="CJ122" s="1500"/>
      <c r="CT122" s="488"/>
      <c r="CU122" s="488"/>
      <c r="CV122" s="488"/>
    </row>
    <row r="123" spans="1:101" ht="4.5" customHeight="1">
      <c r="A123" s="1767"/>
      <c r="B123" s="1767"/>
      <c r="C123" s="1767"/>
      <c r="D123" s="1767"/>
      <c r="E123" s="1767"/>
      <c r="F123" s="1767"/>
      <c r="G123" s="1767"/>
      <c r="H123" s="1767"/>
      <c r="I123" s="1767"/>
      <c r="J123" s="1767"/>
      <c r="K123" s="1767"/>
      <c r="L123" s="1767"/>
      <c r="M123" s="1767"/>
      <c r="N123" s="1767"/>
      <c r="O123" s="1767"/>
      <c r="P123" s="1767"/>
      <c r="Q123" s="1767"/>
      <c r="R123" s="1767"/>
      <c r="S123" s="1767"/>
      <c r="T123" s="1767"/>
      <c r="U123" s="1767"/>
      <c r="V123" s="1767"/>
      <c r="W123" s="1767"/>
      <c r="X123" s="1536"/>
      <c r="Y123" s="1536"/>
      <c r="Z123" s="1536"/>
      <c r="AA123" s="1536"/>
      <c r="AB123" s="1536"/>
      <c r="AC123" s="1536"/>
      <c r="AD123" s="1536"/>
      <c r="AE123" s="1536"/>
      <c r="AF123" s="1536"/>
      <c r="AG123" s="1536"/>
      <c r="AH123" s="1536"/>
      <c r="AI123" s="1536"/>
      <c r="AJ123" s="1536"/>
      <c r="AK123" s="1536"/>
      <c r="AL123" s="1536"/>
      <c r="AM123" s="1536"/>
      <c r="AN123" s="1536"/>
      <c r="AO123" s="1536"/>
      <c r="AP123" s="1536"/>
      <c r="AQ123" s="1536"/>
      <c r="AR123" s="1536"/>
      <c r="AS123" s="1536"/>
      <c r="AT123" s="1536"/>
      <c r="AU123" s="486"/>
      <c r="AV123" s="486"/>
      <c r="AW123" s="1500"/>
      <c r="AX123" s="1500"/>
      <c r="AY123" s="1500"/>
      <c r="AZ123" s="1500"/>
      <c r="BA123" s="1500"/>
      <c r="BB123" s="1500"/>
      <c r="BC123" s="1500"/>
      <c r="BD123" s="1500"/>
      <c r="BE123" s="1500"/>
      <c r="BF123" s="1500"/>
      <c r="BG123" s="1500"/>
      <c r="BH123" s="1500"/>
      <c r="BI123" s="1500"/>
      <c r="BJ123" s="1500"/>
      <c r="BK123" s="1500"/>
      <c r="BL123" s="1500"/>
      <c r="BM123" s="1500"/>
      <c r="BN123" s="1500"/>
      <c r="BO123" s="1500"/>
      <c r="BP123" s="1500"/>
      <c r="BQ123" s="1500"/>
      <c r="BR123" s="1500"/>
      <c r="BS123" s="1500"/>
      <c r="BT123" s="1500"/>
      <c r="BU123" s="1500"/>
      <c r="BV123" s="1500"/>
      <c r="BW123" s="1500"/>
      <c r="BX123" s="1500"/>
      <c r="BY123" s="1500"/>
      <c r="BZ123" s="1500"/>
      <c r="CA123" s="1500"/>
      <c r="CB123" s="1500"/>
      <c r="CC123" s="1500"/>
      <c r="CD123" s="1500"/>
      <c r="CE123" s="1500"/>
      <c r="CF123" s="1500"/>
      <c r="CG123" s="1500"/>
      <c r="CH123" s="1500"/>
      <c r="CI123" s="1500"/>
      <c r="CJ123" s="1500"/>
      <c r="CT123" s="488"/>
      <c r="CU123" s="488"/>
      <c r="CV123" s="488"/>
    </row>
    <row r="124" spans="1:101" ht="4.5" customHeight="1">
      <c r="A124" s="1889" t="s">
        <v>480</v>
      </c>
      <c r="B124" s="1890"/>
      <c r="C124" s="1890"/>
      <c r="D124" s="1890"/>
      <c r="E124" s="1890"/>
      <c r="F124" s="1890"/>
      <c r="G124" s="1890"/>
      <c r="H124" s="1890"/>
      <c r="I124" s="1890"/>
      <c r="J124" s="1890"/>
      <c r="K124" s="1890"/>
      <c r="L124" s="1890"/>
      <c r="M124" s="1890"/>
      <c r="N124" s="1890"/>
      <c r="O124" s="1890"/>
      <c r="P124" s="1890"/>
      <c r="Q124" s="1890"/>
      <c r="R124" s="1890"/>
      <c r="S124" s="1890"/>
      <c r="T124" s="1890"/>
      <c r="U124" s="1890"/>
      <c r="V124" s="1890"/>
      <c r="W124" s="1891"/>
      <c r="X124" s="1557" t="s">
        <v>481</v>
      </c>
      <c r="Y124" s="1558"/>
      <c r="Z124" s="1558"/>
      <c r="AA124" s="1558"/>
      <c r="AB124" s="1558"/>
      <c r="AC124" s="1559"/>
      <c r="AD124" s="1894" t="s">
        <v>401</v>
      </c>
      <c r="AE124" s="1895"/>
      <c r="AF124" s="1895"/>
      <c r="AG124" s="1896"/>
      <c r="AH124" s="1557" t="s">
        <v>482</v>
      </c>
      <c r="AI124" s="1558"/>
      <c r="AJ124" s="1558"/>
      <c r="AK124" s="1558"/>
      <c r="AL124" s="1558"/>
      <c r="AM124" s="1559"/>
      <c r="AN124" s="1894" t="s">
        <v>672</v>
      </c>
      <c r="AO124" s="1895"/>
      <c r="AP124" s="1895"/>
      <c r="AQ124" s="1895"/>
      <c r="AR124" s="1895"/>
      <c r="AS124" s="1895"/>
      <c r="AT124" s="1896"/>
      <c r="AU124" s="486"/>
      <c r="AV124" s="486"/>
      <c r="AW124" s="1500"/>
      <c r="AX124" s="1500"/>
      <c r="AY124" s="1500"/>
      <c r="AZ124" s="1500"/>
      <c r="BA124" s="1500"/>
      <c r="BB124" s="1500"/>
      <c r="BC124" s="1500"/>
      <c r="BD124" s="1500"/>
      <c r="BE124" s="1500"/>
      <c r="BF124" s="1500"/>
      <c r="BG124" s="1500"/>
      <c r="BH124" s="1500"/>
      <c r="BI124" s="1500"/>
      <c r="BJ124" s="1500"/>
      <c r="BK124" s="1500"/>
      <c r="BL124" s="1500"/>
      <c r="BM124" s="1500"/>
      <c r="BN124" s="1500"/>
      <c r="BO124" s="1500"/>
      <c r="BP124" s="1500"/>
      <c r="BQ124" s="1500"/>
      <c r="BR124" s="1500"/>
      <c r="BS124" s="1500"/>
      <c r="BT124" s="1500"/>
      <c r="BU124" s="1500"/>
      <c r="BV124" s="1500"/>
      <c r="BW124" s="1500"/>
      <c r="BX124" s="1500"/>
      <c r="BY124" s="1500"/>
      <c r="BZ124" s="1500"/>
      <c r="CA124" s="1500"/>
      <c r="CB124" s="1500"/>
      <c r="CC124" s="1500"/>
      <c r="CD124" s="1500"/>
      <c r="CE124" s="1500"/>
      <c r="CF124" s="1500"/>
      <c r="CG124" s="1500"/>
      <c r="CH124" s="1500"/>
      <c r="CI124" s="1500"/>
      <c r="CJ124" s="1500"/>
      <c r="CT124" s="488"/>
      <c r="CU124" s="488"/>
      <c r="CV124" s="488"/>
    </row>
    <row r="125" spans="1:101" ht="4.5" customHeight="1">
      <c r="A125" s="1892"/>
      <c r="B125" s="1410"/>
      <c r="C125" s="1410"/>
      <c r="D125" s="1410"/>
      <c r="E125" s="1410"/>
      <c r="F125" s="1410"/>
      <c r="G125" s="1410"/>
      <c r="H125" s="1410"/>
      <c r="I125" s="1410"/>
      <c r="J125" s="1410"/>
      <c r="K125" s="1410"/>
      <c r="L125" s="1410"/>
      <c r="M125" s="1410"/>
      <c r="N125" s="1410"/>
      <c r="O125" s="1410"/>
      <c r="P125" s="1410"/>
      <c r="Q125" s="1410"/>
      <c r="R125" s="1410"/>
      <c r="S125" s="1410"/>
      <c r="T125" s="1410"/>
      <c r="U125" s="1410"/>
      <c r="V125" s="1410"/>
      <c r="W125" s="1893"/>
      <c r="X125" s="1686"/>
      <c r="Y125" s="1687"/>
      <c r="Z125" s="1687"/>
      <c r="AA125" s="1687"/>
      <c r="AB125" s="1687"/>
      <c r="AC125" s="1688"/>
      <c r="AD125" s="1897"/>
      <c r="AE125" s="1898"/>
      <c r="AF125" s="1898"/>
      <c r="AG125" s="1899"/>
      <c r="AH125" s="1686"/>
      <c r="AI125" s="1687"/>
      <c r="AJ125" s="1687"/>
      <c r="AK125" s="1687"/>
      <c r="AL125" s="1687"/>
      <c r="AM125" s="1688"/>
      <c r="AN125" s="1897"/>
      <c r="AO125" s="1898"/>
      <c r="AP125" s="1898"/>
      <c r="AQ125" s="1898"/>
      <c r="AR125" s="1898"/>
      <c r="AS125" s="1898"/>
      <c r="AT125" s="1899"/>
      <c r="AU125" s="486"/>
      <c r="AV125" s="486"/>
      <c r="CT125" s="463"/>
      <c r="CU125" s="463"/>
      <c r="CV125" s="463"/>
    </row>
    <row r="126" spans="1:101" ht="4.5" customHeight="1">
      <c r="A126" s="1892"/>
      <c r="B126" s="1410"/>
      <c r="C126" s="1410"/>
      <c r="D126" s="1410"/>
      <c r="E126" s="1410"/>
      <c r="F126" s="1410"/>
      <c r="G126" s="1410"/>
      <c r="H126" s="1410"/>
      <c r="I126" s="1410"/>
      <c r="J126" s="1410"/>
      <c r="K126" s="1410"/>
      <c r="L126" s="1410"/>
      <c r="M126" s="1410"/>
      <c r="N126" s="1410"/>
      <c r="O126" s="1410"/>
      <c r="P126" s="1410"/>
      <c r="Q126" s="1410"/>
      <c r="R126" s="1410"/>
      <c r="S126" s="1410"/>
      <c r="T126" s="1410"/>
      <c r="U126" s="1410"/>
      <c r="V126" s="1410"/>
      <c r="W126" s="1893"/>
      <c r="X126" s="1686"/>
      <c r="Y126" s="1687"/>
      <c r="Z126" s="1687"/>
      <c r="AA126" s="1687"/>
      <c r="AB126" s="1687"/>
      <c r="AC126" s="1688"/>
      <c r="AD126" s="1897"/>
      <c r="AE126" s="1898"/>
      <c r="AF126" s="1898"/>
      <c r="AG126" s="1899"/>
      <c r="AH126" s="1686"/>
      <c r="AI126" s="1687"/>
      <c r="AJ126" s="1687"/>
      <c r="AK126" s="1687"/>
      <c r="AL126" s="1687"/>
      <c r="AM126" s="1688"/>
      <c r="AN126" s="1897"/>
      <c r="AO126" s="1898"/>
      <c r="AP126" s="1898"/>
      <c r="AQ126" s="1898"/>
      <c r="AR126" s="1898"/>
      <c r="AS126" s="1898"/>
      <c r="AT126" s="1899"/>
      <c r="AU126" s="486"/>
      <c r="AV126" s="486"/>
      <c r="AW126" s="1410" t="s">
        <v>646</v>
      </c>
      <c r="AX126" s="1410"/>
      <c r="AY126" s="1410"/>
      <c r="AZ126" s="1410"/>
      <c r="BA126" s="1410"/>
      <c r="BB126" s="1410"/>
      <c r="BC126" s="1410"/>
      <c r="BD126" s="1410"/>
      <c r="BE126" s="1410"/>
      <c r="BF126" s="1410"/>
      <c r="BG126" s="1410"/>
      <c r="BH126" s="1410"/>
      <c r="BI126" s="1410"/>
      <c r="BJ126" s="1410"/>
      <c r="BK126" s="1410"/>
      <c r="BL126" s="1410"/>
      <c r="BM126" s="1410"/>
      <c r="BN126" s="1410"/>
      <c r="BO126" s="1410"/>
      <c r="BP126" s="1410"/>
      <c r="BQ126" s="1410"/>
      <c r="BR126" s="1410"/>
      <c r="BS126" s="1410"/>
      <c r="BT126" s="1410"/>
      <c r="BU126" s="1410"/>
      <c r="BV126" s="1410"/>
      <c r="BW126" s="1410"/>
      <c r="BX126" s="1410"/>
      <c r="BY126" s="1410"/>
      <c r="BZ126" s="1410"/>
      <c r="CA126" s="1410"/>
      <c r="CB126" s="1410"/>
      <c r="CC126" s="1410"/>
      <c r="CD126" s="1410"/>
      <c r="CE126" s="1410"/>
      <c r="CF126" s="1410"/>
      <c r="CG126" s="1410"/>
      <c r="CH126" s="1410"/>
      <c r="CI126" s="1410"/>
      <c r="CJ126" s="1410"/>
      <c r="CK126" s="1410"/>
      <c r="CL126" s="1410"/>
      <c r="CM126" s="1410"/>
      <c r="CN126" s="1410"/>
      <c r="CO126" s="1410"/>
      <c r="CP126" s="1410"/>
      <c r="CQ126" s="1410"/>
      <c r="CR126" s="1410"/>
      <c r="CS126" s="1410"/>
      <c r="CT126" s="1410"/>
      <c r="CU126" s="1410"/>
      <c r="CV126" s="1410"/>
      <c r="CW126" s="459"/>
    </row>
    <row r="127" spans="1:101" ht="4.5" customHeight="1">
      <c r="A127" s="1868" t="s">
        <v>483</v>
      </c>
      <c r="B127" s="1869"/>
      <c r="C127" s="1869"/>
      <c r="D127" s="1869"/>
      <c r="E127" s="1869"/>
      <c r="F127" s="1869"/>
      <c r="G127" s="1869"/>
      <c r="H127" s="1869"/>
      <c r="I127" s="1869"/>
      <c r="J127" s="1869"/>
      <c r="K127" s="1869"/>
      <c r="L127" s="1869"/>
      <c r="M127" s="1869"/>
      <c r="N127" s="1869"/>
      <c r="O127" s="1869"/>
      <c r="P127" s="1869"/>
      <c r="Q127" s="1869"/>
      <c r="R127" s="1869"/>
      <c r="S127" s="1869"/>
      <c r="T127" s="1869"/>
      <c r="U127" s="1869"/>
      <c r="V127" s="1869"/>
      <c r="W127" s="1870"/>
      <c r="X127" s="1560"/>
      <c r="Y127" s="1561"/>
      <c r="Z127" s="1561"/>
      <c r="AA127" s="1561"/>
      <c r="AB127" s="1561"/>
      <c r="AC127" s="1562"/>
      <c r="AD127" s="1900"/>
      <c r="AE127" s="1901"/>
      <c r="AF127" s="1901"/>
      <c r="AG127" s="1902"/>
      <c r="AH127" s="1560"/>
      <c r="AI127" s="1561"/>
      <c r="AJ127" s="1561"/>
      <c r="AK127" s="1561"/>
      <c r="AL127" s="1561"/>
      <c r="AM127" s="1562"/>
      <c r="AN127" s="1900"/>
      <c r="AO127" s="1901"/>
      <c r="AP127" s="1901"/>
      <c r="AQ127" s="1901"/>
      <c r="AR127" s="1901"/>
      <c r="AS127" s="1901"/>
      <c r="AT127" s="1902"/>
      <c r="AU127" s="486"/>
      <c r="AV127" s="486"/>
      <c r="AW127" s="1410"/>
      <c r="AX127" s="1410"/>
      <c r="AY127" s="1410"/>
      <c r="AZ127" s="1410"/>
      <c r="BA127" s="1410"/>
      <c r="BB127" s="1410"/>
      <c r="BC127" s="1410"/>
      <c r="BD127" s="1410"/>
      <c r="BE127" s="1410"/>
      <c r="BF127" s="1410"/>
      <c r="BG127" s="1410"/>
      <c r="BH127" s="1410"/>
      <c r="BI127" s="1410"/>
      <c r="BJ127" s="1410"/>
      <c r="BK127" s="1410"/>
      <c r="BL127" s="1410"/>
      <c r="BM127" s="1410"/>
      <c r="BN127" s="1410"/>
      <c r="BO127" s="1410"/>
      <c r="BP127" s="1410"/>
      <c r="BQ127" s="1410"/>
      <c r="BR127" s="1410"/>
      <c r="BS127" s="1410"/>
      <c r="BT127" s="1410"/>
      <c r="BU127" s="1410"/>
      <c r="BV127" s="1410"/>
      <c r="BW127" s="1410"/>
      <c r="BX127" s="1410"/>
      <c r="BY127" s="1410"/>
      <c r="BZ127" s="1410"/>
      <c r="CA127" s="1410"/>
      <c r="CB127" s="1410"/>
      <c r="CC127" s="1410"/>
      <c r="CD127" s="1410"/>
      <c r="CE127" s="1410"/>
      <c r="CF127" s="1410"/>
      <c r="CG127" s="1410"/>
      <c r="CH127" s="1410"/>
      <c r="CI127" s="1410"/>
      <c r="CJ127" s="1410"/>
      <c r="CK127" s="1410"/>
      <c r="CL127" s="1410"/>
      <c r="CM127" s="1410"/>
      <c r="CN127" s="1410"/>
      <c r="CO127" s="1410"/>
      <c r="CP127" s="1410"/>
      <c r="CQ127" s="1410"/>
      <c r="CR127" s="1410"/>
      <c r="CS127" s="1410"/>
      <c r="CT127" s="1410"/>
      <c r="CU127" s="1410"/>
      <c r="CV127" s="1410"/>
      <c r="CW127" s="459"/>
    </row>
    <row r="128" spans="1:101" ht="5.45" customHeight="1">
      <c r="A128" s="1868"/>
      <c r="B128" s="1869"/>
      <c r="C128" s="1869"/>
      <c r="D128" s="1869"/>
      <c r="E128" s="1869"/>
      <c r="F128" s="1869"/>
      <c r="G128" s="1869"/>
      <c r="H128" s="1869"/>
      <c r="I128" s="1869"/>
      <c r="J128" s="1869"/>
      <c r="K128" s="1869"/>
      <c r="L128" s="1869"/>
      <c r="M128" s="1869"/>
      <c r="N128" s="1869"/>
      <c r="O128" s="1869"/>
      <c r="P128" s="1869"/>
      <c r="Q128" s="1869"/>
      <c r="R128" s="1869"/>
      <c r="S128" s="1869"/>
      <c r="T128" s="1869"/>
      <c r="U128" s="1869"/>
      <c r="V128" s="1869"/>
      <c r="W128" s="1870"/>
      <c r="X128" s="1871" t="s">
        <v>484</v>
      </c>
      <c r="Y128" s="1872"/>
      <c r="Z128" s="1872"/>
      <c r="AA128" s="1872"/>
      <c r="AB128" s="1872"/>
      <c r="AC128" s="1872"/>
      <c r="AD128" s="1872"/>
      <c r="AE128" s="1872"/>
      <c r="AF128" s="1872"/>
      <c r="AG128" s="1872"/>
      <c r="AH128" s="1872"/>
      <c r="AI128" s="1872"/>
      <c r="AJ128" s="1872"/>
      <c r="AK128" s="1872"/>
      <c r="AL128" s="1872"/>
      <c r="AM128" s="1873"/>
      <c r="AN128" s="1874">
        <v>5</v>
      </c>
      <c r="AO128" s="1874"/>
      <c r="AP128" s="1874"/>
      <c r="AQ128" s="1874"/>
      <c r="AR128" s="1874"/>
      <c r="AS128" s="1874"/>
      <c r="AT128" s="1875"/>
      <c r="AU128" s="486"/>
      <c r="AV128" s="486"/>
      <c r="AW128" s="1410"/>
      <c r="AX128" s="1410"/>
      <c r="AY128" s="1410"/>
      <c r="AZ128" s="1410"/>
      <c r="BA128" s="1410"/>
      <c r="BB128" s="1410"/>
      <c r="BC128" s="1410"/>
      <c r="BD128" s="1410"/>
      <c r="BE128" s="1410"/>
      <c r="BF128" s="1410"/>
      <c r="BG128" s="1410"/>
      <c r="BH128" s="1410"/>
      <c r="BI128" s="1410"/>
      <c r="BJ128" s="1410"/>
      <c r="BK128" s="1410"/>
      <c r="BL128" s="1410"/>
      <c r="BM128" s="1410"/>
      <c r="BN128" s="1410"/>
      <c r="BO128" s="1410"/>
      <c r="BP128" s="1410"/>
      <c r="BQ128" s="1410"/>
      <c r="BR128" s="1410"/>
      <c r="BS128" s="1410"/>
      <c r="BT128" s="1410"/>
      <c r="BU128" s="1410"/>
      <c r="BV128" s="1410"/>
      <c r="BW128" s="1410"/>
      <c r="BX128" s="1410"/>
      <c r="BY128" s="1410"/>
      <c r="BZ128" s="1410"/>
      <c r="CA128" s="1410"/>
      <c r="CB128" s="1410"/>
      <c r="CC128" s="1410"/>
      <c r="CD128" s="1410"/>
      <c r="CE128" s="1410"/>
      <c r="CF128" s="1410"/>
      <c r="CG128" s="1410"/>
      <c r="CH128" s="1410"/>
      <c r="CI128" s="1410"/>
      <c r="CJ128" s="1410"/>
      <c r="CK128" s="1410"/>
      <c r="CL128" s="1410"/>
      <c r="CM128" s="1410"/>
      <c r="CN128" s="1410"/>
      <c r="CO128" s="1410"/>
      <c r="CP128" s="1410"/>
      <c r="CQ128" s="1410"/>
      <c r="CR128" s="1410"/>
      <c r="CS128" s="1410"/>
      <c r="CT128" s="1410"/>
      <c r="CU128" s="1410"/>
      <c r="CV128" s="1410"/>
      <c r="CW128" s="459"/>
    </row>
    <row r="129" spans="1:114" ht="6.75" customHeight="1">
      <c r="A129" s="1868"/>
      <c r="B129" s="1869"/>
      <c r="C129" s="1869"/>
      <c r="D129" s="1869"/>
      <c r="E129" s="1869"/>
      <c r="F129" s="1869"/>
      <c r="G129" s="1869"/>
      <c r="H129" s="1869"/>
      <c r="I129" s="1869"/>
      <c r="J129" s="1869"/>
      <c r="K129" s="1869"/>
      <c r="L129" s="1869"/>
      <c r="M129" s="1869"/>
      <c r="N129" s="1869"/>
      <c r="O129" s="1869"/>
      <c r="P129" s="1869"/>
      <c r="Q129" s="1869"/>
      <c r="R129" s="1869"/>
      <c r="S129" s="1869"/>
      <c r="T129" s="1869"/>
      <c r="U129" s="1869"/>
      <c r="V129" s="1869"/>
      <c r="W129" s="1870"/>
      <c r="X129" s="1832"/>
      <c r="Y129" s="1802"/>
      <c r="Z129" s="1802"/>
      <c r="AA129" s="1802"/>
      <c r="AB129" s="1802"/>
      <c r="AC129" s="1802"/>
      <c r="AD129" s="1802"/>
      <c r="AE129" s="1802"/>
      <c r="AF129" s="1802"/>
      <c r="AG129" s="1802"/>
      <c r="AH129" s="1802"/>
      <c r="AI129" s="1802"/>
      <c r="AJ129" s="1802"/>
      <c r="AK129" s="1802"/>
      <c r="AL129" s="1802"/>
      <c r="AM129" s="1803"/>
      <c r="AN129" s="1876"/>
      <c r="AO129" s="1876"/>
      <c r="AP129" s="1876"/>
      <c r="AQ129" s="1876"/>
      <c r="AR129" s="1876"/>
      <c r="AS129" s="1876"/>
      <c r="AT129" s="1877"/>
      <c r="AU129" s="486"/>
      <c r="AV129" s="486"/>
      <c r="AW129" s="459"/>
      <c r="AX129" s="459"/>
      <c r="AY129" s="459"/>
      <c r="AZ129" s="459"/>
      <c r="BA129" s="459"/>
      <c r="BB129" s="459"/>
      <c r="BC129" s="459"/>
      <c r="BD129" s="459"/>
      <c r="BE129" s="459"/>
      <c r="BF129" s="459"/>
      <c r="BG129" s="459"/>
      <c r="BH129" s="459"/>
      <c r="BI129" s="459"/>
      <c r="BJ129" s="459"/>
      <c r="BK129" s="459"/>
      <c r="BL129" s="459"/>
      <c r="BM129" s="459"/>
      <c r="BN129" s="459"/>
      <c r="BO129" s="459"/>
      <c r="BP129" s="459"/>
      <c r="BQ129" s="459"/>
      <c r="BR129" s="459"/>
      <c r="BS129" s="459"/>
      <c r="BT129" s="459"/>
      <c r="BU129" s="459"/>
      <c r="BV129" s="459"/>
      <c r="BW129" s="459"/>
      <c r="BX129" s="459"/>
      <c r="BY129" s="459"/>
      <c r="BZ129" s="459"/>
      <c r="CA129" s="459"/>
      <c r="CB129" s="459"/>
      <c r="CC129" s="459"/>
      <c r="CD129" s="459"/>
      <c r="CE129" s="459"/>
      <c r="CF129" s="459"/>
      <c r="CG129" s="459"/>
      <c r="CH129" s="459"/>
      <c r="CI129" s="459"/>
      <c r="CJ129" s="459"/>
      <c r="CK129" s="459"/>
      <c r="CL129" s="461"/>
      <c r="CM129" s="461"/>
      <c r="CN129" s="461"/>
      <c r="CO129" s="461"/>
      <c r="CP129" s="461"/>
      <c r="CQ129" s="461"/>
      <c r="CR129" s="461"/>
      <c r="CS129" s="461"/>
      <c r="CT129" s="461"/>
      <c r="CU129" s="461"/>
      <c r="CV129" s="461"/>
      <c r="CW129" s="459"/>
    </row>
    <row r="130" spans="1:114" ht="4.5" customHeight="1">
      <c r="A130" s="1868" t="s">
        <v>485</v>
      </c>
      <c r="B130" s="1869"/>
      <c r="C130" s="1869"/>
      <c r="D130" s="1869"/>
      <c r="E130" s="1869"/>
      <c r="F130" s="1869"/>
      <c r="G130" s="1869"/>
      <c r="H130" s="1869"/>
      <c r="I130" s="1869"/>
      <c r="J130" s="1869"/>
      <c r="K130" s="1869"/>
      <c r="L130" s="1869"/>
      <c r="M130" s="1869"/>
      <c r="N130" s="1869"/>
      <c r="O130" s="1869"/>
      <c r="P130" s="1869"/>
      <c r="Q130" s="1869"/>
      <c r="R130" s="1869"/>
      <c r="S130" s="1869"/>
      <c r="T130" s="1869"/>
      <c r="U130" s="1869"/>
      <c r="V130" s="1869"/>
      <c r="W130" s="1870"/>
      <c r="X130" s="1832"/>
      <c r="Y130" s="1802"/>
      <c r="Z130" s="1802"/>
      <c r="AA130" s="1802"/>
      <c r="AB130" s="1802"/>
      <c r="AC130" s="1802"/>
      <c r="AD130" s="1802"/>
      <c r="AE130" s="1802"/>
      <c r="AF130" s="1802"/>
      <c r="AG130" s="1802"/>
      <c r="AH130" s="1802"/>
      <c r="AI130" s="1802"/>
      <c r="AJ130" s="1802"/>
      <c r="AK130" s="1802"/>
      <c r="AL130" s="1802"/>
      <c r="AM130" s="1803"/>
      <c r="AN130" s="1876"/>
      <c r="AO130" s="1876"/>
      <c r="AP130" s="1876"/>
      <c r="AQ130" s="1876"/>
      <c r="AR130" s="1876"/>
      <c r="AS130" s="1876"/>
      <c r="AT130" s="1877"/>
      <c r="AU130" s="486"/>
      <c r="AV130" s="486"/>
      <c r="AW130" s="1410" t="s">
        <v>486</v>
      </c>
      <c r="AX130" s="1410"/>
      <c r="AY130" s="1410"/>
      <c r="AZ130" s="1410"/>
      <c r="BA130" s="1410"/>
      <c r="BB130" s="1410"/>
      <c r="BC130" s="1410"/>
      <c r="BD130" s="1410"/>
      <c r="BE130" s="1410"/>
      <c r="BF130" s="1410"/>
      <c r="BG130" s="1410"/>
      <c r="BH130" s="1410"/>
      <c r="BI130" s="1410"/>
      <c r="BJ130" s="1410"/>
      <c r="BK130" s="1410"/>
      <c r="BL130" s="1410"/>
      <c r="BM130" s="1410"/>
      <c r="BN130" s="1410"/>
      <c r="BO130" s="1410"/>
      <c r="BP130" s="1410"/>
      <c r="BQ130" s="1410"/>
      <c r="BR130" s="1410"/>
      <c r="BS130" s="1410"/>
      <c r="BT130" s="1410"/>
      <c r="BU130" s="1410" t="s">
        <v>487</v>
      </c>
      <c r="BV130" s="1410"/>
      <c r="BW130" s="1410"/>
      <c r="BX130" s="1410"/>
      <c r="BY130" s="1410"/>
      <c r="BZ130" s="1410"/>
      <c r="CA130" s="1410"/>
      <c r="CB130" s="1410"/>
      <c r="CC130" s="1410"/>
      <c r="CD130" s="1410"/>
      <c r="CE130" s="1410"/>
      <c r="CF130" s="1410"/>
      <c r="CG130" s="1410"/>
      <c r="CH130" s="1410"/>
      <c r="CI130" s="1410"/>
      <c r="CJ130" s="1410"/>
      <c r="CK130" s="1410"/>
      <c r="CL130" s="1410"/>
      <c r="CM130" s="1410"/>
      <c r="CN130" s="1410"/>
      <c r="CO130" s="1410"/>
      <c r="CP130" s="1410"/>
      <c r="CQ130" s="1410"/>
      <c r="CR130" s="1410"/>
      <c r="CS130" s="1410"/>
      <c r="CT130" s="1410"/>
      <c r="CU130" s="1410"/>
      <c r="CV130" s="1410"/>
      <c r="CW130" s="1410"/>
    </row>
    <row r="131" spans="1:114" ht="4.5" customHeight="1">
      <c r="A131" s="1868"/>
      <c r="B131" s="1869"/>
      <c r="C131" s="1869"/>
      <c r="D131" s="1869"/>
      <c r="E131" s="1869"/>
      <c r="F131" s="1869"/>
      <c r="G131" s="1869"/>
      <c r="H131" s="1869"/>
      <c r="I131" s="1869"/>
      <c r="J131" s="1869"/>
      <c r="K131" s="1869"/>
      <c r="L131" s="1869"/>
      <c r="M131" s="1869"/>
      <c r="N131" s="1869"/>
      <c r="O131" s="1869"/>
      <c r="P131" s="1869"/>
      <c r="Q131" s="1869"/>
      <c r="R131" s="1869"/>
      <c r="S131" s="1869"/>
      <c r="T131" s="1869"/>
      <c r="U131" s="1869"/>
      <c r="V131" s="1869"/>
      <c r="W131" s="1870"/>
      <c r="X131" s="1832"/>
      <c r="Y131" s="1802"/>
      <c r="Z131" s="1802"/>
      <c r="AA131" s="1802"/>
      <c r="AB131" s="1802"/>
      <c r="AC131" s="1802"/>
      <c r="AD131" s="1802"/>
      <c r="AE131" s="1802"/>
      <c r="AF131" s="1802"/>
      <c r="AG131" s="1802"/>
      <c r="AH131" s="1802"/>
      <c r="AI131" s="1802"/>
      <c r="AJ131" s="1802"/>
      <c r="AK131" s="1802"/>
      <c r="AL131" s="1802"/>
      <c r="AM131" s="1803"/>
      <c r="AN131" s="1876"/>
      <c r="AO131" s="1876"/>
      <c r="AP131" s="1876"/>
      <c r="AQ131" s="1876"/>
      <c r="AR131" s="1876"/>
      <c r="AS131" s="1876"/>
      <c r="AT131" s="1877"/>
      <c r="AU131" s="486"/>
      <c r="AV131" s="486"/>
      <c r="AW131" s="1410"/>
      <c r="AX131" s="1410"/>
      <c r="AY131" s="1410"/>
      <c r="AZ131" s="1410"/>
      <c r="BA131" s="1410"/>
      <c r="BB131" s="1410"/>
      <c r="BC131" s="1410"/>
      <c r="BD131" s="1410"/>
      <c r="BE131" s="1410"/>
      <c r="BF131" s="1410"/>
      <c r="BG131" s="1410"/>
      <c r="BH131" s="1410"/>
      <c r="BI131" s="1410"/>
      <c r="BJ131" s="1410"/>
      <c r="BK131" s="1410"/>
      <c r="BL131" s="1410"/>
      <c r="BM131" s="1410"/>
      <c r="BN131" s="1410"/>
      <c r="BO131" s="1410"/>
      <c r="BP131" s="1410"/>
      <c r="BQ131" s="1410"/>
      <c r="BR131" s="1410"/>
      <c r="BS131" s="1410"/>
      <c r="BT131" s="1410"/>
      <c r="BU131" s="1410"/>
      <c r="BV131" s="1410"/>
      <c r="BW131" s="1410"/>
      <c r="BX131" s="1410"/>
      <c r="BY131" s="1410"/>
      <c r="BZ131" s="1410"/>
      <c r="CA131" s="1410"/>
      <c r="CB131" s="1410"/>
      <c r="CC131" s="1410"/>
      <c r="CD131" s="1410"/>
      <c r="CE131" s="1410"/>
      <c r="CF131" s="1410"/>
      <c r="CG131" s="1410"/>
      <c r="CH131" s="1410"/>
      <c r="CI131" s="1410"/>
      <c r="CJ131" s="1410"/>
      <c r="CK131" s="1410"/>
      <c r="CL131" s="1410"/>
      <c r="CM131" s="1410"/>
      <c r="CN131" s="1410"/>
      <c r="CO131" s="1410"/>
      <c r="CP131" s="1410"/>
      <c r="CQ131" s="1410"/>
      <c r="CR131" s="1410"/>
      <c r="CS131" s="1410"/>
      <c r="CT131" s="1410"/>
      <c r="CU131" s="1410"/>
      <c r="CV131" s="1410"/>
      <c r="CW131" s="1410"/>
    </row>
    <row r="132" spans="1:114" ht="4.5" customHeight="1">
      <c r="A132" s="1880"/>
      <c r="B132" s="1881"/>
      <c r="C132" s="1881"/>
      <c r="D132" s="1881"/>
      <c r="E132" s="1881"/>
      <c r="F132" s="1881"/>
      <c r="G132" s="1881"/>
      <c r="H132" s="1881"/>
      <c r="I132" s="1881"/>
      <c r="J132" s="1881"/>
      <c r="K132" s="1881"/>
      <c r="L132" s="1881"/>
      <c r="M132" s="1881"/>
      <c r="N132" s="1881"/>
      <c r="O132" s="1881"/>
      <c r="P132" s="1881"/>
      <c r="Q132" s="1881"/>
      <c r="R132" s="1881"/>
      <c r="S132" s="1881"/>
      <c r="T132" s="1881"/>
      <c r="U132" s="1881"/>
      <c r="V132" s="1881"/>
      <c r="W132" s="1882"/>
      <c r="X132" s="1833"/>
      <c r="Y132" s="1834"/>
      <c r="Z132" s="1834"/>
      <c r="AA132" s="1834"/>
      <c r="AB132" s="1834"/>
      <c r="AC132" s="1834"/>
      <c r="AD132" s="1834"/>
      <c r="AE132" s="1834"/>
      <c r="AF132" s="1834"/>
      <c r="AG132" s="1834"/>
      <c r="AH132" s="1834"/>
      <c r="AI132" s="1834"/>
      <c r="AJ132" s="1834"/>
      <c r="AK132" s="1834"/>
      <c r="AL132" s="1834"/>
      <c r="AM132" s="1835"/>
      <c r="AN132" s="1878"/>
      <c r="AO132" s="1878"/>
      <c r="AP132" s="1878"/>
      <c r="AQ132" s="1878"/>
      <c r="AR132" s="1878"/>
      <c r="AS132" s="1878"/>
      <c r="AT132" s="1879"/>
      <c r="AU132" s="486"/>
      <c r="AV132" s="486"/>
      <c r="AW132" s="1410"/>
      <c r="AX132" s="1410"/>
      <c r="AY132" s="1410"/>
      <c r="AZ132" s="1410"/>
      <c r="BA132" s="1410"/>
      <c r="BB132" s="1410"/>
      <c r="BC132" s="1410"/>
      <c r="BD132" s="1410"/>
      <c r="BE132" s="1410"/>
      <c r="BF132" s="1410"/>
      <c r="BG132" s="1410"/>
      <c r="BH132" s="1410"/>
      <c r="BI132" s="1410"/>
      <c r="BJ132" s="1410"/>
      <c r="BK132" s="1410"/>
      <c r="BL132" s="1410"/>
      <c r="BM132" s="1410"/>
      <c r="BN132" s="1410"/>
      <c r="BO132" s="1410"/>
      <c r="BP132" s="1410"/>
      <c r="BQ132" s="1410"/>
      <c r="BR132" s="1410"/>
      <c r="BS132" s="1410"/>
      <c r="BT132" s="1410"/>
      <c r="BU132" s="1410"/>
      <c r="BV132" s="1410"/>
      <c r="BW132" s="1410"/>
      <c r="BX132" s="1410"/>
      <c r="BY132" s="1410"/>
      <c r="BZ132" s="1410"/>
      <c r="CA132" s="1410"/>
      <c r="CB132" s="1410"/>
      <c r="CC132" s="1410"/>
      <c r="CD132" s="1410"/>
      <c r="CE132" s="1410"/>
      <c r="CF132" s="1410"/>
      <c r="CG132" s="1410"/>
      <c r="CH132" s="1410"/>
      <c r="CI132" s="1410"/>
      <c r="CJ132" s="1410"/>
      <c r="CK132" s="1410"/>
      <c r="CL132" s="1410"/>
      <c r="CM132" s="1410"/>
      <c r="CN132" s="1410"/>
      <c r="CO132" s="1410"/>
      <c r="CP132" s="1410"/>
      <c r="CQ132" s="1410"/>
      <c r="CR132" s="1410"/>
      <c r="CS132" s="1410"/>
      <c r="CT132" s="1410"/>
      <c r="CU132" s="1410"/>
      <c r="CV132" s="1410"/>
      <c r="CW132" s="1410"/>
      <c r="CX132" s="452"/>
      <c r="CY132" s="452"/>
      <c r="CZ132" s="452"/>
      <c r="DA132" s="452"/>
      <c r="DB132" s="452"/>
      <c r="DC132" s="452"/>
      <c r="DD132" s="452"/>
      <c r="DE132" s="452"/>
      <c r="DF132" s="452"/>
      <c r="DG132" s="452"/>
      <c r="DH132" s="452"/>
      <c r="DI132" s="452"/>
      <c r="DJ132" s="452"/>
    </row>
    <row r="133" spans="1:114" ht="4.5" customHeight="1">
      <c r="AU133" s="486"/>
      <c r="AV133" s="486"/>
      <c r="AW133" s="459"/>
      <c r="AX133" s="459"/>
      <c r="AY133" s="459"/>
      <c r="AZ133" s="459"/>
      <c r="BA133" s="459"/>
      <c r="BB133" s="459"/>
      <c r="BC133" s="459"/>
      <c r="BD133" s="459"/>
      <c r="BE133" s="459"/>
      <c r="BF133" s="459"/>
      <c r="BG133" s="459"/>
      <c r="BH133" s="459"/>
      <c r="BI133" s="459"/>
      <c r="BJ133" s="459"/>
      <c r="BK133" s="459"/>
      <c r="BL133" s="459"/>
      <c r="BM133" s="459"/>
      <c r="BN133" s="459"/>
      <c r="BO133" s="459"/>
      <c r="BP133" s="459"/>
      <c r="BQ133" s="459"/>
      <c r="BR133" s="459"/>
      <c r="BS133" s="459"/>
      <c r="BT133" s="459"/>
      <c r="BU133" s="459"/>
      <c r="BV133" s="459"/>
      <c r="BW133" s="459"/>
      <c r="BX133" s="459"/>
      <c r="BY133" s="459"/>
      <c r="BZ133" s="459"/>
      <c r="CA133" s="459"/>
      <c r="CB133" s="459"/>
      <c r="CC133" s="459"/>
      <c r="CD133" s="459"/>
      <c r="CE133" s="459"/>
      <c r="CF133" s="459"/>
      <c r="CG133" s="459"/>
      <c r="CH133" s="459"/>
      <c r="CI133" s="459"/>
      <c r="CJ133" s="459"/>
      <c r="CK133" s="459"/>
      <c r="CL133" s="459"/>
      <c r="CM133" s="459"/>
      <c r="CN133" s="459"/>
      <c r="CO133" s="459"/>
      <c r="CP133" s="459"/>
      <c r="CQ133" s="459"/>
      <c r="CR133" s="459"/>
      <c r="CS133" s="459"/>
      <c r="CT133" s="459"/>
      <c r="CU133" s="459"/>
      <c r="CV133" s="459"/>
      <c r="CW133" s="459"/>
      <c r="CX133" s="452"/>
      <c r="CY133" s="452"/>
      <c r="CZ133" s="452"/>
      <c r="DA133" s="452"/>
      <c r="DB133" s="452"/>
      <c r="DC133" s="452"/>
      <c r="DD133" s="452"/>
      <c r="DE133" s="452"/>
      <c r="DF133" s="452"/>
      <c r="DG133" s="452"/>
      <c r="DH133" s="452"/>
      <c r="DI133" s="452"/>
      <c r="DJ133" s="452"/>
    </row>
    <row r="134" spans="1:114" ht="4.5" customHeight="1">
      <c r="AU134" s="457"/>
      <c r="AV134" s="457"/>
      <c r="AW134" s="459"/>
      <c r="AX134" s="459"/>
      <c r="AY134" s="459"/>
      <c r="AZ134" s="459"/>
      <c r="BA134" s="459"/>
      <c r="BB134" s="459"/>
      <c r="BC134" s="459"/>
      <c r="BD134" s="459"/>
      <c r="BE134" s="459"/>
      <c r="BF134" s="459"/>
      <c r="BG134" s="459"/>
      <c r="BH134" s="459"/>
      <c r="BI134" s="459"/>
      <c r="BJ134" s="459"/>
      <c r="BK134" s="459"/>
      <c r="BL134" s="459"/>
      <c r="BM134" s="459"/>
      <c r="BN134" s="459"/>
      <c r="BO134" s="459"/>
      <c r="BP134" s="459"/>
      <c r="BQ134" s="459"/>
      <c r="BR134" s="459"/>
      <c r="BS134" s="459"/>
      <c r="BT134" s="459"/>
      <c r="BU134" s="459"/>
      <c r="BV134" s="459"/>
      <c r="BW134" s="459"/>
      <c r="BX134" s="459"/>
      <c r="BY134" s="459"/>
      <c r="BZ134" s="459"/>
      <c r="CA134" s="459"/>
      <c r="CB134" s="459"/>
      <c r="CC134" s="459"/>
      <c r="CD134" s="459"/>
      <c r="CE134" s="459"/>
      <c r="CF134" s="459"/>
      <c r="CG134" s="459"/>
      <c r="CH134" s="459"/>
      <c r="CI134" s="459"/>
      <c r="CJ134" s="459"/>
      <c r="CK134" s="459"/>
      <c r="CL134" s="459"/>
      <c r="CM134" s="459"/>
      <c r="CN134" s="459"/>
      <c r="CO134" s="459"/>
      <c r="CP134" s="459"/>
      <c r="CQ134" s="459"/>
      <c r="CR134" s="459"/>
      <c r="CS134" s="459"/>
      <c r="CT134" s="459"/>
      <c r="CU134" s="459"/>
      <c r="CV134" s="459"/>
      <c r="CW134" s="459"/>
      <c r="CX134" s="452"/>
      <c r="CY134" s="452"/>
      <c r="CZ134" s="452"/>
      <c r="DA134" s="452"/>
      <c r="DB134" s="452"/>
      <c r="DC134" s="452"/>
      <c r="DD134" s="452"/>
      <c r="DE134" s="452"/>
      <c r="DF134" s="452"/>
      <c r="DG134" s="452"/>
      <c r="DH134" s="452"/>
      <c r="DI134" s="452"/>
      <c r="DJ134" s="452"/>
    </row>
    <row r="135" spans="1:114" ht="4.5" customHeight="1">
      <c r="AU135" s="457"/>
      <c r="AV135" s="457"/>
      <c r="AW135" s="1410" t="s">
        <v>488</v>
      </c>
      <c r="AX135" s="1410"/>
      <c r="AY135" s="1410"/>
      <c r="AZ135" s="1410"/>
      <c r="BA135" s="1410"/>
      <c r="BB135" s="1410"/>
      <c r="BC135" s="1410"/>
      <c r="BD135" s="1410"/>
      <c r="BE135" s="1410"/>
      <c r="BF135" s="1410"/>
      <c r="BG135" s="1410"/>
      <c r="BH135" s="1410"/>
      <c r="BI135" s="1410"/>
      <c r="BJ135" s="1410"/>
      <c r="BK135" s="1410"/>
      <c r="BL135" s="1410"/>
      <c r="BM135" s="1410"/>
      <c r="BN135" s="1410"/>
      <c r="BO135" s="1410"/>
      <c r="BP135" s="1410"/>
      <c r="BQ135" s="1410"/>
      <c r="BR135" s="1410"/>
      <c r="BS135" s="1410"/>
      <c r="BT135" s="1410"/>
      <c r="BU135" s="1026"/>
      <c r="BV135" s="1026"/>
      <c r="BW135" s="1026"/>
      <c r="BX135" s="1026"/>
      <c r="BY135" s="1026"/>
      <c r="BZ135" s="1026"/>
      <c r="CA135" s="1026"/>
      <c r="CB135" s="1026"/>
      <c r="CC135" s="1026"/>
      <c r="CD135" s="1026"/>
      <c r="CE135" s="1026"/>
      <c r="CF135" s="1026"/>
      <c r="CG135" s="1026"/>
      <c r="CH135" s="1026"/>
      <c r="CI135" s="1026"/>
      <c r="CJ135" s="1026"/>
      <c r="CK135" s="1026"/>
      <c r="CL135" s="1026"/>
      <c r="CM135" s="1026"/>
      <c r="CN135" s="1026"/>
      <c r="CO135" s="1026"/>
      <c r="CP135" s="1026"/>
      <c r="CQ135" s="1026"/>
      <c r="CR135" s="1026"/>
      <c r="CS135" s="1026"/>
      <c r="CT135" s="1026"/>
      <c r="CU135" s="1026"/>
      <c r="CV135" s="1026"/>
      <c r="CW135" s="1026"/>
    </row>
    <row r="136" spans="1:114" ht="4.5" customHeight="1">
      <c r="AU136" s="457"/>
      <c r="AV136" s="457"/>
      <c r="AW136" s="1410"/>
      <c r="AX136" s="1410"/>
      <c r="AY136" s="1410"/>
      <c r="AZ136" s="1410"/>
      <c r="BA136" s="1410"/>
      <c r="BB136" s="1410"/>
      <c r="BC136" s="1410"/>
      <c r="BD136" s="1410"/>
      <c r="BE136" s="1410"/>
      <c r="BF136" s="1410"/>
      <c r="BG136" s="1410"/>
      <c r="BH136" s="1410"/>
      <c r="BI136" s="1410"/>
      <c r="BJ136" s="1410"/>
      <c r="BK136" s="1410"/>
      <c r="BL136" s="1410"/>
      <c r="BM136" s="1410"/>
      <c r="BN136" s="1410"/>
      <c r="BO136" s="1410"/>
      <c r="BP136" s="1410"/>
      <c r="BQ136" s="1410"/>
      <c r="BR136" s="1410"/>
      <c r="BS136" s="1410"/>
      <c r="BT136" s="1410"/>
      <c r="BU136" s="1026"/>
      <c r="BV136" s="1026"/>
      <c r="BW136" s="1026"/>
      <c r="BX136" s="1026"/>
      <c r="BY136" s="1026"/>
      <c r="BZ136" s="1026"/>
      <c r="CA136" s="1026"/>
      <c r="CB136" s="1026"/>
      <c r="CC136" s="1026"/>
      <c r="CD136" s="1026"/>
      <c r="CE136" s="1026"/>
      <c r="CF136" s="1026"/>
      <c r="CG136" s="1026"/>
      <c r="CH136" s="1026"/>
      <c r="CI136" s="1026"/>
      <c r="CJ136" s="1026"/>
      <c r="CK136" s="1026"/>
      <c r="CL136" s="1026"/>
      <c r="CM136" s="1026"/>
      <c r="CN136" s="1026"/>
      <c r="CO136" s="1026"/>
      <c r="CP136" s="1026"/>
      <c r="CQ136" s="1026"/>
      <c r="CR136" s="1026"/>
      <c r="CS136" s="1026"/>
      <c r="CT136" s="1026"/>
      <c r="CU136" s="1026"/>
      <c r="CV136" s="1026"/>
      <c r="CW136" s="1026"/>
    </row>
    <row r="137" spans="1:114" ht="4.5" customHeight="1">
      <c r="AU137" s="489"/>
      <c r="AV137" s="489"/>
      <c r="AW137" s="1410"/>
      <c r="AX137" s="1410"/>
      <c r="AY137" s="1410"/>
      <c r="AZ137" s="1410"/>
      <c r="BA137" s="1410"/>
      <c r="BB137" s="1410"/>
      <c r="BC137" s="1410"/>
      <c r="BD137" s="1410"/>
      <c r="BE137" s="1410"/>
      <c r="BF137" s="1410"/>
      <c r="BG137" s="1410"/>
      <c r="BH137" s="1410"/>
      <c r="BI137" s="1410"/>
      <c r="BJ137" s="1410"/>
      <c r="BK137" s="1410"/>
      <c r="BL137" s="1410"/>
      <c r="BM137" s="1410"/>
      <c r="BN137" s="1410"/>
      <c r="BO137" s="1410"/>
      <c r="BP137" s="1410"/>
      <c r="BQ137" s="1410"/>
      <c r="BR137" s="1410"/>
      <c r="BS137" s="1410"/>
      <c r="BT137" s="1410"/>
      <c r="BU137" s="1026"/>
      <c r="BV137" s="1026"/>
      <c r="BW137" s="1026"/>
      <c r="BX137" s="1026"/>
      <c r="BY137" s="1026"/>
      <c r="BZ137" s="1026"/>
      <c r="CA137" s="1026"/>
      <c r="CB137" s="1026"/>
      <c r="CC137" s="1026"/>
      <c r="CD137" s="1026"/>
      <c r="CE137" s="1026"/>
      <c r="CF137" s="1026"/>
      <c r="CG137" s="1026"/>
      <c r="CH137" s="1026"/>
      <c r="CI137" s="1026"/>
      <c r="CJ137" s="1026"/>
      <c r="CK137" s="1026"/>
      <c r="CL137" s="1026"/>
      <c r="CM137" s="1026"/>
      <c r="CN137" s="1026"/>
      <c r="CO137" s="1026"/>
      <c r="CP137" s="1026"/>
      <c r="CQ137" s="1026"/>
      <c r="CR137" s="1026"/>
      <c r="CS137" s="1026"/>
      <c r="CT137" s="1026"/>
      <c r="CU137" s="1026"/>
      <c r="CV137" s="1026"/>
      <c r="CW137" s="1026"/>
    </row>
    <row r="138" spans="1:114" ht="4.5" customHeight="1"/>
    <row r="139" spans="1:114" ht="4.5" customHeight="1"/>
    <row r="140" spans="1:114" ht="4.5" customHeight="1"/>
    <row r="141" spans="1:114" ht="4.5" customHeight="1"/>
    <row r="142" spans="1:114" ht="4.5" customHeight="1"/>
    <row r="143" spans="1:114" ht="4.5" customHeight="1"/>
    <row r="144" spans="1:114" ht="4.5" customHeight="1"/>
    <row r="145" spans="49:49" ht="4.5" customHeight="1"/>
    <row r="146" spans="49:49" ht="4.5" customHeight="1"/>
    <row r="147" spans="49:49" ht="4.5" customHeight="1"/>
    <row r="148" spans="49:49" ht="4.5" customHeight="1"/>
    <row r="149" spans="49:49" ht="4.5" customHeight="1"/>
    <row r="150" spans="49:49" ht="4.5" customHeight="1"/>
    <row r="151" spans="49:49" ht="4.5" customHeight="1"/>
    <row r="152" spans="49:49" ht="4.5" customHeight="1"/>
    <row r="153" spans="49:49" ht="4.5" customHeight="1"/>
    <row r="154" spans="49:49" ht="4.5" customHeight="1"/>
    <row r="155" spans="49:49" ht="4.5" customHeight="1"/>
    <row r="156" spans="49:49" ht="4.5" customHeight="1"/>
    <row r="157" spans="49:49" ht="4.5" customHeight="1"/>
    <row r="158" spans="49:49" ht="4.5" customHeight="1"/>
    <row r="159" spans="49:49" ht="4.5" customHeight="1">
      <c r="AW159" s="428"/>
    </row>
    <row r="160" spans="49:49" ht="4.5" customHeight="1"/>
    <row r="161" ht="4.5" customHeight="1"/>
    <row r="162" ht="4.5" customHeight="1"/>
    <row r="163" ht="4.5" customHeight="1"/>
    <row r="164" ht="4.5" customHeight="1"/>
    <row r="165" ht="4.5" customHeight="1"/>
    <row r="166" ht="4.5" customHeight="1"/>
    <row r="167" ht="4.5" customHeight="1"/>
    <row r="168" ht="4.5" customHeight="1"/>
    <row r="169" ht="4.5" customHeight="1"/>
    <row r="170" ht="4.5" customHeight="1"/>
    <row r="171" ht="4.5" customHeight="1"/>
    <row r="172" ht="4.5" customHeight="1"/>
    <row r="173" ht="4.5" customHeight="1"/>
    <row r="174" ht="4.5" customHeight="1"/>
    <row r="175" ht="4.5" customHeight="1"/>
    <row r="176" ht="4.5" customHeight="1"/>
    <row r="177" ht="4.5" customHeight="1"/>
    <row r="178" ht="4.5" customHeight="1"/>
    <row r="179" ht="4.5" customHeight="1"/>
    <row r="180" ht="4.5" customHeight="1"/>
    <row r="181" ht="4.5" customHeight="1"/>
    <row r="182" ht="4.5" customHeight="1"/>
    <row r="183" ht="4.5" customHeight="1"/>
    <row r="184" ht="4.5" customHeight="1"/>
    <row r="185" ht="4.5" customHeight="1"/>
    <row r="186" ht="4.5" customHeight="1"/>
    <row r="187" ht="4.5" customHeight="1"/>
    <row r="188" ht="4.5" customHeight="1"/>
    <row r="189" ht="4.5" customHeight="1"/>
    <row r="190" ht="4.5" customHeight="1"/>
    <row r="191" ht="4.5" customHeight="1"/>
    <row r="192" ht="4.5" customHeight="1"/>
    <row r="193" ht="4.5" customHeight="1"/>
    <row r="194" ht="4.5" customHeight="1"/>
    <row r="195" ht="4.5" customHeight="1"/>
    <row r="196" ht="4.5" customHeight="1"/>
    <row r="197" ht="4.5" customHeight="1"/>
    <row r="198" ht="4.5" customHeight="1"/>
    <row r="199" ht="4.5" customHeight="1"/>
    <row r="200" ht="4.5" customHeight="1"/>
    <row r="201" ht="4.5" customHeight="1"/>
    <row r="202" ht="4.5" customHeight="1"/>
    <row r="203" ht="4.5" customHeight="1"/>
    <row r="204" ht="4.5" customHeight="1"/>
    <row r="205" ht="4.5" customHeight="1"/>
    <row r="206" ht="4.5" customHeight="1"/>
    <row r="207" ht="4.5" customHeight="1"/>
    <row r="208" ht="4.5" customHeight="1"/>
    <row r="209" ht="4.5" customHeight="1"/>
    <row r="210" ht="4.5" customHeight="1"/>
    <row r="211" ht="4.5" customHeight="1"/>
    <row r="212" ht="4.5" customHeight="1"/>
    <row r="213" ht="4.5" customHeight="1"/>
    <row r="214" ht="4.5" customHeight="1"/>
    <row r="215" ht="4.5" customHeight="1"/>
  </sheetData>
  <mergeCells count="439">
    <mergeCell ref="AW101:BE106"/>
    <mergeCell ref="AW107:AY119"/>
    <mergeCell ref="AZ107:BV115"/>
    <mergeCell ref="BW107:BY119"/>
    <mergeCell ref="BZ107:CV115"/>
    <mergeCell ref="AZ116:BB119"/>
    <mergeCell ref="AW135:BT137"/>
    <mergeCell ref="BF101:CV106"/>
    <mergeCell ref="A127:W129"/>
    <mergeCell ref="X128:AM132"/>
    <mergeCell ref="AN128:AT132"/>
    <mergeCell ref="A130:W132"/>
    <mergeCell ref="AW130:BT132"/>
    <mergeCell ref="BU130:CW132"/>
    <mergeCell ref="BC116:BV119"/>
    <mergeCell ref="BZ116:CB119"/>
    <mergeCell ref="CC116:CV119"/>
    <mergeCell ref="AW122:CJ124"/>
    <mergeCell ref="A124:W126"/>
    <mergeCell ref="X124:AC127"/>
    <mergeCell ref="AD124:AG127"/>
    <mergeCell ref="AH124:AM127"/>
    <mergeCell ref="AN124:AT127"/>
    <mergeCell ref="AW126:CV128"/>
    <mergeCell ref="AW95:BE100"/>
    <mergeCell ref="BF95:BS100"/>
    <mergeCell ref="BT95:BU100"/>
    <mergeCell ref="BV95:CF100"/>
    <mergeCell ref="CG95:CT100"/>
    <mergeCell ref="CU95:CV100"/>
    <mergeCell ref="CH91:CI94"/>
    <mergeCell ref="CJ91:CN94"/>
    <mergeCell ref="CO91:CV94"/>
    <mergeCell ref="DD91:DD94"/>
    <mergeCell ref="DE91:DL94"/>
    <mergeCell ref="DM91:DO94"/>
    <mergeCell ref="DM87:DO90"/>
    <mergeCell ref="AW91:BA94"/>
    <mergeCell ref="BB91:BL94"/>
    <mergeCell ref="BM91:BO94"/>
    <mergeCell ref="BP91:BS94"/>
    <mergeCell ref="BT91:BW94"/>
    <mergeCell ref="BX91:BZ94"/>
    <mergeCell ref="CA91:CC94"/>
    <mergeCell ref="CD91:CE94"/>
    <mergeCell ref="CF91:CG94"/>
    <mergeCell ref="CF87:CG90"/>
    <mergeCell ref="CH87:CI90"/>
    <mergeCell ref="CJ87:CN90"/>
    <mergeCell ref="CO87:CV90"/>
    <mergeCell ref="DD87:DD90"/>
    <mergeCell ref="DE87:DL90"/>
    <mergeCell ref="BP87:BS90"/>
    <mergeCell ref="BT87:BW90"/>
    <mergeCell ref="BX87:BZ90"/>
    <mergeCell ref="CA87:CC90"/>
    <mergeCell ref="CD87:CE90"/>
    <mergeCell ref="CF83:CG86"/>
    <mergeCell ref="CH83:CI86"/>
    <mergeCell ref="CJ83:CN86"/>
    <mergeCell ref="DD79:DD82"/>
    <mergeCell ref="DE79:DL82"/>
    <mergeCell ref="DM79:DO82"/>
    <mergeCell ref="CF79:CG82"/>
    <mergeCell ref="CH79:CI82"/>
    <mergeCell ref="CJ79:CN82"/>
    <mergeCell ref="CO79:CV82"/>
    <mergeCell ref="DE83:DL86"/>
    <mergeCell ref="DM83:DO86"/>
    <mergeCell ref="CO83:CV86"/>
    <mergeCell ref="DD83:DD86"/>
    <mergeCell ref="AW83:BA86"/>
    <mergeCell ref="BB83:BL86"/>
    <mergeCell ref="BM83:BO86"/>
    <mergeCell ref="BP83:BS86"/>
    <mergeCell ref="BT83:BW86"/>
    <mergeCell ref="BX83:BZ86"/>
    <mergeCell ref="CA83:CC86"/>
    <mergeCell ref="CA79:CC82"/>
    <mergeCell ref="CD79:CE82"/>
    <mergeCell ref="AW79:BA82"/>
    <mergeCell ref="BB79:BL82"/>
    <mergeCell ref="BM79:BO82"/>
    <mergeCell ref="BP79:BS82"/>
    <mergeCell ref="BT79:BW82"/>
    <mergeCell ref="BX79:BZ82"/>
    <mergeCell ref="CD83:CE86"/>
    <mergeCell ref="CH75:CI78"/>
    <mergeCell ref="CJ75:CN78"/>
    <mergeCell ref="CO75:CV78"/>
    <mergeCell ref="DD75:DD78"/>
    <mergeCell ref="DE75:DL78"/>
    <mergeCell ref="DM75:DO78"/>
    <mergeCell ref="DM71:DO74"/>
    <mergeCell ref="AW75:BA78"/>
    <mergeCell ref="BB75:BL78"/>
    <mergeCell ref="BM75:BO78"/>
    <mergeCell ref="BP75:BS78"/>
    <mergeCell ref="BT75:BW78"/>
    <mergeCell ref="BX75:BZ78"/>
    <mergeCell ref="CA75:CC78"/>
    <mergeCell ref="CD75:CE78"/>
    <mergeCell ref="CF75:CG78"/>
    <mergeCell ref="CF71:CG74"/>
    <mergeCell ref="CH71:CI74"/>
    <mergeCell ref="CJ71:CN74"/>
    <mergeCell ref="CO71:CV74"/>
    <mergeCell ref="DD71:DD74"/>
    <mergeCell ref="DE71:DL74"/>
    <mergeCell ref="DE67:DL70"/>
    <mergeCell ref="DM67:DO70"/>
    <mergeCell ref="AW71:BA74"/>
    <mergeCell ref="BB71:BL74"/>
    <mergeCell ref="BM71:BO74"/>
    <mergeCell ref="BP71:BS74"/>
    <mergeCell ref="BT71:BW74"/>
    <mergeCell ref="BX71:BZ74"/>
    <mergeCell ref="CA71:CC74"/>
    <mergeCell ref="CD71:CE74"/>
    <mergeCell ref="CD67:CE70"/>
    <mergeCell ref="CF67:CG70"/>
    <mergeCell ref="CH67:CI70"/>
    <mergeCell ref="CJ67:CN70"/>
    <mergeCell ref="CO67:CV70"/>
    <mergeCell ref="DD67:DD70"/>
    <mergeCell ref="BX67:BZ70"/>
    <mergeCell ref="CA67:CC70"/>
    <mergeCell ref="DE59:DL62"/>
    <mergeCell ref="DM59:DO62"/>
    <mergeCell ref="AW63:BA66"/>
    <mergeCell ref="BB63:BL66"/>
    <mergeCell ref="BM63:BO66"/>
    <mergeCell ref="BP63:BS66"/>
    <mergeCell ref="BT63:BW66"/>
    <mergeCell ref="BX63:BZ66"/>
    <mergeCell ref="BX59:BZ62"/>
    <mergeCell ref="CA59:CC62"/>
    <mergeCell ref="CD59:CE62"/>
    <mergeCell ref="CF59:CG62"/>
    <mergeCell ref="CH59:CI62"/>
    <mergeCell ref="CJ59:CN62"/>
    <mergeCell ref="DD63:DD66"/>
    <mergeCell ref="DE63:DL66"/>
    <mergeCell ref="DM63:DO66"/>
    <mergeCell ref="CA63:CC66"/>
    <mergeCell ref="CD63:CE66"/>
    <mergeCell ref="CF63:CG66"/>
    <mergeCell ref="CH63:CI66"/>
    <mergeCell ref="CJ63:CN66"/>
    <mergeCell ref="CO63:CV66"/>
    <mergeCell ref="AW59:BA62"/>
    <mergeCell ref="A47:W51"/>
    <mergeCell ref="X47:AT51"/>
    <mergeCell ref="CJ55:CN58"/>
    <mergeCell ref="CO55:CV58"/>
    <mergeCell ref="DD55:DD58"/>
    <mergeCell ref="DE55:DL58"/>
    <mergeCell ref="DM55:DO58"/>
    <mergeCell ref="BT55:BW58"/>
    <mergeCell ref="BX55:BZ58"/>
    <mergeCell ref="CA55:CC58"/>
    <mergeCell ref="CD55:CE58"/>
    <mergeCell ref="CF55:CG58"/>
    <mergeCell ref="CH55:CI58"/>
    <mergeCell ref="A52:W123"/>
    <mergeCell ref="X52:AT123"/>
    <mergeCell ref="AW55:BA58"/>
    <mergeCell ref="BB55:BL58"/>
    <mergeCell ref="BM55:BO58"/>
    <mergeCell ref="BP55:BS58"/>
    <mergeCell ref="BX51:BZ54"/>
    <mergeCell ref="CA51:CC54"/>
    <mergeCell ref="CD51:CE54"/>
    <mergeCell ref="CO59:CV62"/>
    <mergeCell ref="DD59:DD62"/>
    <mergeCell ref="BB59:BL62"/>
    <mergeCell ref="BM59:BO62"/>
    <mergeCell ref="BP59:BS62"/>
    <mergeCell ref="BT59:BW62"/>
    <mergeCell ref="AW67:BA70"/>
    <mergeCell ref="BB67:BL70"/>
    <mergeCell ref="BM67:BO70"/>
    <mergeCell ref="BP67:BS70"/>
    <mergeCell ref="BT67:BW70"/>
    <mergeCell ref="AW87:BA90"/>
    <mergeCell ref="BB87:BL90"/>
    <mergeCell ref="BM87:BO90"/>
    <mergeCell ref="CO47:CV50"/>
    <mergeCell ref="DD47:DD50"/>
    <mergeCell ref="DE47:DL50"/>
    <mergeCell ref="DM47:DO50"/>
    <mergeCell ref="AW51:BA54"/>
    <mergeCell ref="BB51:BL54"/>
    <mergeCell ref="BM51:BO54"/>
    <mergeCell ref="BP51:BS54"/>
    <mergeCell ref="BT51:BW54"/>
    <mergeCell ref="BT47:BW50"/>
    <mergeCell ref="BX47:BZ50"/>
    <mergeCell ref="CA47:CC50"/>
    <mergeCell ref="CD47:CE50"/>
    <mergeCell ref="CF47:CG50"/>
    <mergeCell ref="CH47:CI50"/>
    <mergeCell ref="AW47:BA50"/>
    <mergeCell ref="BB47:BL50"/>
    <mergeCell ref="BM47:BO50"/>
    <mergeCell ref="BP47:BS50"/>
    <mergeCell ref="CO51:CV54"/>
    <mergeCell ref="DD51:DD54"/>
    <mergeCell ref="DE51:DL54"/>
    <mergeCell ref="DM51:DO54"/>
    <mergeCell ref="CF51:CG54"/>
    <mergeCell ref="BT44:BW46"/>
    <mergeCell ref="AD45:AF46"/>
    <mergeCell ref="AG45:AK46"/>
    <mergeCell ref="AL45:AN46"/>
    <mergeCell ref="AO45:AT46"/>
    <mergeCell ref="BB41:BL46"/>
    <mergeCell ref="BM41:BO46"/>
    <mergeCell ref="BP41:BW43"/>
    <mergeCell ref="CJ47:CN50"/>
    <mergeCell ref="BX41:BZ46"/>
    <mergeCell ref="CA41:CN46"/>
    <mergeCell ref="CO41:CV46"/>
    <mergeCell ref="CH51:CI54"/>
    <mergeCell ref="CJ51:CN54"/>
    <mergeCell ref="G45:I46"/>
    <mergeCell ref="J45:N46"/>
    <mergeCell ref="O45:Q46"/>
    <mergeCell ref="R45:W46"/>
    <mergeCell ref="AD43:AF44"/>
    <mergeCell ref="AG43:AK44"/>
    <mergeCell ref="AL43:AN44"/>
    <mergeCell ref="AO43:AT44"/>
    <mergeCell ref="BP44:BS46"/>
    <mergeCell ref="AW39:CV40"/>
    <mergeCell ref="A41:F42"/>
    <mergeCell ref="G41:N42"/>
    <mergeCell ref="O41:Q42"/>
    <mergeCell ref="R41:W42"/>
    <mergeCell ref="X41:AC42"/>
    <mergeCell ref="AD41:AK42"/>
    <mergeCell ref="AL41:AN42"/>
    <mergeCell ref="AO41:AT42"/>
    <mergeCell ref="AW41:BA46"/>
    <mergeCell ref="A13:AT40"/>
    <mergeCell ref="AY13:AZ14"/>
    <mergeCell ref="BA13:BB14"/>
    <mergeCell ref="BC13:BD14"/>
    <mergeCell ref="BE13:BH14"/>
    <mergeCell ref="A43:F46"/>
    <mergeCell ref="G43:I44"/>
    <mergeCell ref="J43:N44"/>
    <mergeCell ref="O43:Q44"/>
    <mergeCell ref="R43:W44"/>
    <mergeCell ref="X43:AC46"/>
    <mergeCell ref="CU37:CV38"/>
    <mergeCell ref="BW34:CD36"/>
    <mergeCell ref="CE34:CL36"/>
    <mergeCell ref="AW31:AX38"/>
    <mergeCell ref="AY31:AZ32"/>
    <mergeCell ref="BA31:BB32"/>
    <mergeCell ref="BC31:BD32"/>
    <mergeCell ref="BE31:BH32"/>
    <mergeCell ref="BI31:BJ32"/>
    <mergeCell ref="BK31:BN32"/>
    <mergeCell ref="BO31:BV32"/>
    <mergeCell ref="BY32:BZ33"/>
    <mergeCell ref="BY30:BZ31"/>
    <mergeCell ref="AY35:AZ36"/>
    <mergeCell ref="BA35:BB36"/>
    <mergeCell ref="BC35:BD36"/>
    <mergeCell ref="BE35:BH36"/>
    <mergeCell ref="BI35:BJ36"/>
    <mergeCell ref="BK35:BN36"/>
    <mergeCell ref="BO35:BV36"/>
    <mergeCell ref="BE33:BH34"/>
    <mergeCell ref="BI33:BJ34"/>
    <mergeCell ref="BK33:BN34"/>
    <mergeCell ref="BO33:BV34"/>
    <mergeCell ref="AY33:AZ34"/>
    <mergeCell ref="BA33:BB34"/>
    <mergeCell ref="BC33:BD34"/>
    <mergeCell ref="AY37:BB38"/>
    <mergeCell ref="BC37:BS38"/>
    <mergeCell ref="BT37:BV38"/>
    <mergeCell ref="BW37:CD38"/>
    <mergeCell ref="CE37:CT38"/>
    <mergeCell ref="CM26:CV27"/>
    <mergeCell ref="EF26:EI26"/>
    <mergeCell ref="CM30:CV31"/>
    <mergeCell ref="AY29:BB30"/>
    <mergeCell ref="BC29:BS30"/>
    <mergeCell ref="BT29:BV30"/>
    <mergeCell ref="CA30:CD31"/>
    <mergeCell ref="CE30:CL31"/>
    <mergeCell ref="CA32:CD33"/>
    <mergeCell ref="CM34:CV36"/>
    <mergeCell ref="CE32:CL33"/>
    <mergeCell ref="CM32:CV33"/>
    <mergeCell ref="CE28:CL29"/>
    <mergeCell ref="CM28:CV29"/>
    <mergeCell ref="BI27:BJ28"/>
    <mergeCell ref="BK27:BN28"/>
    <mergeCell ref="BO27:BV28"/>
    <mergeCell ref="BY28:BZ29"/>
    <mergeCell ref="CA28:CD29"/>
    <mergeCell ref="BK21:BN22"/>
    <mergeCell ref="EF24:EI24"/>
    <mergeCell ref="AY25:AZ26"/>
    <mergeCell ref="BA25:BB26"/>
    <mergeCell ref="BC25:BD26"/>
    <mergeCell ref="BE25:BH26"/>
    <mergeCell ref="BI25:BJ26"/>
    <mergeCell ref="BK25:BN26"/>
    <mergeCell ref="BO25:BV26"/>
    <mergeCell ref="EF25:EI25"/>
    <mergeCell ref="BY26:BZ27"/>
    <mergeCell ref="EF27:EI27"/>
    <mergeCell ref="CE24:CL25"/>
    <mergeCell ref="CM24:CV25"/>
    <mergeCell ref="CA26:CD27"/>
    <mergeCell ref="AY23:AZ24"/>
    <mergeCell ref="BA23:BB24"/>
    <mergeCell ref="BC23:BD24"/>
    <mergeCell ref="BE23:BH24"/>
    <mergeCell ref="BI23:BJ24"/>
    <mergeCell ref="BK23:BN24"/>
    <mergeCell ref="AY21:AZ22"/>
    <mergeCell ref="EF28:EI28"/>
    <mergeCell ref="CE26:CL27"/>
    <mergeCell ref="CO19:CS20"/>
    <mergeCell ref="CT19:CV20"/>
    <mergeCell ref="BO17:BV18"/>
    <mergeCell ref="BY17:CB18"/>
    <mergeCell ref="CC17:CS18"/>
    <mergeCell ref="CT17:CV18"/>
    <mergeCell ref="EF22:EI22"/>
    <mergeCell ref="BO23:BV24"/>
    <mergeCell ref="EF23:EI23"/>
    <mergeCell ref="BY24:BZ25"/>
    <mergeCell ref="BO21:BV22"/>
    <mergeCell ref="BW21:BX33"/>
    <mergeCell ref="BY21:BZ23"/>
    <mergeCell ref="CA21:CD23"/>
    <mergeCell ref="CE21:CL23"/>
    <mergeCell ref="CM21:CV23"/>
    <mergeCell ref="CA24:CD25"/>
    <mergeCell ref="CO13:CV14"/>
    <mergeCell ref="CC11:CD12"/>
    <mergeCell ref="CE11:CH12"/>
    <mergeCell ref="CI11:CJ12"/>
    <mergeCell ref="CK11:CN12"/>
    <mergeCell ref="CO11:CV12"/>
    <mergeCell ref="CO15:CV16"/>
    <mergeCell ref="AY17:AZ18"/>
    <mergeCell ref="BA17:BB18"/>
    <mergeCell ref="BC17:BD18"/>
    <mergeCell ref="BE17:BH18"/>
    <mergeCell ref="BI17:BJ18"/>
    <mergeCell ref="BK17:BN18"/>
    <mergeCell ref="BI15:BJ16"/>
    <mergeCell ref="BK15:BN16"/>
    <mergeCell ref="BO15:BV16"/>
    <mergeCell ref="BY15:BZ16"/>
    <mergeCell ref="CA15:CB16"/>
    <mergeCell ref="CC15:CD16"/>
    <mergeCell ref="CE15:CH16"/>
    <mergeCell ref="CI15:CJ16"/>
    <mergeCell ref="CK15:CN16"/>
    <mergeCell ref="CA11:CB12"/>
    <mergeCell ref="BO13:BV14"/>
    <mergeCell ref="BY13:BZ14"/>
    <mergeCell ref="CA13:CB14"/>
    <mergeCell ref="CC13:CD14"/>
    <mergeCell ref="CE13:CH14"/>
    <mergeCell ref="CI13:CJ14"/>
    <mergeCell ref="BW9:BX10"/>
    <mergeCell ref="BY9:BZ10"/>
    <mergeCell ref="BI11:BJ12"/>
    <mergeCell ref="BK11:BN12"/>
    <mergeCell ref="BO11:BV12"/>
    <mergeCell ref="BW11:BX20"/>
    <mergeCell ref="BY11:BZ12"/>
    <mergeCell ref="BI19:BJ20"/>
    <mergeCell ref="BK19:BN20"/>
    <mergeCell ref="BO9:BV10"/>
    <mergeCell ref="BO19:BV20"/>
    <mergeCell ref="BY19:CB20"/>
    <mergeCell ref="CC19:CK20"/>
    <mergeCell ref="BK9:BN10"/>
    <mergeCell ref="BI13:BJ14"/>
    <mergeCell ref="BK13:BN14"/>
    <mergeCell ref="CK13:CN14"/>
    <mergeCell ref="CL19:CN20"/>
    <mergeCell ref="A11:AT12"/>
    <mergeCell ref="AW11:AX30"/>
    <mergeCell ref="AY11:AZ12"/>
    <mergeCell ref="BA11:BB12"/>
    <mergeCell ref="BC11:BD12"/>
    <mergeCell ref="BE11:BH12"/>
    <mergeCell ref="AY15:AZ16"/>
    <mergeCell ref="BA15:BB16"/>
    <mergeCell ref="BC15:BD16"/>
    <mergeCell ref="BE15:BH16"/>
    <mergeCell ref="AY19:AZ20"/>
    <mergeCell ref="BA19:BB20"/>
    <mergeCell ref="BC19:BD20"/>
    <mergeCell ref="BE19:BH20"/>
    <mergeCell ref="AY27:AZ28"/>
    <mergeCell ref="BA27:BB28"/>
    <mergeCell ref="BC27:BD28"/>
    <mergeCell ref="BE27:BH28"/>
    <mergeCell ref="BA21:BB22"/>
    <mergeCell ref="BC21:BD22"/>
    <mergeCell ref="BE21:BH22"/>
    <mergeCell ref="BU135:CW137"/>
    <mergeCell ref="BI21:BJ22"/>
    <mergeCell ref="DE95:DL98"/>
    <mergeCell ref="DM95:DO98"/>
    <mergeCell ref="DE99:DL102"/>
    <mergeCell ref="DM99:DO102"/>
    <mergeCell ref="A3:AT5"/>
    <mergeCell ref="A7:F10"/>
    <mergeCell ref="G7:W10"/>
    <mergeCell ref="X7:AC10"/>
    <mergeCell ref="AD7:AT10"/>
    <mergeCell ref="AW7:CV8"/>
    <mergeCell ref="AW9:AX10"/>
    <mergeCell ref="AY9:AZ10"/>
    <mergeCell ref="BA9:BB10"/>
    <mergeCell ref="BC9:BD10"/>
    <mergeCell ref="CA9:CB10"/>
    <mergeCell ref="CC9:CD10"/>
    <mergeCell ref="CE9:CH10"/>
    <mergeCell ref="CI9:CJ10"/>
    <mergeCell ref="CK9:CN10"/>
    <mergeCell ref="CO9:CV10"/>
    <mergeCell ref="BE9:BH10"/>
    <mergeCell ref="BI9:BJ10"/>
  </mergeCells>
  <phoneticPr fontId="5"/>
  <dataValidations disablePrompts="1" count="5">
    <dataValidation type="list" allowBlank="1" showInputMessage="1" showErrorMessage="1" sqref="BB47:BL94" xr:uid="{FD3977D3-AB70-4D6C-BA7E-40377871AC70}">
      <formula1>$DQ$39:$DQ$42</formula1>
    </dataValidation>
    <dataValidation type="list" allowBlank="1" showInputMessage="1" sqref="A13 A52 X52" xr:uid="{F6B116A4-BDCA-413D-AEE1-6804E45C16B5}">
      <formula1>$DU$20:$DU$21</formula1>
    </dataValidation>
    <dataValidation type="list" showInputMessage="1" showErrorMessage="1" sqref="DM15" xr:uid="{B15938EC-55F0-49C8-AC86-F188387F851A}">
      <formula1>$DQ$22:$DQ$25</formula1>
    </dataValidation>
    <dataValidation type="list" allowBlank="1" showInputMessage="1" showErrorMessage="1" sqref="BC31:BD36 BC11:BD28 CC11:CD16 AW47 AW51 AW55 AW59 AW63 AW67 AW71 AW75 AW79 AW83 AW87 AW91" xr:uid="{2B6E32BE-7896-41DA-84A9-75904F7F75A4}">
      <formula1>$DU$4:$DU$7</formula1>
    </dataValidation>
    <dataValidation type="list" allowBlank="1" showInputMessage="1" sqref="AD124" xr:uid="{FA225751-A637-4B80-BD99-76855B11A39C}">
      <formula1>$DW$4:$DW$6</formula1>
    </dataValidation>
  </dataValidations>
  <printOptions horizontalCentered="1" verticalCentered="1"/>
  <pageMargins left="0.39370078740157483" right="0.39370078740157483" top="0.39370078740157483" bottom="0.19685039370078741" header="0.51181102362204722" footer="0.11811023622047245"/>
  <pageSetup paperSize="9" scale="66" orientation="landscape"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F5085-AD67-4BD7-8CDD-32589BFDDD0E}">
  <sheetPr>
    <tabColor rgb="FFFFCCFF"/>
  </sheetPr>
  <dimension ref="A1:CZ338"/>
  <sheetViews>
    <sheetView showGridLines="0" showZeros="0" topLeftCell="B1" zoomScale="115" zoomScaleNormal="115" zoomScaleSheetLayoutView="75" workbookViewId="0">
      <selection activeCell="P9" sqref="P9:R11"/>
    </sheetView>
  </sheetViews>
  <sheetFormatPr defaultColWidth="9" defaultRowHeight="13.5" outlineLevelCol="1"/>
  <cols>
    <col min="1" max="8" width="1.625" style="366" customWidth="1"/>
    <col min="9" max="10" width="2" style="366" customWidth="1"/>
    <col min="11" max="11" width="3.25" style="366" customWidth="1"/>
    <col min="12" max="12" width="1.625" style="366" customWidth="1"/>
    <col min="13" max="13" width="2" style="366" customWidth="1"/>
    <col min="14" max="17" width="1.625" style="366" customWidth="1"/>
    <col min="18" max="19" width="2" style="366" customWidth="1"/>
    <col min="20" max="20" width="3.25" style="366" customWidth="1"/>
    <col min="21" max="50" width="1.625" style="366" customWidth="1"/>
    <col min="51" max="56" width="0.875" style="366" customWidth="1"/>
    <col min="57" max="57" width="1.625" style="366" customWidth="1"/>
    <col min="58" max="58" width="1.625" style="366" hidden="1" customWidth="1" outlineLevel="1"/>
    <col min="59" max="60" width="8.25" style="366" hidden="1" customWidth="1" outlineLevel="1"/>
    <col min="61" max="61" width="8.25" style="913" hidden="1" customWidth="1" outlineLevel="1"/>
    <col min="62" max="72" width="1.625" style="913" hidden="1" customWidth="1" outlineLevel="1"/>
    <col min="73" max="103" width="1.625" style="366" hidden="1" customWidth="1" outlineLevel="1"/>
    <col min="104" max="104" width="1.625" style="366" customWidth="1" collapsed="1"/>
    <col min="105" max="118" width="1.625" style="366" customWidth="1"/>
    <col min="119" max="16384" width="9" style="366"/>
  </cols>
  <sheetData>
    <row r="1" spans="1:61" ht="12" customHeight="1">
      <c r="A1" s="1947" t="s">
        <v>674</v>
      </c>
      <c r="B1" s="1948"/>
      <c r="C1" s="1948"/>
      <c r="D1" s="1948"/>
      <c r="E1" s="1948"/>
      <c r="F1" s="1948"/>
      <c r="G1" s="1948"/>
      <c r="H1" s="1948"/>
      <c r="I1" s="1948"/>
      <c r="J1" s="1948"/>
      <c r="K1" s="1948"/>
      <c r="L1" s="1948"/>
      <c r="M1" s="1948"/>
      <c r="N1" s="1948"/>
      <c r="O1" s="1948"/>
      <c r="P1" s="1948"/>
      <c r="Q1" s="1951" t="s">
        <v>291</v>
      </c>
      <c r="R1" s="1951"/>
      <c r="S1" s="1951"/>
      <c r="T1" s="1951"/>
      <c r="U1" s="1951"/>
      <c r="V1" s="1951"/>
      <c r="W1" s="1951"/>
      <c r="X1" s="1951"/>
      <c r="Y1" s="1951"/>
      <c r="Z1" s="1951"/>
      <c r="AA1" s="1951"/>
      <c r="AB1" s="1951"/>
      <c r="AC1" s="1951"/>
      <c r="AD1" s="1951"/>
      <c r="AE1" s="1951"/>
      <c r="AF1" s="1951"/>
      <c r="AG1" s="1951"/>
      <c r="AH1" s="1951"/>
      <c r="AI1" s="1951"/>
      <c r="AJ1" s="1951"/>
      <c r="AK1" s="1951"/>
      <c r="AL1" s="1951"/>
      <c r="AM1" s="1951"/>
      <c r="AN1" s="1951"/>
      <c r="AO1" s="1951"/>
      <c r="AP1" s="1951"/>
      <c r="AQ1" s="1951"/>
      <c r="AR1" s="1951"/>
      <c r="AS1" s="1951"/>
      <c r="AT1" s="1951"/>
      <c r="AU1" s="1951"/>
      <c r="AV1" s="1951"/>
      <c r="AW1" s="1951"/>
      <c r="AX1" s="1951"/>
      <c r="AY1" s="1951"/>
      <c r="AZ1" s="1951"/>
      <c r="BA1" s="1951"/>
      <c r="BB1" s="1951"/>
      <c r="BC1" s="1951"/>
      <c r="BD1" s="1952"/>
    </row>
    <row r="2" spans="1:61" ht="12" customHeight="1" thickBot="1">
      <c r="A2" s="1949"/>
      <c r="B2" s="1950"/>
      <c r="C2" s="1950"/>
      <c r="D2" s="1950"/>
      <c r="E2" s="1950"/>
      <c r="F2" s="1950"/>
      <c r="G2" s="1950"/>
      <c r="H2" s="1950"/>
      <c r="I2" s="1950"/>
      <c r="J2" s="1950"/>
      <c r="K2" s="1950"/>
      <c r="L2" s="1950"/>
      <c r="M2" s="1950"/>
      <c r="N2" s="1950"/>
      <c r="O2" s="1950"/>
      <c r="P2" s="1950"/>
      <c r="Q2" s="1953"/>
      <c r="R2" s="1953"/>
      <c r="S2" s="1953"/>
      <c r="T2" s="195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c r="AT2" s="1953"/>
      <c r="AU2" s="1953"/>
      <c r="AV2" s="1953"/>
      <c r="AW2" s="1953"/>
      <c r="AX2" s="1953"/>
      <c r="AY2" s="1953"/>
      <c r="AZ2" s="1953"/>
      <c r="BA2" s="1953"/>
      <c r="BB2" s="1953"/>
      <c r="BC2" s="1953"/>
      <c r="BD2" s="1954"/>
    </row>
    <row r="3" spans="1:61" ht="28.5" customHeight="1" thickBot="1">
      <c r="A3" s="1955" t="s">
        <v>292</v>
      </c>
      <c r="B3" s="1956"/>
      <c r="C3" s="1956"/>
      <c r="D3" s="1956"/>
      <c r="E3" s="1956"/>
      <c r="F3" s="1957"/>
      <c r="G3" s="1958"/>
      <c r="H3" s="1959"/>
      <c r="I3" s="1959"/>
      <c r="J3" s="1959"/>
      <c r="K3" s="1959"/>
      <c r="L3" s="1960" t="s">
        <v>293</v>
      </c>
      <c r="M3" s="1961"/>
      <c r="N3" s="1961"/>
      <c r="O3" s="1961"/>
      <c r="P3" s="1961"/>
      <c r="Q3" s="1961"/>
      <c r="R3" s="1961"/>
      <c r="S3" s="1962"/>
      <c r="T3" s="1963"/>
      <c r="U3" s="1963"/>
      <c r="V3" s="1963"/>
      <c r="W3" s="1963"/>
      <c r="X3" s="1963"/>
      <c r="Y3" s="1963"/>
      <c r="Z3" s="1963"/>
      <c r="AA3" s="1963"/>
      <c r="AB3" s="1963"/>
      <c r="AC3" s="1963"/>
      <c r="AD3" s="1963"/>
      <c r="AE3" s="1963"/>
      <c r="AF3" s="1963"/>
      <c r="AG3" s="1964"/>
      <c r="AH3" s="1965" t="s">
        <v>294</v>
      </c>
      <c r="AI3" s="1966"/>
      <c r="AJ3" s="1966"/>
      <c r="AK3" s="1966"/>
      <c r="AL3" s="1966"/>
      <c r="AM3" s="1966"/>
      <c r="AN3" s="1967"/>
      <c r="AO3" s="1968"/>
      <c r="AP3" s="1969"/>
      <c r="AQ3" s="1969"/>
      <c r="AR3" s="1969"/>
      <c r="AS3" s="1969"/>
      <c r="AT3" s="1969"/>
      <c r="AU3" s="1969"/>
      <c r="AV3" s="1969"/>
      <c r="AW3" s="1969"/>
      <c r="AX3" s="1969"/>
      <c r="AY3" s="1969"/>
      <c r="AZ3" s="1969"/>
      <c r="BA3" s="1969"/>
      <c r="BB3" s="1969"/>
      <c r="BC3" s="1969"/>
      <c r="BD3" s="1970"/>
      <c r="BE3" s="367"/>
      <c r="BF3" s="367"/>
      <c r="BG3" s="367"/>
    </row>
    <row r="4" spans="1:61" ht="9.1999999999999993" customHeight="1">
      <c r="A4" s="679"/>
      <c r="B4" s="680"/>
      <c r="C4" s="1917" t="s">
        <v>295</v>
      </c>
      <c r="D4" s="1918"/>
      <c r="E4" s="1918"/>
      <c r="F4" s="1918"/>
      <c r="G4" s="1918" t="s">
        <v>296</v>
      </c>
      <c r="H4" s="1918"/>
      <c r="I4" s="1918" t="s">
        <v>297</v>
      </c>
      <c r="J4" s="1918"/>
      <c r="K4" s="1922"/>
      <c r="L4" s="1918" t="s">
        <v>298</v>
      </c>
      <c r="M4" s="1918"/>
      <c r="N4" s="1918" t="s">
        <v>299</v>
      </c>
      <c r="O4" s="1918"/>
      <c r="P4" s="1918" t="s">
        <v>300</v>
      </c>
      <c r="Q4" s="1918"/>
      <c r="R4" s="1918"/>
      <c r="S4" s="1985" t="s">
        <v>301</v>
      </c>
      <c r="T4" s="1986"/>
      <c r="U4" s="683"/>
      <c r="V4" s="678"/>
      <c r="W4" s="1987" t="s">
        <v>302</v>
      </c>
      <c r="X4" s="1988"/>
      <c r="Y4" s="1988"/>
      <c r="Z4" s="1988"/>
      <c r="AA4" s="1988"/>
      <c r="AB4" s="1988"/>
      <c r="AC4" s="1988"/>
      <c r="AD4" s="1918" t="s">
        <v>295</v>
      </c>
      <c r="AE4" s="1918"/>
      <c r="AF4" s="1918"/>
      <c r="AG4" s="1918"/>
      <c r="AH4" s="1918" t="s">
        <v>296</v>
      </c>
      <c r="AI4" s="1918"/>
      <c r="AJ4" s="1918" t="s">
        <v>303</v>
      </c>
      <c r="AK4" s="1918"/>
      <c r="AL4" s="1918"/>
      <c r="AM4" s="1918" t="s">
        <v>298</v>
      </c>
      <c r="AN4" s="1918"/>
      <c r="AO4" s="1971" t="s">
        <v>304</v>
      </c>
      <c r="AP4" s="1972"/>
      <c r="AQ4" s="1972"/>
      <c r="AR4" s="1973"/>
      <c r="AS4" s="1918" t="s">
        <v>305</v>
      </c>
      <c r="AT4" s="1918"/>
      <c r="AU4" s="1918"/>
      <c r="AV4" s="1918"/>
      <c r="AW4" s="1918" t="s">
        <v>299</v>
      </c>
      <c r="AX4" s="1918"/>
      <c r="AY4" s="1918" t="s">
        <v>306</v>
      </c>
      <c r="AZ4" s="1918"/>
      <c r="BA4" s="1918"/>
      <c r="BB4" s="1918"/>
      <c r="BC4" s="1918"/>
      <c r="BD4" s="1918"/>
      <c r="BE4" s="367"/>
      <c r="BF4" s="367"/>
      <c r="BG4" s="367"/>
    </row>
    <row r="5" spans="1:61" ht="9.1999999999999993" customHeight="1">
      <c r="A5" s="679"/>
      <c r="B5" s="680"/>
      <c r="C5" s="1919"/>
      <c r="D5" s="1920"/>
      <c r="E5" s="1920"/>
      <c r="F5" s="1920"/>
      <c r="G5" s="1920"/>
      <c r="H5" s="1920"/>
      <c r="I5" s="1920"/>
      <c r="J5" s="1920"/>
      <c r="K5" s="1923"/>
      <c r="L5" s="1920"/>
      <c r="M5" s="1920"/>
      <c r="N5" s="1920"/>
      <c r="O5" s="1920"/>
      <c r="P5" s="1920"/>
      <c r="Q5" s="1920"/>
      <c r="R5" s="1920"/>
      <c r="S5" s="1971"/>
      <c r="T5" s="1973"/>
      <c r="U5" s="683"/>
      <c r="V5" s="678"/>
      <c r="W5" s="1989"/>
      <c r="X5" s="1990"/>
      <c r="Y5" s="1990"/>
      <c r="Z5" s="1990"/>
      <c r="AA5" s="1990"/>
      <c r="AB5" s="1990"/>
      <c r="AC5" s="1990"/>
      <c r="AD5" s="1920"/>
      <c r="AE5" s="1920"/>
      <c r="AF5" s="1920"/>
      <c r="AG5" s="1920"/>
      <c r="AH5" s="1920"/>
      <c r="AI5" s="1920"/>
      <c r="AJ5" s="1920"/>
      <c r="AK5" s="1920"/>
      <c r="AL5" s="1920"/>
      <c r="AM5" s="1920"/>
      <c r="AN5" s="1920"/>
      <c r="AO5" s="1971"/>
      <c r="AP5" s="1972"/>
      <c r="AQ5" s="1972"/>
      <c r="AR5" s="1973"/>
      <c r="AS5" s="1920"/>
      <c r="AT5" s="1920"/>
      <c r="AU5" s="1920"/>
      <c r="AV5" s="1920"/>
      <c r="AW5" s="1920"/>
      <c r="AX5" s="1920"/>
      <c r="AY5" s="1920"/>
      <c r="AZ5" s="1920"/>
      <c r="BA5" s="1920"/>
      <c r="BB5" s="1920"/>
      <c r="BC5" s="1920"/>
      <c r="BD5" s="1920"/>
      <c r="BE5" s="367"/>
      <c r="BF5" s="367"/>
      <c r="BG5" s="367"/>
    </row>
    <row r="6" spans="1:61" ht="9.1999999999999993" customHeight="1">
      <c r="A6" s="679"/>
      <c r="B6" s="680"/>
      <c r="C6" s="1919"/>
      <c r="D6" s="1920"/>
      <c r="E6" s="1920"/>
      <c r="F6" s="1920"/>
      <c r="G6" s="1921"/>
      <c r="H6" s="1921"/>
      <c r="I6" s="1921"/>
      <c r="J6" s="1921"/>
      <c r="K6" s="1924"/>
      <c r="L6" s="1921"/>
      <c r="M6" s="1921"/>
      <c r="N6" s="1921"/>
      <c r="O6" s="1921"/>
      <c r="P6" s="1920"/>
      <c r="Q6" s="1920"/>
      <c r="R6" s="1920"/>
      <c r="S6" s="1971"/>
      <c r="T6" s="1973"/>
      <c r="U6" s="683"/>
      <c r="V6" s="678"/>
      <c r="W6" s="1991"/>
      <c r="X6" s="1992"/>
      <c r="Y6" s="1992"/>
      <c r="Z6" s="1992"/>
      <c r="AA6" s="1992"/>
      <c r="AB6" s="1992"/>
      <c r="AC6" s="1992"/>
      <c r="AD6" s="1920"/>
      <c r="AE6" s="1920"/>
      <c r="AF6" s="1920"/>
      <c r="AG6" s="1920"/>
      <c r="AH6" s="1921"/>
      <c r="AI6" s="1921"/>
      <c r="AJ6" s="1921"/>
      <c r="AK6" s="1921"/>
      <c r="AL6" s="1921"/>
      <c r="AM6" s="1921"/>
      <c r="AN6" s="1921"/>
      <c r="AO6" s="1974"/>
      <c r="AP6" s="1975"/>
      <c r="AQ6" s="1975"/>
      <c r="AR6" s="1976"/>
      <c r="AS6" s="1920"/>
      <c r="AT6" s="1920"/>
      <c r="AU6" s="1920"/>
      <c r="AV6" s="1920"/>
      <c r="AW6" s="1921"/>
      <c r="AX6" s="1921"/>
      <c r="AY6" s="1920"/>
      <c r="AZ6" s="1920"/>
      <c r="BA6" s="1920"/>
      <c r="BB6" s="1920"/>
      <c r="BC6" s="1920"/>
      <c r="BD6" s="1920"/>
      <c r="BE6" s="367"/>
      <c r="BF6" s="367"/>
      <c r="BG6" s="367"/>
    </row>
    <row r="7" spans="1:61" ht="9.1999999999999993" customHeight="1">
      <c r="A7" s="679"/>
      <c r="B7" s="680"/>
      <c r="C7" s="1919"/>
      <c r="D7" s="1920"/>
      <c r="E7" s="1920"/>
      <c r="F7" s="1920"/>
      <c r="G7" s="1921"/>
      <c r="H7" s="1921"/>
      <c r="I7" s="1921"/>
      <c r="J7" s="1921"/>
      <c r="K7" s="1924"/>
      <c r="L7" s="1921"/>
      <c r="M7" s="1921"/>
      <c r="N7" s="1921"/>
      <c r="O7" s="1921"/>
      <c r="P7" s="1920"/>
      <c r="Q7" s="1920"/>
      <c r="R7" s="1920"/>
      <c r="S7" s="1971"/>
      <c r="T7" s="1973"/>
      <c r="U7" s="683"/>
      <c r="V7" s="678"/>
      <c r="W7" s="1991"/>
      <c r="X7" s="1992"/>
      <c r="Y7" s="1992"/>
      <c r="Z7" s="1992"/>
      <c r="AA7" s="1992"/>
      <c r="AB7" s="1992"/>
      <c r="AC7" s="1992"/>
      <c r="AD7" s="1920"/>
      <c r="AE7" s="1920"/>
      <c r="AF7" s="1920"/>
      <c r="AG7" s="1920"/>
      <c r="AH7" s="1921"/>
      <c r="AI7" s="1921"/>
      <c r="AJ7" s="1921"/>
      <c r="AK7" s="1921"/>
      <c r="AL7" s="1921"/>
      <c r="AM7" s="1921"/>
      <c r="AN7" s="1921"/>
      <c r="AO7" s="1977" t="s">
        <v>307</v>
      </c>
      <c r="AP7" s="1978"/>
      <c r="AQ7" s="1981" t="s">
        <v>299</v>
      </c>
      <c r="AR7" s="1982"/>
      <c r="AS7" s="1920"/>
      <c r="AT7" s="1920"/>
      <c r="AU7" s="1920"/>
      <c r="AV7" s="1920"/>
      <c r="AW7" s="1921"/>
      <c r="AX7" s="1921"/>
      <c r="AY7" s="1920"/>
      <c r="AZ7" s="1920"/>
      <c r="BA7" s="1920"/>
      <c r="BB7" s="1920"/>
      <c r="BC7" s="1920"/>
      <c r="BD7" s="1920"/>
      <c r="BE7" s="367"/>
      <c r="BF7" s="367"/>
      <c r="BG7" s="367"/>
      <c r="BH7" s="1913" t="s">
        <v>928</v>
      </c>
      <c r="BI7" s="1913" t="s">
        <v>929</v>
      </c>
    </row>
    <row r="8" spans="1:61" ht="9.1999999999999993" customHeight="1" thickBot="1">
      <c r="A8" s="679"/>
      <c r="B8" s="680"/>
      <c r="C8" s="1919"/>
      <c r="D8" s="1920"/>
      <c r="E8" s="1920"/>
      <c r="F8" s="1920"/>
      <c r="G8" s="1921"/>
      <c r="H8" s="1921"/>
      <c r="I8" s="1921"/>
      <c r="J8" s="1921"/>
      <c r="K8" s="1924"/>
      <c r="L8" s="1921"/>
      <c r="M8" s="1921"/>
      <c r="N8" s="1921"/>
      <c r="O8" s="1921"/>
      <c r="P8" s="1921"/>
      <c r="Q8" s="1921"/>
      <c r="R8" s="1921"/>
      <c r="S8" s="1922"/>
      <c r="T8" s="1917"/>
      <c r="U8" s="683"/>
      <c r="V8" s="678"/>
      <c r="W8" s="1991"/>
      <c r="X8" s="1992"/>
      <c r="Y8" s="1992"/>
      <c r="Z8" s="1992"/>
      <c r="AA8" s="1992"/>
      <c r="AB8" s="1992"/>
      <c r="AC8" s="1992"/>
      <c r="AD8" s="1920"/>
      <c r="AE8" s="1920"/>
      <c r="AF8" s="1920"/>
      <c r="AG8" s="1920"/>
      <c r="AH8" s="1921"/>
      <c r="AI8" s="1921"/>
      <c r="AJ8" s="1921"/>
      <c r="AK8" s="1921"/>
      <c r="AL8" s="1921"/>
      <c r="AM8" s="1921"/>
      <c r="AN8" s="1921"/>
      <c r="AO8" s="1979"/>
      <c r="AP8" s="1980"/>
      <c r="AQ8" s="1983"/>
      <c r="AR8" s="1984"/>
      <c r="AS8" s="1920"/>
      <c r="AT8" s="1920"/>
      <c r="AU8" s="1920"/>
      <c r="AV8" s="1920"/>
      <c r="AW8" s="1921"/>
      <c r="AX8" s="1921"/>
      <c r="AY8" s="1920"/>
      <c r="AZ8" s="1920"/>
      <c r="BA8" s="1920"/>
      <c r="BB8" s="1920"/>
      <c r="BC8" s="1920"/>
      <c r="BD8" s="1920"/>
      <c r="BE8" s="367"/>
      <c r="BF8" s="367"/>
      <c r="BG8" s="367"/>
      <c r="BH8" s="1913"/>
      <c r="BI8" s="1913"/>
    </row>
    <row r="9" spans="1:61" ht="7.5" customHeight="1">
      <c r="A9" s="679"/>
      <c r="B9" s="680"/>
      <c r="C9" s="2005" t="str">
        <f>IF(I9&lt;&gt;"",901,"")</f>
        <v/>
      </c>
      <c r="D9" s="2006"/>
      <c r="E9" s="2006"/>
      <c r="F9" s="2007"/>
      <c r="G9" s="2011"/>
      <c r="H9" s="2012"/>
      <c r="I9" s="2012"/>
      <c r="J9" s="2012"/>
      <c r="K9" s="2013"/>
      <c r="L9" s="2012"/>
      <c r="M9" s="2012"/>
      <c r="N9" s="2012"/>
      <c r="O9" s="2013"/>
      <c r="P9" s="2014"/>
      <c r="Q9" s="2014"/>
      <c r="R9" s="2015"/>
      <c r="S9" s="2004" t="str">
        <f>IF($BG9="","",IF($BG9="イ",I9*N9,IF($BG9="ロ",I9*N9*0.866,IF($BG9="ニ",$BJ$33,IF($BG9="ハ","","")))))</f>
        <v/>
      </c>
      <c r="T9" s="1996"/>
      <c r="U9" s="683"/>
      <c r="V9" s="677"/>
      <c r="W9" s="1928"/>
      <c r="X9" s="2018"/>
      <c r="Y9" s="2018"/>
      <c r="Z9" s="2018"/>
      <c r="AA9" s="2018"/>
      <c r="AB9" s="2018"/>
      <c r="AC9" s="1929"/>
      <c r="AD9" s="2020"/>
      <c r="AE9" s="2021"/>
      <c r="AF9" s="2021"/>
      <c r="AG9" s="2021"/>
      <c r="AH9" s="1928"/>
      <c r="AI9" s="2022"/>
      <c r="AJ9" s="2024"/>
      <c r="AK9" s="2018"/>
      <c r="AL9" s="2022"/>
      <c r="AM9" s="2025"/>
      <c r="AN9" s="2022"/>
      <c r="AO9" s="368"/>
      <c r="AP9" s="369"/>
      <c r="AQ9" s="370"/>
      <c r="AR9" s="371"/>
      <c r="AS9" s="1925"/>
      <c r="AT9" s="1926"/>
      <c r="AU9" s="1926"/>
      <c r="AV9" s="1926"/>
      <c r="AW9" s="1928"/>
      <c r="AX9" s="1929"/>
      <c r="AY9" s="1932"/>
      <c r="AZ9" s="1933"/>
      <c r="BA9" s="1933"/>
      <c r="BB9" s="1933"/>
      <c r="BC9" s="1933"/>
      <c r="BD9" s="1934"/>
      <c r="BE9" s="367"/>
      <c r="BF9" s="367"/>
      <c r="BG9" s="1916" t="str">
        <f>IF($P9="","",VLOOKUP($P9,$BH$40:$BI$47,2,0))</f>
        <v/>
      </c>
      <c r="BH9" s="1915" t="str">
        <f>IF($BG9="","",IF($BG9="ハ",$I9,""))</f>
        <v/>
      </c>
      <c r="BI9" s="1914" t="str">
        <f>IF($BG9="","",IF($BG9="ニ",$I9,""))</f>
        <v/>
      </c>
    </row>
    <row r="10" spans="1:61" ht="7.5" customHeight="1">
      <c r="A10" s="679"/>
      <c r="B10" s="680"/>
      <c r="C10" s="2008"/>
      <c r="D10" s="2009"/>
      <c r="E10" s="2009"/>
      <c r="F10" s="2010"/>
      <c r="G10" s="1999"/>
      <c r="H10" s="2000"/>
      <c r="I10" s="2000"/>
      <c r="J10" s="2000"/>
      <c r="K10" s="2001"/>
      <c r="L10" s="2000"/>
      <c r="M10" s="2000"/>
      <c r="N10" s="2000"/>
      <c r="O10" s="2001"/>
      <c r="P10" s="2002"/>
      <c r="Q10" s="2002"/>
      <c r="R10" s="2003"/>
      <c r="S10" s="2004"/>
      <c r="T10" s="1996"/>
      <c r="U10" s="683"/>
      <c r="V10" s="677"/>
      <c r="W10" s="1930"/>
      <c r="X10" s="2019"/>
      <c r="Y10" s="2019"/>
      <c r="Z10" s="2019"/>
      <c r="AA10" s="2019"/>
      <c r="AB10" s="2019"/>
      <c r="AC10" s="1931"/>
      <c r="AD10" s="2019"/>
      <c r="AE10" s="2019"/>
      <c r="AF10" s="2019"/>
      <c r="AG10" s="2019"/>
      <c r="AH10" s="1930"/>
      <c r="AI10" s="2023"/>
      <c r="AJ10" s="2019"/>
      <c r="AK10" s="2019"/>
      <c r="AL10" s="2023"/>
      <c r="AM10" s="2026"/>
      <c r="AN10" s="2023"/>
      <c r="AO10" s="372"/>
      <c r="AP10" s="373"/>
      <c r="AQ10" s="374"/>
      <c r="AR10" s="375"/>
      <c r="AS10" s="1927"/>
      <c r="AT10" s="1927"/>
      <c r="AU10" s="1927"/>
      <c r="AV10" s="1927"/>
      <c r="AW10" s="1930"/>
      <c r="AX10" s="1931"/>
      <c r="AY10" s="1935"/>
      <c r="AZ10" s="1935"/>
      <c r="BA10" s="1935"/>
      <c r="BB10" s="1935"/>
      <c r="BC10" s="1935"/>
      <c r="BD10" s="1936"/>
      <c r="BE10" s="367"/>
      <c r="BF10" s="367"/>
      <c r="BG10" s="1916"/>
      <c r="BH10" s="1915"/>
      <c r="BI10" s="1914"/>
    </row>
    <row r="11" spans="1:61" ht="7.5" customHeight="1">
      <c r="A11" s="679"/>
      <c r="B11" s="680"/>
      <c r="C11" s="2008"/>
      <c r="D11" s="2009"/>
      <c r="E11" s="2009"/>
      <c r="F11" s="2010"/>
      <c r="G11" s="1999"/>
      <c r="H11" s="2000"/>
      <c r="I11" s="2000"/>
      <c r="J11" s="2000"/>
      <c r="K11" s="2001"/>
      <c r="L11" s="2000"/>
      <c r="M11" s="2000"/>
      <c r="N11" s="2000"/>
      <c r="O11" s="2001"/>
      <c r="P11" s="2016"/>
      <c r="Q11" s="2016"/>
      <c r="R11" s="2017"/>
      <c r="S11" s="2004"/>
      <c r="T11" s="1996"/>
      <c r="U11" s="683"/>
      <c r="V11" s="677"/>
      <c r="W11" s="1937"/>
      <c r="X11" s="1938"/>
      <c r="Y11" s="1938"/>
      <c r="Z11" s="1938"/>
      <c r="AA11" s="1938"/>
      <c r="AB11" s="1938"/>
      <c r="AC11" s="1939"/>
      <c r="AD11" s="1941"/>
      <c r="AE11" s="1938"/>
      <c r="AF11" s="1938"/>
      <c r="AG11" s="1938"/>
      <c r="AH11" s="1937"/>
      <c r="AI11" s="1942"/>
      <c r="AJ11" s="1941"/>
      <c r="AK11" s="1938"/>
      <c r="AL11" s="1942"/>
      <c r="AM11" s="1943"/>
      <c r="AN11" s="1942"/>
      <c r="AO11" s="376"/>
      <c r="AP11" s="377"/>
      <c r="AQ11" s="378"/>
      <c r="AR11" s="379"/>
      <c r="AS11" s="1945"/>
      <c r="AT11" s="1946"/>
      <c r="AU11" s="1946"/>
      <c r="AV11" s="1946"/>
      <c r="AW11" s="1937"/>
      <c r="AX11" s="1939"/>
      <c r="AY11" s="1993"/>
      <c r="AZ11" s="1994"/>
      <c r="BA11" s="1994"/>
      <c r="BB11" s="1994"/>
      <c r="BC11" s="1994"/>
      <c r="BD11" s="1995"/>
      <c r="BE11" s="367"/>
      <c r="BF11" s="367"/>
      <c r="BG11" s="1916"/>
      <c r="BH11" s="1915"/>
      <c r="BI11" s="1914"/>
    </row>
    <row r="12" spans="1:61" ht="7.5" customHeight="1">
      <c r="A12" s="679"/>
      <c r="B12" s="680"/>
      <c r="C12" s="1996" t="str">
        <f t="shared" ref="C12" si="0">IF(I12&lt;&gt;"",901,"")</f>
        <v/>
      </c>
      <c r="D12" s="1997"/>
      <c r="E12" s="1997"/>
      <c r="F12" s="1998"/>
      <c r="G12" s="1999"/>
      <c r="H12" s="2000"/>
      <c r="I12" s="2000"/>
      <c r="J12" s="2000"/>
      <c r="K12" s="2001"/>
      <c r="L12" s="2000"/>
      <c r="M12" s="2000"/>
      <c r="N12" s="2000"/>
      <c r="O12" s="2001"/>
      <c r="P12" s="2002"/>
      <c r="Q12" s="2002"/>
      <c r="R12" s="2003"/>
      <c r="S12" s="2004" t="str">
        <f t="shared" ref="S12" si="1">IF($BG12="","",IF($BG12="イ",I12*N12,IF($BG12="ロ",I12*N12*0.866,IF($BG12="ニ",$BJ$33,IF($BG12="ハ","","")))))</f>
        <v/>
      </c>
      <c r="T12" s="1996"/>
      <c r="U12" s="683"/>
      <c r="V12" s="677"/>
      <c r="W12" s="1940"/>
      <c r="X12" s="1938"/>
      <c r="Y12" s="1938"/>
      <c r="Z12" s="1938"/>
      <c r="AA12" s="1938"/>
      <c r="AB12" s="1938"/>
      <c r="AC12" s="1939"/>
      <c r="AD12" s="1938"/>
      <c r="AE12" s="1938"/>
      <c r="AF12" s="1938"/>
      <c r="AG12" s="1938"/>
      <c r="AH12" s="1940"/>
      <c r="AI12" s="1942"/>
      <c r="AJ12" s="1938"/>
      <c r="AK12" s="1938"/>
      <c r="AL12" s="1942"/>
      <c r="AM12" s="1944"/>
      <c r="AN12" s="1942"/>
      <c r="AO12" s="372"/>
      <c r="AP12" s="373"/>
      <c r="AQ12" s="374"/>
      <c r="AR12" s="375"/>
      <c r="AS12" s="1946"/>
      <c r="AT12" s="1946"/>
      <c r="AU12" s="1946"/>
      <c r="AV12" s="1946"/>
      <c r="AW12" s="1940"/>
      <c r="AX12" s="1939"/>
      <c r="AY12" s="1994"/>
      <c r="AZ12" s="1994"/>
      <c r="BA12" s="1994"/>
      <c r="BB12" s="1994"/>
      <c r="BC12" s="1994"/>
      <c r="BD12" s="1995"/>
      <c r="BE12" s="367"/>
      <c r="BF12" s="367"/>
      <c r="BG12" s="1916" t="str">
        <f t="shared" ref="BG12" si="2">IF($P12="","",VLOOKUP($P12,$BH$40:$BI$47,2,0))</f>
        <v/>
      </c>
      <c r="BH12" s="1915" t="str">
        <f t="shared" ref="BH12" si="3">IF($BG12="","",IF($BG12="ハ",$I12,""))</f>
        <v/>
      </c>
      <c r="BI12" s="1914" t="str">
        <f t="shared" ref="BI12" si="4">IF($BG12="","",IF($BG12="ニ",$I12,""))</f>
        <v/>
      </c>
    </row>
    <row r="13" spans="1:61" ht="7.5" customHeight="1">
      <c r="A13" s="679"/>
      <c r="B13" s="680"/>
      <c r="C13" s="1996"/>
      <c r="D13" s="1997"/>
      <c r="E13" s="1997"/>
      <c r="F13" s="1998"/>
      <c r="G13" s="1999"/>
      <c r="H13" s="2000"/>
      <c r="I13" s="2000"/>
      <c r="J13" s="2000"/>
      <c r="K13" s="2001"/>
      <c r="L13" s="2000"/>
      <c r="M13" s="2000"/>
      <c r="N13" s="2000"/>
      <c r="O13" s="2001"/>
      <c r="P13" s="2002"/>
      <c r="Q13" s="2002"/>
      <c r="R13" s="2003"/>
      <c r="S13" s="2004"/>
      <c r="T13" s="1996"/>
      <c r="U13" s="683"/>
      <c r="V13" s="677"/>
      <c r="W13" s="1937"/>
      <c r="X13" s="1938"/>
      <c r="Y13" s="1938"/>
      <c r="Z13" s="1938"/>
      <c r="AA13" s="1938"/>
      <c r="AB13" s="1938"/>
      <c r="AC13" s="1939"/>
      <c r="AD13" s="1941"/>
      <c r="AE13" s="1938"/>
      <c r="AF13" s="1938"/>
      <c r="AG13" s="1938"/>
      <c r="AH13" s="1937"/>
      <c r="AI13" s="1942"/>
      <c r="AJ13" s="1941"/>
      <c r="AK13" s="1938"/>
      <c r="AL13" s="1942"/>
      <c r="AM13" s="1943"/>
      <c r="AN13" s="1942"/>
      <c r="AO13" s="376"/>
      <c r="AP13" s="377"/>
      <c r="AQ13" s="378"/>
      <c r="AR13" s="379"/>
      <c r="AS13" s="1945"/>
      <c r="AT13" s="1946"/>
      <c r="AU13" s="1946"/>
      <c r="AV13" s="1946"/>
      <c r="AW13" s="1937"/>
      <c r="AX13" s="1939"/>
      <c r="AY13" s="1993"/>
      <c r="AZ13" s="1994"/>
      <c r="BA13" s="1994"/>
      <c r="BB13" s="1994"/>
      <c r="BC13" s="1994"/>
      <c r="BD13" s="1995"/>
      <c r="BE13" s="367"/>
      <c r="BF13" s="367"/>
      <c r="BG13" s="1916"/>
      <c r="BH13" s="1915"/>
      <c r="BI13" s="1914"/>
    </row>
    <row r="14" spans="1:61" ht="7.5" customHeight="1">
      <c r="A14" s="2027" t="s">
        <v>308</v>
      </c>
      <c r="B14" s="2028"/>
      <c r="C14" s="1996"/>
      <c r="D14" s="1997"/>
      <c r="E14" s="1997"/>
      <c r="F14" s="1998"/>
      <c r="G14" s="1999"/>
      <c r="H14" s="2000"/>
      <c r="I14" s="2000"/>
      <c r="J14" s="2000"/>
      <c r="K14" s="2001"/>
      <c r="L14" s="2000"/>
      <c r="M14" s="2000"/>
      <c r="N14" s="2000"/>
      <c r="O14" s="2001"/>
      <c r="P14" s="2002"/>
      <c r="Q14" s="2002"/>
      <c r="R14" s="2003"/>
      <c r="S14" s="2004"/>
      <c r="T14" s="1996"/>
      <c r="U14" s="2027" t="s">
        <v>309</v>
      </c>
      <c r="V14" s="2029"/>
      <c r="W14" s="1940"/>
      <c r="X14" s="1938"/>
      <c r="Y14" s="1938"/>
      <c r="Z14" s="1938"/>
      <c r="AA14" s="1938"/>
      <c r="AB14" s="1938"/>
      <c r="AC14" s="1939"/>
      <c r="AD14" s="1938"/>
      <c r="AE14" s="1938"/>
      <c r="AF14" s="1938"/>
      <c r="AG14" s="1938"/>
      <c r="AH14" s="1940"/>
      <c r="AI14" s="1942"/>
      <c r="AJ14" s="1938"/>
      <c r="AK14" s="1938"/>
      <c r="AL14" s="1942"/>
      <c r="AM14" s="1944"/>
      <c r="AN14" s="1942"/>
      <c r="AO14" s="372"/>
      <c r="AP14" s="373"/>
      <c r="AQ14" s="374"/>
      <c r="AR14" s="375"/>
      <c r="AS14" s="1946"/>
      <c r="AT14" s="1946"/>
      <c r="AU14" s="1946"/>
      <c r="AV14" s="1946"/>
      <c r="AW14" s="1940"/>
      <c r="AX14" s="1939"/>
      <c r="AY14" s="1994"/>
      <c r="AZ14" s="1994"/>
      <c r="BA14" s="1994"/>
      <c r="BB14" s="1994"/>
      <c r="BC14" s="1994"/>
      <c r="BD14" s="1995"/>
      <c r="BE14" s="367"/>
      <c r="BF14" s="367"/>
      <c r="BG14" s="1916"/>
      <c r="BH14" s="1915"/>
      <c r="BI14" s="1914"/>
    </row>
    <row r="15" spans="1:61" ht="7.5" customHeight="1">
      <c r="A15" s="2027"/>
      <c r="B15" s="2028"/>
      <c r="C15" s="1996" t="str">
        <f t="shared" ref="C15" si="5">IF(I15&lt;&gt;"",901,"")</f>
        <v/>
      </c>
      <c r="D15" s="1997"/>
      <c r="E15" s="1997"/>
      <c r="F15" s="1998"/>
      <c r="G15" s="1999"/>
      <c r="H15" s="2000"/>
      <c r="I15" s="2000"/>
      <c r="J15" s="2000"/>
      <c r="K15" s="2001"/>
      <c r="L15" s="2000"/>
      <c r="M15" s="2000"/>
      <c r="N15" s="2000"/>
      <c r="O15" s="2001"/>
      <c r="P15" s="2002"/>
      <c r="Q15" s="2002"/>
      <c r="R15" s="2003"/>
      <c r="S15" s="2004" t="str">
        <f t="shared" ref="S15" si="6">IF($BG15="","",IF($BG15="イ",I15*N15,IF($BG15="ロ",I15*N15*0.866,IF($BG15="ニ",$BJ$33,IF($BG15="ハ","","")))))</f>
        <v/>
      </c>
      <c r="T15" s="1996"/>
      <c r="U15" s="2027"/>
      <c r="V15" s="2029"/>
      <c r="W15" s="1937"/>
      <c r="X15" s="1938"/>
      <c r="Y15" s="1938"/>
      <c r="Z15" s="1938"/>
      <c r="AA15" s="1938"/>
      <c r="AB15" s="1938"/>
      <c r="AC15" s="1939"/>
      <c r="AD15" s="1941"/>
      <c r="AE15" s="1938"/>
      <c r="AF15" s="1938"/>
      <c r="AG15" s="1938"/>
      <c r="AH15" s="1937"/>
      <c r="AI15" s="1942"/>
      <c r="AJ15" s="1941"/>
      <c r="AK15" s="1938"/>
      <c r="AL15" s="1942"/>
      <c r="AM15" s="1943"/>
      <c r="AN15" s="1942"/>
      <c r="AO15" s="376"/>
      <c r="AP15" s="377"/>
      <c r="AQ15" s="378"/>
      <c r="AR15" s="379"/>
      <c r="AS15" s="1945"/>
      <c r="AT15" s="1946"/>
      <c r="AU15" s="1946"/>
      <c r="AV15" s="1946"/>
      <c r="AW15" s="1937"/>
      <c r="AX15" s="1939"/>
      <c r="AY15" s="1993"/>
      <c r="AZ15" s="1994"/>
      <c r="BA15" s="1994"/>
      <c r="BB15" s="1994"/>
      <c r="BC15" s="1994"/>
      <c r="BD15" s="1995"/>
      <c r="BE15" s="367"/>
      <c r="BF15" s="367"/>
      <c r="BG15" s="1916" t="str">
        <f t="shared" ref="BG15" si="7">IF($P15="","",VLOOKUP($P15,$BH$40:$BI$47,2,0))</f>
        <v/>
      </c>
      <c r="BH15" s="1915" t="str">
        <f t="shared" ref="BH15" si="8">IF($BG15="","",IF($BG15="ハ",$I15,""))</f>
        <v/>
      </c>
      <c r="BI15" s="1914" t="str">
        <f t="shared" ref="BI15" si="9">IF($BG15="","",IF($BG15="ニ",$I15,""))</f>
        <v/>
      </c>
    </row>
    <row r="16" spans="1:61" ht="7.5" customHeight="1">
      <c r="A16" s="679"/>
      <c r="B16" s="680"/>
      <c r="C16" s="1996"/>
      <c r="D16" s="1997"/>
      <c r="E16" s="1997"/>
      <c r="F16" s="1998"/>
      <c r="G16" s="1999"/>
      <c r="H16" s="2000"/>
      <c r="I16" s="2000"/>
      <c r="J16" s="2000"/>
      <c r="K16" s="2001"/>
      <c r="L16" s="2000"/>
      <c r="M16" s="2000"/>
      <c r="N16" s="2000"/>
      <c r="O16" s="2001"/>
      <c r="P16" s="2002"/>
      <c r="Q16" s="2002"/>
      <c r="R16" s="2003"/>
      <c r="S16" s="2004"/>
      <c r="T16" s="1996"/>
      <c r="U16" s="683"/>
      <c r="V16" s="677"/>
      <c r="W16" s="1940"/>
      <c r="X16" s="1938"/>
      <c r="Y16" s="1938"/>
      <c r="Z16" s="1938"/>
      <c r="AA16" s="1938"/>
      <c r="AB16" s="1938"/>
      <c r="AC16" s="1939"/>
      <c r="AD16" s="1938"/>
      <c r="AE16" s="1938"/>
      <c r="AF16" s="1938"/>
      <c r="AG16" s="1938"/>
      <c r="AH16" s="1940"/>
      <c r="AI16" s="1942"/>
      <c r="AJ16" s="1938"/>
      <c r="AK16" s="1938"/>
      <c r="AL16" s="1942"/>
      <c r="AM16" s="1944"/>
      <c r="AN16" s="1942"/>
      <c r="AO16" s="372"/>
      <c r="AP16" s="373"/>
      <c r="AQ16" s="374"/>
      <c r="AR16" s="375"/>
      <c r="AS16" s="1946"/>
      <c r="AT16" s="1946"/>
      <c r="AU16" s="1946"/>
      <c r="AV16" s="1946"/>
      <c r="AW16" s="1940"/>
      <c r="AX16" s="1939"/>
      <c r="AY16" s="1994"/>
      <c r="AZ16" s="1994"/>
      <c r="BA16" s="1994"/>
      <c r="BB16" s="1994"/>
      <c r="BC16" s="1994"/>
      <c r="BD16" s="1995"/>
      <c r="BE16" s="367"/>
      <c r="BF16" s="367"/>
      <c r="BG16" s="1916"/>
      <c r="BH16" s="1915"/>
      <c r="BI16" s="1914"/>
    </row>
    <row r="17" spans="1:65" ht="7.5" customHeight="1">
      <c r="A17" s="679"/>
      <c r="B17" s="680"/>
      <c r="C17" s="1996"/>
      <c r="D17" s="1997"/>
      <c r="E17" s="1997"/>
      <c r="F17" s="1998"/>
      <c r="G17" s="1999"/>
      <c r="H17" s="2000"/>
      <c r="I17" s="2000"/>
      <c r="J17" s="2000"/>
      <c r="K17" s="2001"/>
      <c r="L17" s="2000"/>
      <c r="M17" s="2000"/>
      <c r="N17" s="2000"/>
      <c r="O17" s="2001"/>
      <c r="P17" s="2002"/>
      <c r="Q17" s="2002"/>
      <c r="R17" s="2003"/>
      <c r="S17" s="2004"/>
      <c r="T17" s="1996"/>
      <c r="U17" s="683"/>
      <c r="V17" s="677"/>
      <c r="W17" s="1937"/>
      <c r="X17" s="1938"/>
      <c r="Y17" s="1938"/>
      <c r="Z17" s="1938"/>
      <c r="AA17" s="1938"/>
      <c r="AB17" s="1938"/>
      <c r="AC17" s="1939"/>
      <c r="AD17" s="1941"/>
      <c r="AE17" s="1938"/>
      <c r="AF17" s="1938"/>
      <c r="AG17" s="1938"/>
      <c r="AH17" s="1937"/>
      <c r="AI17" s="1942"/>
      <c r="AJ17" s="1941"/>
      <c r="AK17" s="1938"/>
      <c r="AL17" s="1942"/>
      <c r="AM17" s="1943"/>
      <c r="AN17" s="1942"/>
      <c r="AO17" s="376"/>
      <c r="AP17" s="377"/>
      <c r="AQ17" s="378"/>
      <c r="AR17" s="379"/>
      <c r="AS17" s="1945"/>
      <c r="AT17" s="1946"/>
      <c r="AU17" s="1946"/>
      <c r="AV17" s="1946"/>
      <c r="AW17" s="1937"/>
      <c r="AX17" s="1939"/>
      <c r="AY17" s="1993"/>
      <c r="AZ17" s="1994"/>
      <c r="BA17" s="1994"/>
      <c r="BB17" s="1994"/>
      <c r="BC17" s="1994"/>
      <c r="BD17" s="1995"/>
      <c r="BE17" s="367"/>
      <c r="BF17" s="367"/>
      <c r="BG17" s="1916"/>
      <c r="BH17" s="1915"/>
      <c r="BI17" s="1914"/>
    </row>
    <row r="18" spans="1:65" ht="7.5" customHeight="1">
      <c r="A18" s="679"/>
      <c r="B18" s="680"/>
      <c r="C18" s="1997" t="str">
        <f t="shared" ref="C18" si="10">IF(I18&lt;&gt;"",901,"")</f>
        <v/>
      </c>
      <c r="D18" s="1997"/>
      <c r="E18" s="1997"/>
      <c r="F18" s="1998"/>
      <c r="G18" s="1999"/>
      <c r="H18" s="2000"/>
      <c r="I18" s="2000"/>
      <c r="J18" s="2000"/>
      <c r="K18" s="2001"/>
      <c r="L18" s="2000"/>
      <c r="M18" s="2000"/>
      <c r="N18" s="2000"/>
      <c r="O18" s="2001"/>
      <c r="P18" s="2002"/>
      <c r="Q18" s="2002"/>
      <c r="R18" s="2003"/>
      <c r="S18" s="2004" t="str">
        <f t="shared" ref="S18" si="11">IF($BG18="","",IF($BG18="イ",I18*N18,IF($BG18="ロ",I18*N18*0.866,IF($BG18="ニ",$BJ$33,IF($BG18="ハ","","")))))</f>
        <v/>
      </c>
      <c r="T18" s="1996"/>
      <c r="U18" s="683"/>
      <c r="V18" s="677"/>
      <c r="W18" s="1940"/>
      <c r="X18" s="1938"/>
      <c r="Y18" s="1938"/>
      <c r="Z18" s="1938"/>
      <c r="AA18" s="1938"/>
      <c r="AB18" s="1938"/>
      <c r="AC18" s="1939"/>
      <c r="AD18" s="1938"/>
      <c r="AE18" s="1938"/>
      <c r="AF18" s="1938"/>
      <c r="AG18" s="1938"/>
      <c r="AH18" s="1940"/>
      <c r="AI18" s="1942"/>
      <c r="AJ18" s="1938"/>
      <c r="AK18" s="1938"/>
      <c r="AL18" s="1942"/>
      <c r="AM18" s="1944"/>
      <c r="AN18" s="1942"/>
      <c r="AO18" s="372"/>
      <c r="AP18" s="373"/>
      <c r="AQ18" s="374"/>
      <c r="AR18" s="375"/>
      <c r="AS18" s="1946"/>
      <c r="AT18" s="1946"/>
      <c r="AU18" s="1946"/>
      <c r="AV18" s="1946"/>
      <c r="AW18" s="1940"/>
      <c r="AX18" s="1939"/>
      <c r="AY18" s="1994"/>
      <c r="AZ18" s="1994"/>
      <c r="BA18" s="1994"/>
      <c r="BB18" s="1994"/>
      <c r="BC18" s="1994"/>
      <c r="BD18" s="1995"/>
      <c r="BE18" s="367"/>
      <c r="BF18" s="367"/>
      <c r="BG18" s="1916" t="str">
        <f t="shared" ref="BG18" si="12">IF($P18="","",VLOOKUP($P18,$BH$40:$BI$47,2,0))</f>
        <v/>
      </c>
      <c r="BH18" s="1915" t="str">
        <f t="shared" ref="BH18" si="13">IF($BG18="","",IF($BG18="ハ",$I18,""))</f>
        <v/>
      </c>
      <c r="BI18" s="1914" t="str">
        <f t="shared" ref="BI18" si="14">IF($BG18="","",IF($BG18="ニ",$I18,""))</f>
        <v/>
      </c>
    </row>
    <row r="19" spans="1:65" ht="7.5" customHeight="1">
      <c r="A19" s="2027" t="s">
        <v>310</v>
      </c>
      <c r="B19" s="2028"/>
      <c r="C19" s="1997"/>
      <c r="D19" s="1997"/>
      <c r="E19" s="1997"/>
      <c r="F19" s="1998"/>
      <c r="G19" s="1999"/>
      <c r="H19" s="2000"/>
      <c r="I19" s="2000"/>
      <c r="J19" s="2000"/>
      <c r="K19" s="2001"/>
      <c r="L19" s="2000"/>
      <c r="M19" s="2000"/>
      <c r="N19" s="2000"/>
      <c r="O19" s="2001"/>
      <c r="P19" s="2002"/>
      <c r="Q19" s="2002"/>
      <c r="R19" s="2003"/>
      <c r="S19" s="2004"/>
      <c r="T19" s="1996"/>
      <c r="U19" s="2027" t="s">
        <v>311</v>
      </c>
      <c r="V19" s="2029"/>
      <c r="W19" s="1937"/>
      <c r="X19" s="1938"/>
      <c r="Y19" s="1938"/>
      <c r="Z19" s="1938"/>
      <c r="AA19" s="1938"/>
      <c r="AB19" s="1938"/>
      <c r="AC19" s="1939"/>
      <c r="AD19" s="1941"/>
      <c r="AE19" s="1938"/>
      <c r="AF19" s="1938"/>
      <c r="AG19" s="1938"/>
      <c r="AH19" s="1937"/>
      <c r="AI19" s="1942"/>
      <c r="AJ19" s="1941"/>
      <c r="AK19" s="1938"/>
      <c r="AL19" s="1942"/>
      <c r="AM19" s="1943"/>
      <c r="AN19" s="1942"/>
      <c r="AO19" s="376"/>
      <c r="AP19" s="377"/>
      <c r="AQ19" s="378"/>
      <c r="AR19" s="379"/>
      <c r="AS19" s="1945"/>
      <c r="AT19" s="1946"/>
      <c r="AU19" s="1946"/>
      <c r="AV19" s="1946"/>
      <c r="AW19" s="1937"/>
      <c r="AX19" s="1939"/>
      <c r="AY19" s="1993"/>
      <c r="AZ19" s="1994"/>
      <c r="BA19" s="1994"/>
      <c r="BB19" s="1994"/>
      <c r="BC19" s="1994"/>
      <c r="BD19" s="1995"/>
      <c r="BE19" s="367"/>
      <c r="BF19" s="367"/>
      <c r="BG19" s="1916"/>
      <c r="BH19" s="1915"/>
      <c r="BI19" s="1914"/>
    </row>
    <row r="20" spans="1:65" ht="7.5" customHeight="1">
      <c r="A20" s="2027"/>
      <c r="B20" s="2028"/>
      <c r="C20" s="1997"/>
      <c r="D20" s="1997"/>
      <c r="E20" s="1997"/>
      <c r="F20" s="1998"/>
      <c r="G20" s="1999"/>
      <c r="H20" s="2000"/>
      <c r="I20" s="2000"/>
      <c r="J20" s="2000"/>
      <c r="K20" s="2001"/>
      <c r="L20" s="2000"/>
      <c r="M20" s="2000"/>
      <c r="N20" s="2000"/>
      <c r="O20" s="2001"/>
      <c r="P20" s="2002"/>
      <c r="Q20" s="2002"/>
      <c r="R20" s="2003"/>
      <c r="S20" s="2004"/>
      <c r="T20" s="1996"/>
      <c r="U20" s="2027"/>
      <c r="V20" s="2029"/>
      <c r="W20" s="1940"/>
      <c r="X20" s="1938"/>
      <c r="Y20" s="1938"/>
      <c r="Z20" s="1938"/>
      <c r="AA20" s="1938"/>
      <c r="AB20" s="1938"/>
      <c r="AC20" s="1939"/>
      <c r="AD20" s="1938"/>
      <c r="AE20" s="1938"/>
      <c r="AF20" s="1938"/>
      <c r="AG20" s="1938"/>
      <c r="AH20" s="1940"/>
      <c r="AI20" s="1942"/>
      <c r="AJ20" s="1938"/>
      <c r="AK20" s="1938"/>
      <c r="AL20" s="1942"/>
      <c r="AM20" s="1944"/>
      <c r="AN20" s="1942"/>
      <c r="AO20" s="372"/>
      <c r="AP20" s="373"/>
      <c r="AQ20" s="374"/>
      <c r="AR20" s="375"/>
      <c r="AS20" s="1946"/>
      <c r="AT20" s="1946"/>
      <c r="AU20" s="1946"/>
      <c r="AV20" s="1946"/>
      <c r="AW20" s="1940"/>
      <c r="AX20" s="1939"/>
      <c r="AY20" s="1994"/>
      <c r="AZ20" s="1994"/>
      <c r="BA20" s="1994"/>
      <c r="BB20" s="1994"/>
      <c r="BC20" s="1994"/>
      <c r="BD20" s="1995"/>
      <c r="BE20" s="367"/>
      <c r="BF20" s="367"/>
      <c r="BG20" s="1916"/>
      <c r="BH20" s="1915"/>
      <c r="BI20" s="1914"/>
    </row>
    <row r="21" spans="1:65" ht="7.5" customHeight="1">
      <c r="A21" s="380"/>
      <c r="B21" s="381"/>
      <c r="C21" s="1997" t="str">
        <f t="shared" ref="C21" si="15">IF(I21&lt;&gt;"",901,"")</f>
        <v/>
      </c>
      <c r="D21" s="1997"/>
      <c r="E21" s="1997"/>
      <c r="F21" s="1998"/>
      <c r="G21" s="1999"/>
      <c r="H21" s="2000"/>
      <c r="I21" s="2000"/>
      <c r="J21" s="2000"/>
      <c r="K21" s="2001"/>
      <c r="L21" s="2000"/>
      <c r="M21" s="2000"/>
      <c r="N21" s="2000"/>
      <c r="O21" s="2001"/>
      <c r="P21" s="2002"/>
      <c r="Q21" s="2002"/>
      <c r="R21" s="2003"/>
      <c r="S21" s="2004" t="str">
        <f t="shared" ref="S21" si="16">IF($BG21="","",IF($BG21="イ",I21*N21,IF($BG21="ロ",I21*N21*0.866,IF($BG21="ニ",$BJ$33,IF($BG21="ハ","","")))))</f>
        <v/>
      </c>
      <c r="T21" s="1996"/>
      <c r="U21" s="380"/>
      <c r="W21" s="1937"/>
      <c r="X21" s="1938"/>
      <c r="Y21" s="1938"/>
      <c r="Z21" s="1938"/>
      <c r="AA21" s="1938"/>
      <c r="AB21" s="1938"/>
      <c r="AC21" s="1939"/>
      <c r="AD21" s="1941"/>
      <c r="AE21" s="1938"/>
      <c r="AF21" s="1938"/>
      <c r="AG21" s="1938"/>
      <c r="AH21" s="1937"/>
      <c r="AI21" s="1942"/>
      <c r="AJ21" s="1941"/>
      <c r="AK21" s="1938"/>
      <c r="AL21" s="1942"/>
      <c r="AM21" s="1943"/>
      <c r="AN21" s="1942"/>
      <c r="AO21" s="376"/>
      <c r="AP21" s="377"/>
      <c r="AQ21" s="378"/>
      <c r="AR21" s="379"/>
      <c r="AS21" s="1945"/>
      <c r="AT21" s="1946"/>
      <c r="AU21" s="1946"/>
      <c r="AV21" s="1946"/>
      <c r="AW21" s="1937"/>
      <c r="AX21" s="1939"/>
      <c r="AY21" s="1993"/>
      <c r="AZ21" s="1994"/>
      <c r="BA21" s="1994"/>
      <c r="BB21" s="1994"/>
      <c r="BC21" s="1994"/>
      <c r="BD21" s="1995"/>
      <c r="BE21" s="367"/>
      <c r="BF21" s="367"/>
      <c r="BG21" s="1916" t="str">
        <f t="shared" ref="BG21" si="17">IF($P21="","",VLOOKUP($P21,$BH$40:$BI$47,2,0))</f>
        <v/>
      </c>
      <c r="BH21" s="1915" t="str">
        <f t="shared" ref="BH21" si="18">IF($BG21="","",IF($BG21="ハ",$I21,""))</f>
        <v/>
      </c>
      <c r="BI21" s="1914" t="str">
        <f t="shared" ref="BI21" si="19">IF($BG21="","",IF($BG21="ニ",$I21,""))</f>
        <v/>
      </c>
    </row>
    <row r="22" spans="1:65" ht="7.5" customHeight="1">
      <c r="A22" s="380"/>
      <c r="B22" s="381"/>
      <c r="C22" s="1997"/>
      <c r="D22" s="1997"/>
      <c r="E22" s="1997"/>
      <c r="F22" s="1998"/>
      <c r="G22" s="1999"/>
      <c r="H22" s="2000"/>
      <c r="I22" s="2000"/>
      <c r="J22" s="2000"/>
      <c r="K22" s="2001"/>
      <c r="L22" s="2000"/>
      <c r="M22" s="2000"/>
      <c r="N22" s="2000"/>
      <c r="O22" s="2001"/>
      <c r="P22" s="2002"/>
      <c r="Q22" s="2002"/>
      <c r="R22" s="2003"/>
      <c r="S22" s="2004"/>
      <c r="T22" s="1996"/>
      <c r="U22" s="380"/>
      <c r="W22" s="1940"/>
      <c r="X22" s="1938"/>
      <c r="Y22" s="1938"/>
      <c r="Z22" s="1938"/>
      <c r="AA22" s="1938"/>
      <c r="AB22" s="1938"/>
      <c r="AC22" s="1939"/>
      <c r="AD22" s="1938"/>
      <c r="AE22" s="1938"/>
      <c r="AF22" s="1938"/>
      <c r="AG22" s="1938"/>
      <c r="AH22" s="1940"/>
      <c r="AI22" s="1942"/>
      <c r="AJ22" s="1938"/>
      <c r="AK22" s="1938"/>
      <c r="AL22" s="1942"/>
      <c r="AM22" s="1944"/>
      <c r="AN22" s="1942"/>
      <c r="AO22" s="372"/>
      <c r="AP22" s="373"/>
      <c r="AQ22" s="374"/>
      <c r="AR22" s="375"/>
      <c r="AS22" s="1946"/>
      <c r="AT22" s="1946"/>
      <c r="AU22" s="1946"/>
      <c r="AV22" s="1946"/>
      <c r="AW22" s="1940"/>
      <c r="AX22" s="1939"/>
      <c r="AY22" s="1994"/>
      <c r="AZ22" s="1994"/>
      <c r="BA22" s="1994"/>
      <c r="BB22" s="1994"/>
      <c r="BC22" s="1994"/>
      <c r="BD22" s="1995"/>
      <c r="BE22" s="367"/>
      <c r="BF22" s="367"/>
      <c r="BG22" s="1916"/>
      <c r="BH22" s="1915"/>
      <c r="BI22" s="1914"/>
    </row>
    <row r="23" spans="1:65" ht="7.5" customHeight="1">
      <c r="A23" s="679"/>
      <c r="B23" s="680"/>
      <c r="C23" s="1997"/>
      <c r="D23" s="1997"/>
      <c r="E23" s="1997"/>
      <c r="F23" s="1998"/>
      <c r="G23" s="1999"/>
      <c r="H23" s="2000"/>
      <c r="I23" s="2000"/>
      <c r="J23" s="2000"/>
      <c r="K23" s="2001"/>
      <c r="L23" s="2000"/>
      <c r="M23" s="2000"/>
      <c r="N23" s="2000"/>
      <c r="O23" s="2001"/>
      <c r="P23" s="2002"/>
      <c r="Q23" s="2002"/>
      <c r="R23" s="2003"/>
      <c r="S23" s="2004"/>
      <c r="T23" s="1996"/>
      <c r="U23" s="683"/>
      <c r="V23" s="677"/>
      <c r="W23" s="1937"/>
      <c r="X23" s="1938"/>
      <c r="Y23" s="1938"/>
      <c r="Z23" s="1938"/>
      <c r="AA23" s="1938"/>
      <c r="AB23" s="1938"/>
      <c r="AC23" s="1939"/>
      <c r="AD23" s="1941"/>
      <c r="AE23" s="1938"/>
      <c r="AF23" s="1938"/>
      <c r="AG23" s="1938"/>
      <c r="AH23" s="1937"/>
      <c r="AI23" s="1942"/>
      <c r="AJ23" s="1941"/>
      <c r="AK23" s="1938"/>
      <c r="AL23" s="1942"/>
      <c r="AM23" s="1943"/>
      <c r="AN23" s="1942"/>
      <c r="AO23" s="376"/>
      <c r="AP23" s="377"/>
      <c r="AQ23" s="378"/>
      <c r="AR23" s="379"/>
      <c r="AS23" s="1945"/>
      <c r="AT23" s="1946"/>
      <c r="AU23" s="1946"/>
      <c r="AV23" s="1946"/>
      <c r="AW23" s="1937"/>
      <c r="AX23" s="1939"/>
      <c r="AY23" s="1993"/>
      <c r="AZ23" s="1994"/>
      <c r="BA23" s="1994"/>
      <c r="BB23" s="1994"/>
      <c r="BC23" s="1994"/>
      <c r="BD23" s="1995"/>
      <c r="BE23" s="367"/>
      <c r="BF23" s="367"/>
      <c r="BG23" s="1916"/>
      <c r="BH23" s="1915"/>
      <c r="BI23" s="1914"/>
    </row>
    <row r="24" spans="1:65" ht="7.5" customHeight="1">
      <c r="A24" s="2027" t="s">
        <v>312</v>
      </c>
      <c r="B24" s="2028"/>
      <c r="C24" s="1997" t="str">
        <f t="shared" ref="C24" si="20">IF(I24&lt;&gt;"",901,"")</f>
        <v/>
      </c>
      <c r="D24" s="1997"/>
      <c r="E24" s="1997"/>
      <c r="F24" s="1998"/>
      <c r="G24" s="1999"/>
      <c r="H24" s="2000"/>
      <c r="I24" s="2000"/>
      <c r="J24" s="2000"/>
      <c r="K24" s="2001"/>
      <c r="L24" s="2000"/>
      <c r="M24" s="2000"/>
      <c r="N24" s="2000"/>
      <c r="O24" s="2001"/>
      <c r="P24" s="2002"/>
      <c r="Q24" s="2002"/>
      <c r="R24" s="2003"/>
      <c r="S24" s="2004" t="str">
        <f t="shared" ref="S24" si="21">IF($BG24="","",IF($BG24="イ",I24*N24,IF($BG24="ロ",I24*N24*0.866,IF($BG24="ニ",$BJ$33,IF($BG24="ハ","","")))))</f>
        <v/>
      </c>
      <c r="T24" s="1996"/>
      <c r="U24" s="2027" t="s">
        <v>312</v>
      </c>
      <c r="V24" s="2029"/>
      <c r="W24" s="1940"/>
      <c r="X24" s="1938"/>
      <c r="Y24" s="1938"/>
      <c r="Z24" s="1938"/>
      <c r="AA24" s="1938"/>
      <c r="AB24" s="1938"/>
      <c r="AC24" s="1939"/>
      <c r="AD24" s="1938"/>
      <c r="AE24" s="1938"/>
      <c r="AF24" s="1938"/>
      <c r="AG24" s="1938"/>
      <c r="AH24" s="1940"/>
      <c r="AI24" s="1942"/>
      <c r="AJ24" s="1938"/>
      <c r="AK24" s="1938"/>
      <c r="AL24" s="1942"/>
      <c r="AM24" s="1944"/>
      <c r="AN24" s="1942"/>
      <c r="AO24" s="372"/>
      <c r="AP24" s="373"/>
      <c r="AQ24" s="374"/>
      <c r="AR24" s="375"/>
      <c r="AS24" s="1946"/>
      <c r="AT24" s="1946"/>
      <c r="AU24" s="1946"/>
      <c r="AV24" s="1946"/>
      <c r="AW24" s="1940"/>
      <c r="AX24" s="1939"/>
      <c r="AY24" s="1994"/>
      <c r="AZ24" s="1994"/>
      <c r="BA24" s="1994"/>
      <c r="BB24" s="1994"/>
      <c r="BC24" s="1994"/>
      <c r="BD24" s="1995"/>
      <c r="BE24" s="367"/>
      <c r="BF24" s="367"/>
      <c r="BG24" s="1916" t="str">
        <f t="shared" ref="BG24" si="22">IF($P24="","",VLOOKUP($P24,$BH$40:$BI$47,2,0))</f>
        <v/>
      </c>
      <c r="BH24" s="1915" t="str">
        <f t="shared" ref="BH24" si="23">IF($BG24="","",IF($BG24="ハ",$I24,""))</f>
        <v/>
      </c>
      <c r="BI24" s="1914" t="str">
        <f t="shared" ref="BI24" si="24">IF($BG24="","",IF($BG24="ニ",$I24,""))</f>
        <v/>
      </c>
    </row>
    <row r="25" spans="1:65" ht="7.5" customHeight="1">
      <c r="A25" s="2027"/>
      <c r="B25" s="2028"/>
      <c r="C25" s="1997"/>
      <c r="D25" s="1997"/>
      <c r="E25" s="1997"/>
      <c r="F25" s="1998"/>
      <c r="G25" s="1999"/>
      <c r="H25" s="2000"/>
      <c r="I25" s="2000"/>
      <c r="J25" s="2000"/>
      <c r="K25" s="2001"/>
      <c r="L25" s="2000"/>
      <c r="M25" s="2000"/>
      <c r="N25" s="2000"/>
      <c r="O25" s="2001"/>
      <c r="P25" s="2002"/>
      <c r="Q25" s="2002"/>
      <c r="R25" s="2003"/>
      <c r="S25" s="2004"/>
      <c r="T25" s="1996"/>
      <c r="U25" s="2027"/>
      <c r="V25" s="2029"/>
      <c r="W25" s="1937"/>
      <c r="X25" s="1938"/>
      <c r="Y25" s="1938"/>
      <c r="Z25" s="1938"/>
      <c r="AA25" s="1938"/>
      <c r="AB25" s="1938"/>
      <c r="AC25" s="1939"/>
      <c r="AD25" s="1941"/>
      <c r="AE25" s="1938"/>
      <c r="AF25" s="1938"/>
      <c r="AG25" s="1938"/>
      <c r="AH25" s="1937"/>
      <c r="AI25" s="1942"/>
      <c r="AJ25" s="1941"/>
      <c r="AK25" s="1938"/>
      <c r="AL25" s="1942"/>
      <c r="AM25" s="1943"/>
      <c r="AN25" s="1942"/>
      <c r="AO25" s="376"/>
      <c r="AP25" s="377"/>
      <c r="AQ25" s="378"/>
      <c r="AR25" s="379"/>
      <c r="AS25" s="1945"/>
      <c r="AT25" s="1946"/>
      <c r="AU25" s="1946"/>
      <c r="AV25" s="1946"/>
      <c r="AW25" s="1937"/>
      <c r="AX25" s="1939"/>
      <c r="AY25" s="1993"/>
      <c r="AZ25" s="1994"/>
      <c r="BA25" s="1994"/>
      <c r="BB25" s="1994"/>
      <c r="BC25" s="1994"/>
      <c r="BD25" s="1995"/>
      <c r="BE25" s="367"/>
      <c r="BF25" s="367"/>
      <c r="BG25" s="1916"/>
      <c r="BH25" s="1915"/>
      <c r="BI25" s="1914"/>
    </row>
    <row r="26" spans="1:65" ht="7.5" customHeight="1">
      <c r="A26" s="679"/>
      <c r="B26" s="680"/>
      <c r="C26" s="1997"/>
      <c r="D26" s="1997"/>
      <c r="E26" s="1997"/>
      <c r="F26" s="1998"/>
      <c r="G26" s="1999"/>
      <c r="H26" s="2000"/>
      <c r="I26" s="2000"/>
      <c r="J26" s="2000"/>
      <c r="K26" s="2001"/>
      <c r="L26" s="2000"/>
      <c r="M26" s="2000"/>
      <c r="N26" s="2000"/>
      <c r="O26" s="2001"/>
      <c r="P26" s="2002"/>
      <c r="Q26" s="2002"/>
      <c r="R26" s="2003"/>
      <c r="S26" s="2004"/>
      <c r="T26" s="1996"/>
      <c r="U26" s="683"/>
      <c r="V26" s="677"/>
      <c r="W26" s="1940"/>
      <c r="X26" s="1938"/>
      <c r="Y26" s="1938"/>
      <c r="Z26" s="1938"/>
      <c r="AA26" s="1938"/>
      <c r="AB26" s="1938"/>
      <c r="AC26" s="1939"/>
      <c r="AD26" s="1938"/>
      <c r="AE26" s="1938"/>
      <c r="AF26" s="1938"/>
      <c r="AG26" s="1938"/>
      <c r="AH26" s="1940"/>
      <c r="AI26" s="1942"/>
      <c r="AJ26" s="1938"/>
      <c r="AK26" s="1938"/>
      <c r="AL26" s="1942"/>
      <c r="AM26" s="1944"/>
      <c r="AN26" s="1942"/>
      <c r="AO26" s="372"/>
      <c r="AP26" s="373"/>
      <c r="AQ26" s="374"/>
      <c r="AR26" s="375"/>
      <c r="AS26" s="1946"/>
      <c r="AT26" s="1946"/>
      <c r="AU26" s="1946"/>
      <c r="AV26" s="1946"/>
      <c r="AW26" s="1940"/>
      <c r="AX26" s="1939"/>
      <c r="AY26" s="1994"/>
      <c r="AZ26" s="1994"/>
      <c r="BA26" s="1994"/>
      <c r="BB26" s="1994"/>
      <c r="BC26" s="1994"/>
      <c r="BD26" s="1995"/>
      <c r="BE26" s="367"/>
      <c r="BF26" s="367"/>
      <c r="BG26" s="1916"/>
      <c r="BH26" s="1915"/>
      <c r="BI26" s="1914"/>
    </row>
    <row r="27" spans="1:65" ht="7.5" customHeight="1">
      <c r="A27" s="679"/>
      <c r="B27" s="680"/>
      <c r="C27" s="1997" t="str">
        <f t="shared" ref="C27" si="25">IF(I27&lt;&gt;"",901,"")</f>
        <v/>
      </c>
      <c r="D27" s="1997"/>
      <c r="E27" s="1997"/>
      <c r="F27" s="1998"/>
      <c r="G27" s="1999"/>
      <c r="H27" s="2000"/>
      <c r="I27" s="2000"/>
      <c r="J27" s="2000"/>
      <c r="K27" s="2001"/>
      <c r="L27" s="2000"/>
      <c r="M27" s="2000"/>
      <c r="N27" s="2000"/>
      <c r="O27" s="2001"/>
      <c r="P27" s="2002"/>
      <c r="Q27" s="2002"/>
      <c r="R27" s="2003"/>
      <c r="S27" s="2004" t="str">
        <f t="shared" ref="S27" si="26">IF($BG27="","",IF($BG27="イ",I27*N27,IF($BG27="ロ",I27*N27*0.866,IF($BG27="ニ",$BJ$33,IF($BG27="ハ","","")))))</f>
        <v/>
      </c>
      <c r="T27" s="1996"/>
      <c r="U27" s="683"/>
      <c r="V27" s="677"/>
      <c r="W27" s="1937"/>
      <c r="X27" s="1938"/>
      <c r="Y27" s="1938"/>
      <c r="Z27" s="1938"/>
      <c r="AA27" s="1938"/>
      <c r="AB27" s="1938"/>
      <c r="AC27" s="1939"/>
      <c r="AD27" s="1941"/>
      <c r="AE27" s="1941"/>
      <c r="AF27" s="1941"/>
      <c r="AG27" s="1941"/>
      <c r="AH27" s="1937"/>
      <c r="AI27" s="1942"/>
      <c r="AJ27" s="1941"/>
      <c r="AK27" s="1938"/>
      <c r="AL27" s="1942"/>
      <c r="AM27" s="1943"/>
      <c r="AN27" s="1942"/>
      <c r="AO27" s="376"/>
      <c r="AP27" s="377"/>
      <c r="AQ27" s="378"/>
      <c r="AR27" s="379"/>
      <c r="AS27" s="2030"/>
      <c r="AT27" s="2031"/>
      <c r="AU27" s="2031"/>
      <c r="AV27" s="2031"/>
      <c r="AW27" s="1937"/>
      <c r="AX27" s="1939"/>
      <c r="AY27" s="1993"/>
      <c r="AZ27" s="1994"/>
      <c r="BA27" s="1994"/>
      <c r="BB27" s="1994"/>
      <c r="BC27" s="1994"/>
      <c r="BD27" s="1995"/>
      <c r="BE27" s="367"/>
      <c r="BF27" s="367"/>
      <c r="BG27" s="1916" t="str">
        <f t="shared" ref="BG27" si="27">IF($P27="","",VLOOKUP($P27,$BH$40:$BI$47,2,0))</f>
        <v/>
      </c>
      <c r="BH27" s="1915" t="str">
        <f t="shared" ref="BH27" si="28">IF($BG27="","",IF($BG27="ハ",$I27,""))</f>
        <v/>
      </c>
      <c r="BI27" s="1914" t="str">
        <f t="shared" ref="BI27" si="29">IF($BG27="","",IF($BG27="ニ",$I27,""))</f>
        <v/>
      </c>
    </row>
    <row r="28" spans="1:65" ht="7.5" customHeight="1">
      <c r="A28" s="380"/>
      <c r="B28" s="381"/>
      <c r="C28" s="1997"/>
      <c r="D28" s="1997"/>
      <c r="E28" s="1997"/>
      <c r="F28" s="1998"/>
      <c r="G28" s="1999"/>
      <c r="H28" s="2000"/>
      <c r="I28" s="2000"/>
      <c r="J28" s="2000"/>
      <c r="K28" s="2001"/>
      <c r="L28" s="2000"/>
      <c r="M28" s="2000"/>
      <c r="N28" s="2000"/>
      <c r="O28" s="2001"/>
      <c r="P28" s="2002"/>
      <c r="Q28" s="2002"/>
      <c r="R28" s="2003"/>
      <c r="S28" s="2004"/>
      <c r="T28" s="1996"/>
      <c r="U28" s="380"/>
      <c r="W28" s="1940"/>
      <c r="X28" s="1938"/>
      <c r="Y28" s="1938"/>
      <c r="Z28" s="1938"/>
      <c r="AA28" s="1938"/>
      <c r="AB28" s="1938"/>
      <c r="AC28" s="1939"/>
      <c r="AD28" s="1941"/>
      <c r="AE28" s="1941"/>
      <c r="AF28" s="1941"/>
      <c r="AG28" s="1941"/>
      <c r="AH28" s="1940"/>
      <c r="AI28" s="1942"/>
      <c r="AJ28" s="1938"/>
      <c r="AK28" s="1938"/>
      <c r="AL28" s="1942"/>
      <c r="AM28" s="1944"/>
      <c r="AN28" s="1942"/>
      <c r="AO28" s="372"/>
      <c r="AP28" s="373"/>
      <c r="AQ28" s="374"/>
      <c r="AR28" s="375"/>
      <c r="AS28" s="2031"/>
      <c r="AT28" s="2031"/>
      <c r="AU28" s="2031"/>
      <c r="AV28" s="2031"/>
      <c r="AW28" s="1940"/>
      <c r="AX28" s="1939"/>
      <c r="AY28" s="1994"/>
      <c r="AZ28" s="1994"/>
      <c r="BA28" s="1994"/>
      <c r="BB28" s="1994"/>
      <c r="BC28" s="1994"/>
      <c r="BD28" s="1995"/>
      <c r="BE28" s="367"/>
      <c r="BF28" s="367"/>
      <c r="BG28" s="1916"/>
      <c r="BH28" s="1915"/>
      <c r="BI28" s="1914"/>
    </row>
    <row r="29" spans="1:65" ht="7.5" customHeight="1">
      <c r="A29" s="2027" t="s">
        <v>313</v>
      </c>
      <c r="B29" s="2028"/>
      <c r="C29" s="1997"/>
      <c r="D29" s="1997"/>
      <c r="E29" s="1997"/>
      <c r="F29" s="1998"/>
      <c r="G29" s="1999"/>
      <c r="H29" s="2000"/>
      <c r="I29" s="2000"/>
      <c r="J29" s="2000"/>
      <c r="K29" s="2001"/>
      <c r="L29" s="2000"/>
      <c r="M29" s="2000"/>
      <c r="N29" s="2000"/>
      <c r="O29" s="2001"/>
      <c r="P29" s="2002"/>
      <c r="Q29" s="2002"/>
      <c r="R29" s="2003"/>
      <c r="S29" s="2004"/>
      <c r="T29" s="1996"/>
      <c r="U29" s="2027" t="s">
        <v>313</v>
      </c>
      <c r="V29" s="2029"/>
      <c r="W29" s="1937"/>
      <c r="X29" s="1938"/>
      <c r="Y29" s="1938"/>
      <c r="Z29" s="1938"/>
      <c r="AA29" s="1938"/>
      <c r="AB29" s="1938"/>
      <c r="AC29" s="1939"/>
      <c r="AD29" s="1941"/>
      <c r="AE29" s="1941"/>
      <c r="AF29" s="1941"/>
      <c r="AG29" s="1941"/>
      <c r="AH29" s="1937"/>
      <c r="AI29" s="1942"/>
      <c r="AJ29" s="1941"/>
      <c r="AK29" s="1938"/>
      <c r="AL29" s="1942"/>
      <c r="AM29" s="1943"/>
      <c r="AN29" s="1942"/>
      <c r="AO29" s="376"/>
      <c r="AP29" s="377"/>
      <c r="AQ29" s="378"/>
      <c r="AR29" s="379"/>
      <c r="AS29" s="2030"/>
      <c r="AT29" s="2031"/>
      <c r="AU29" s="2031"/>
      <c r="AV29" s="2031"/>
      <c r="AW29" s="1937"/>
      <c r="AX29" s="1939"/>
      <c r="AY29" s="1993"/>
      <c r="AZ29" s="1994"/>
      <c r="BA29" s="1994"/>
      <c r="BB29" s="1994"/>
      <c r="BC29" s="1994"/>
      <c r="BD29" s="1995"/>
      <c r="BE29" s="367"/>
      <c r="BF29" s="367"/>
      <c r="BG29" s="1916"/>
      <c r="BH29" s="1915"/>
      <c r="BI29" s="1914"/>
    </row>
    <row r="30" spans="1:65" ht="7.5" customHeight="1">
      <c r="A30" s="2027"/>
      <c r="B30" s="2028"/>
      <c r="C30" s="1997" t="str">
        <f t="shared" ref="C30" si="30">IF(I30&lt;&gt;"",901,"")</f>
        <v/>
      </c>
      <c r="D30" s="1997"/>
      <c r="E30" s="1997"/>
      <c r="F30" s="1998"/>
      <c r="G30" s="1999"/>
      <c r="H30" s="2000"/>
      <c r="I30" s="2000"/>
      <c r="J30" s="2000"/>
      <c r="K30" s="2001"/>
      <c r="L30" s="2000"/>
      <c r="M30" s="2000"/>
      <c r="N30" s="2000"/>
      <c r="O30" s="2001"/>
      <c r="P30" s="2002"/>
      <c r="Q30" s="2002"/>
      <c r="R30" s="2003"/>
      <c r="S30" s="2004" t="str">
        <f t="shared" ref="S30" si="31">IF($BG30="","",IF($BG30="イ",I30*N30,IF($BG30="ロ",I30*N30*0.866,IF($BG30="ニ",$BJ$33,IF($BG30="ハ","","")))))</f>
        <v/>
      </c>
      <c r="T30" s="1996"/>
      <c r="U30" s="2027"/>
      <c r="V30" s="2029"/>
      <c r="W30" s="1940"/>
      <c r="X30" s="1938"/>
      <c r="Y30" s="1938"/>
      <c r="Z30" s="1938"/>
      <c r="AA30" s="1938"/>
      <c r="AB30" s="1938"/>
      <c r="AC30" s="1939"/>
      <c r="AD30" s="1941"/>
      <c r="AE30" s="1941"/>
      <c r="AF30" s="1941"/>
      <c r="AG30" s="1941"/>
      <c r="AH30" s="1940"/>
      <c r="AI30" s="1942"/>
      <c r="AJ30" s="1938"/>
      <c r="AK30" s="1938"/>
      <c r="AL30" s="1942"/>
      <c r="AM30" s="1944"/>
      <c r="AN30" s="1942"/>
      <c r="AO30" s="372"/>
      <c r="AP30" s="373"/>
      <c r="AQ30" s="374"/>
      <c r="AR30" s="375"/>
      <c r="AS30" s="2031"/>
      <c r="AT30" s="2031"/>
      <c r="AU30" s="2031"/>
      <c r="AV30" s="2031"/>
      <c r="AW30" s="1940"/>
      <c r="AX30" s="1939"/>
      <c r="AY30" s="1994"/>
      <c r="AZ30" s="1994"/>
      <c r="BA30" s="1994"/>
      <c r="BB30" s="1994"/>
      <c r="BC30" s="1994"/>
      <c r="BD30" s="1995"/>
      <c r="BE30" s="367"/>
      <c r="BF30" s="367"/>
      <c r="BG30" s="1916" t="str">
        <f t="shared" ref="BG30" si="32">IF($P30="","",VLOOKUP($P30,$BH$40:$BI$47,2,0))</f>
        <v/>
      </c>
      <c r="BH30" s="1915" t="str">
        <f t="shared" ref="BH30" si="33">IF($BG30="","",IF($BG30="ハ",$I30,""))</f>
        <v/>
      </c>
      <c r="BI30" s="1914" t="str">
        <f t="shared" ref="BI30" si="34">IF($BG30="","",IF($BG30="ニ",$I30,""))</f>
        <v/>
      </c>
    </row>
    <row r="31" spans="1:65" ht="7.5" customHeight="1">
      <c r="A31" s="679"/>
      <c r="B31" s="680"/>
      <c r="C31" s="1997"/>
      <c r="D31" s="1997"/>
      <c r="E31" s="1997"/>
      <c r="F31" s="1998"/>
      <c r="G31" s="1999"/>
      <c r="H31" s="2000"/>
      <c r="I31" s="2000"/>
      <c r="J31" s="2000"/>
      <c r="K31" s="2001"/>
      <c r="L31" s="2000"/>
      <c r="M31" s="2000"/>
      <c r="N31" s="2000"/>
      <c r="O31" s="2001"/>
      <c r="P31" s="2002"/>
      <c r="Q31" s="2002"/>
      <c r="R31" s="2003"/>
      <c r="S31" s="2004"/>
      <c r="T31" s="1996"/>
      <c r="U31" s="683"/>
      <c r="V31" s="677"/>
      <c r="W31" s="1937"/>
      <c r="X31" s="1941"/>
      <c r="Y31" s="1941"/>
      <c r="Z31" s="1941"/>
      <c r="AA31" s="1941"/>
      <c r="AB31" s="1941"/>
      <c r="AC31" s="2039"/>
      <c r="AD31" s="1941"/>
      <c r="AE31" s="1941"/>
      <c r="AF31" s="1941"/>
      <c r="AG31" s="1941"/>
      <c r="AH31" s="1937"/>
      <c r="AI31" s="2045"/>
      <c r="AJ31" s="1941"/>
      <c r="AK31" s="1941"/>
      <c r="AL31" s="2045"/>
      <c r="AM31" s="1943"/>
      <c r="AN31" s="2045"/>
      <c r="AO31" s="376"/>
      <c r="AP31" s="382"/>
      <c r="AQ31" s="383"/>
      <c r="AR31" s="384"/>
      <c r="AS31" s="1945"/>
      <c r="AT31" s="1946"/>
      <c r="AU31" s="1946"/>
      <c r="AV31" s="1946"/>
      <c r="AW31" s="1937"/>
      <c r="AX31" s="1939"/>
      <c r="AY31" s="1993"/>
      <c r="AZ31" s="1994"/>
      <c r="BA31" s="1994"/>
      <c r="BB31" s="1994"/>
      <c r="BC31" s="1994"/>
      <c r="BD31" s="1995"/>
      <c r="BE31" s="367"/>
      <c r="BF31" s="367"/>
      <c r="BG31" s="1916"/>
      <c r="BH31" s="1915"/>
      <c r="BI31" s="1914"/>
      <c r="BJ31" s="1911" t="s">
        <v>930</v>
      </c>
      <c r="BK31" s="1911"/>
      <c r="BL31" s="1911"/>
      <c r="BM31" s="1911"/>
    </row>
    <row r="32" spans="1:65" ht="7.5" customHeight="1" thickBot="1">
      <c r="A32" s="679"/>
      <c r="B32" s="680"/>
      <c r="C32" s="2032"/>
      <c r="D32" s="2032"/>
      <c r="E32" s="2032"/>
      <c r="F32" s="2033"/>
      <c r="G32" s="2034"/>
      <c r="H32" s="2035"/>
      <c r="I32" s="2035"/>
      <c r="J32" s="2035"/>
      <c r="K32" s="2036"/>
      <c r="L32" s="2035"/>
      <c r="M32" s="2035"/>
      <c r="N32" s="2035"/>
      <c r="O32" s="2036"/>
      <c r="P32" s="2037"/>
      <c r="Q32" s="2037"/>
      <c r="R32" s="2038"/>
      <c r="S32" s="2004"/>
      <c r="T32" s="1996"/>
      <c r="U32" s="683"/>
      <c r="V32" s="677"/>
      <c r="W32" s="1937"/>
      <c r="X32" s="1941"/>
      <c r="Y32" s="1941"/>
      <c r="Z32" s="1941"/>
      <c r="AA32" s="1941"/>
      <c r="AB32" s="1941"/>
      <c r="AC32" s="2039"/>
      <c r="AD32" s="1941"/>
      <c r="AE32" s="1941"/>
      <c r="AF32" s="1941"/>
      <c r="AG32" s="1941"/>
      <c r="AH32" s="1937"/>
      <c r="AI32" s="2045"/>
      <c r="AJ32" s="1941"/>
      <c r="AK32" s="1941"/>
      <c r="AL32" s="2045"/>
      <c r="AM32" s="1943"/>
      <c r="AN32" s="2045"/>
      <c r="AO32" s="385"/>
      <c r="AP32" s="386"/>
      <c r="AQ32" s="387"/>
      <c r="AR32" s="388"/>
      <c r="AS32" s="1946"/>
      <c r="AT32" s="1946"/>
      <c r="AU32" s="1946"/>
      <c r="AV32" s="1946"/>
      <c r="AW32" s="1940"/>
      <c r="AX32" s="1939"/>
      <c r="AY32" s="1994"/>
      <c r="AZ32" s="1994"/>
      <c r="BA32" s="1994"/>
      <c r="BB32" s="1994"/>
      <c r="BC32" s="1994"/>
      <c r="BD32" s="1995"/>
      <c r="BE32" s="367"/>
      <c r="BF32" s="367"/>
      <c r="BG32" s="1916"/>
      <c r="BH32" s="1915"/>
      <c r="BI32" s="1914"/>
      <c r="BJ32" s="1912"/>
      <c r="BK32" s="1912"/>
      <c r="BL32" s="1912"/>
      <c r="BM32" s="1912"/>
    </row>
    <row r="33" spans="1:65" ht="7.5" customHeight="1">
      <c r="A33" s="679"/>
      <c r="B33" s="680"/>
      <c r="C33" s="2040" t="s">
        <v>314</v>
      </c>
      <c r="D33" s="2041"/>
      <c r="E33" s="2041"/>
      <c r="F33" s="2041"/>
      <c r="G33" s="2041"/>
      <c r="H33" s="2041"/>
      <c r="I33" s="2041"/>
      <c r="J33" s="2041"/>
      <c r="K33" s="2041"/>
      <c r="L33" s="2041"/>
      <c r="M33" s="2041"/>
      <c r="N33" s="2041"/>
      <c r="O33" s="2041"/>
      <c r="P33" s="2041"/>
      <c r="Q33" s="2041"/>
      <c r="R33" s="2041"/>
      <c r="S33" s="2042">
        <f>SUM(S9:T32)</f>
        <v>0</v>
      </c>
      <c r="T33" s="2043"/>
      <c r="U33" s="683"/>
      <c r="V33" s="677"/>
      <c r="W33" s="1937"/>
      <c r="X33" s="1938"/>
      <c r="Y33" s="1938"/>
      <c r="Z33" s="1938"/>
      <c r="AA33" s="1938"/>
      <c r="AB33" s="1938"/>
      <c r="AC33" s="1939"/>
      <c r="AD33" s="1941"/>
      <c r="AE33" s="1941"/>
      <c r="AF33" s="1941"/>
      <c r="AG33" s="1941"/>
      <c r="AH33" s="1937"/>
      <c r="AI33" s="1942"/>
      <c r="AJ33" s="1941"/>
      <c r="AK33" s="1938"/>
      <c r="AL33" s="1942"/>
      <c r="AM33" s="1943"/>
      <c r="AN33" s="1942"/>
      <c r="AO33" s="376"/>
      <c r="AP33" s="382"/>
      <c r="AQ33" s="383"/>
      <c r="AR33" s="384"/>
      <c r="AS33" s="1945"/>
      <c r="AT33" s="1946"/>
      <c r="AU33" s="1946"/>
      <c r="AV33" s="1946"/>
      <c r="AW33" s="1937"/>
      <c r="AX33" s="1939"/>
      <c r="AY33" s="1993"/>
      <c r="AZ33" s="1994"/>
      <c r="BA33" s="1994"/>
      <c r="BB33" s="1994"/>
      <c r="BC33" s="1994"/>
      <c r="BD33" s="1995"/>
      <c r="BE33" s="367"/>
      <c r="BF33" s="367"/>
      <c r="BG33" s="367"/>
      <c r="BH33" s="1903">
        <f>SUM(BH9:BH32)</f>
        <v>0</v>
      </c>
      <c r="BI33" s="1904">
        <f>SUM(BI12:BI32)</f>
        <v>0</v>
      </c>
      <c r="BJ33" s="1905">
        <f>($BH$33-$BI$33)+($BI$33*2*0.866)</f>
        <v>0</v>
      </c>
      <c r="BK33" s="1906"/>
      <c r="BL33" s="1906"/>
      <c r="BM33" s="1907"/>
    </row>
    <row r="34" spans="1:65" ht="7.5" customHeight="1" thickBot="1">
      <c r="A34" s="679"/>
      <c r="B34" s="680"/>
      <c r="C34" s="2040"/>
      <c r="D34" s="2041"/>
      <c r="E34" s="2041"/>
      <c r="F34" s="2041"/>
      <c r="G34" s="2041"/>
      <c r="H34" s="2041"/>
      <c r="I34" s="2041"/>
      <c r="J34" s="2041"/>
      <c r="K34" s="2041"/>
      <c r="L34" s="2041"/>
      <c r="M34" s="2041"/>
      <c r="N34" s="2041"/>
      <c r="O34" s="2041"/>
      <c r="P34" s="2041"/>
      <c r="Q34" s="2041"/>
      <c r="R34" s="2041"/>
      <c r="S34" s="2040"/>
      <c r="T34" s="2044"/>
      <c r="U34" s="683"/>
      <c r="V34" s="677"/>
      <c r="W34" s="1940"/>
      <c r="X34" s="1938"/>
      <c r="Y34" s="1938"/>
      <c r="Z34" s="1938"/>
      <c r="AA34" s="1938"/>
      <c r="AB34" s="1938"/>
      <c r="AC34" s="1939"/>
      <c r="AD34" s="1941"/>
      <c r="AE34" s="1941"/>
      <c r="AF34" s="1941"/>
      <c r="AG34" s="1941"/>
      <c r="AH34" s="1940"/>
      <c r="AI34" s="1942"/>
      <c r="AJ34" s="1938"/>
      <c r="AK34" s="1938"/>
      <c r="AL34" s="1942"/>
      <c r="AM34" s="1944"/>
      <c r="AN34" s="1942"/>
      <c r="AO34" s="385"/>
      <c r="AP34" s="386"/>
      <c r="AQ34" s="387"/>
      <c r="AR34" s="388"/>
      <c r="AS34" s="1946"/>
      <c r="AT34" s="1946"/>
      <c r="AU34" s="1946"/>
      <c r="AV34" s="1946"/>
      <c r="AW34" s="1940"/>
      <c r="AX34" s="1939"/>
      <c r="AY34" s="1994"/>
      <c r="AZ34" s="1994"/>
      <c r="BA34" s="1994"/>
      <c r="BB34" s="1994"/>
      <c r="BC34" s="1994"/>
      <c r="BD34" s="1995"/>
      <c r="BE34" s="367"/>
      <c r="BF34" s="367"/>
      <c r="BG34" s="367"/>
      <c r="BH34" s="1903"/>
      <c r="BI34" s="1904"/>
      <c r="BJ34" s="1908"/>
      <c r="BK34" s="1909"/>
      <c r="BL34" s="1909"/>
      <c r="BM34" s="1910"/>
    </row>
    <row r="35" spans="1:65" ht="7.5" customHeight="1">
      <c r="A35" s="380"/>
      <c r="B35" s="381"/>
      <c r="C35" s="2056" t="s">
        <v>315</v>
      </c>
      <c r="D35" s="2057"/>
      <c r="E35" s="2057"/>
      <c r="F35" s="2057"/>
      <c r="G35" s="2057"/>
      <c r="H35" s="2057"/>
      <c r="I35" s="2057"/>
      <c r="J35" s="2057"/>
      <c r="K35" s="2057"/>
      <c r="L35" s="2057"/>
      <c r="M35" s="2057"/>
      <c r="N35" s="2057"/>
      <c r="O35" s="2057"/>
      <c r="P35" s="2057"/>
      <c r="Q35" s="2057"/>
      <c r="R35" s="2057"/>
      <c r="S35" s="2060"/>
      <c r="T35" s="2061"/>
      <c r="W35" s="1937"/>
      <c r="X35" s="1938"/>
      <c r="Y35" s="1938"/>
      <c r="Z35" s="1938"/>
      <c r="AA35" s="1938"/>
      <c r="AB35" s="1938"/>
      <c r="AC35" s="1939"/>
      <c r="AD35" s="1941"/>
      <c r="AE35" s="1941"/>
      <c r="AF35" s="1941"/>
      <c r="AG35" s="1941"/>
      <c r="AH35" s="1937"/>
      <c r="AI35" s="1942"/>
      <c r="AJ35" s="1941"/>
      <c r="AK35" s="1938"/>
      <c r="AL35" s="1942"/>
      <c r="AM35" s="1943"/>
      <c r="AN35" s="1942"/>
      <c r="AO35" s="376"/>
      <c r="AP35" s="382"/>
      <c r="AQ35" s="383"/>
      <c r="AR35" s="384"/>
      <c r="AS35" s="2054"/>
      <c r="AT35" s="2055"/>
      <c r="AU35" s="2055"/>
      <c r="AV35" s="2055"/>
      <c r="AW35" s="1937"/>
      <c r="AX35" s="1939"/>
      <c r="AY35" s="1993"/>
      <c r="AZ35" s="1994"/>
      <c r="BA35" s="1994"/>
      <c r="BB35" s="1994"/>
      <c r="BC35" s="1994"/>
      <c r="BD35" s="1995"/>
      <c r="BE35" s="367"/>
      <c r="BF35" s="367"/>
      <c r="BG35" s="367"/>
    </row>
    <row r="36" spans="1:65" ht="7.5" customHeight="1" thickBot="1">
      <c r="A36" s="380"/>
      <c r="B36" s="381"/>
      <c r="C36" s="2058"/>
      <c r="D36" s="2059"/>
      <c r="E36" s="2059"/>
      <c r="F36" s="2059"/>
      <c r="G36" s="2059"/>
      <c r="H36" s="2059"/>
      <c r="I36" s="2059"/>
      <c r="J36" s="2059"/>
      <c r="K36" s="2059"/>
      <c r="L36" s="2059"/>
      <c r="M36" s="2059"/>
      <c r="N36" s="2059"/>
      <c r="O36" s="2059"/>
      <c r="P36" s="2059"/>
      <c r="Q36" s="2059"/>
      <c r="R36" s="2059"/>
      <c r="S36" s="2062"/>
      <c r="T36" s="2063"/>
      <c r="W36" s="1940"/>
      <c r="X36" s="1938"/>
      <c r="Y36" s="1938"/>
      <c r="Z36" s="1938"/>
      <c r="AA36" s="1938"/>
      <c r="AB36" s="1938"/>
      <c r="AC36" s="1939"/>
      <c r="AD36" s="1941"/>
      <c r="AE36" s="1941"/>
      <c r="AF36" s="1941"/>
      <c r="AG36" s="1941"/>
      <c r="AH36" s="1940"/>
      <c r="AI36" s="1942"/>
      <c r="AJ36" s="1938"/>
      <c r="AK36" s="1938"/>
      <c r="AL36" s="1942"/>
      <c r="AM36" s="1944"/>
      <c r="AN36" s="1942"/>
      <c r="AO36" s="385"/>
      <c r="AP36" s="386"/>
      <c r="AQ36" s="387"/>
      <c r="AR36" s="388"/>
      <c r="AS36" s="2055"/>
      <c r="AT36" s="2055"/>
      <c r="AU36" s="2055"/>
      <c r="AV36" s="2055"/>
      <c r="AW36" s="1940"/>
      <c r="AX36" s="1939"/>
      <c r="AY36" s="1994"/>
      <c r="AZ36" s="1994"/>
      <c r="BA36" s="1994"/>
      <c r="BB36" s="1994"/>
      <c r="BC36" s="1994"/>
      <c r="BD36" s="1995"/>
      <c r="BE36" s="367"/>
      <c r="BF36" s="367"/>
      <c r="BG36" s="367"/>
    </row>
    <row r="37" spans="1:65" ht="7.5" customHeight="1">
      <c r="A37" s="679"/>
      <c r="B37" s="680"/>
      <c r="C37" s="2046" t="s">
        <v>316</v>
      </c>
      <c r="D37" s="2047"/>
      <c r="E37" s="2047"/>
      <c r="F37" s="2047"/>
      <c r="G37" s="2047"/>
      <c r="H37" s="2047"/>
      <c r="I37" s="2047"/>
      <c r="J37" s="2047"/>
      <c r="K37" s="2047"/>
      <c r="L37" s="2047"/>
      <c r="M37" s="2047"/>
      <c r="N37" s="2047"/>
      <c r="O37" s="2047"/>
      <c r="P37" s="2047"/>
      <c r="Q37" s="2047"/>
      <c r="R37" s="2048"/>
      <c r="S37" s="2041">
        <f>S33+S35</f>
        <v>0</v>
      </c>
      <c r="T37" s="2044"/>
      <c r="U37" s="683"/>
      <c r="V37" s="677"/>
      <c r="W37" s="1937"/>
      <c r="X37" s="1938"/>
      <c r="Y37" s="1938"/>
      <c r="Z37" s="1938"/>
      <c r="AA37" s="1938"/>
      <c r="AB37" s="1938"/>
      <c r="AC37" s="1939"/>
      <c r="AD37" s="1941"/>
      <c r="AE37" s="1941"/>
      <c r="AF37" s="1941"/>
      <c r="AG37" s="1941"/>
      <c r="AH37" s="1937"/>
      <c r="AI37" s="1942"/>
      <c r="AJ37" s="1941"/>
      <c r="AK37" s="1938"/>
      <c r="AL37" s="1942"/>
      <c r="AM37" s="1943"/>
      <c r="AN37" s="1942"/>
      <c r="AO37" s="376"/>
      <c r="AP37" s="382"/>
      <c r="AQ37" s="383"/>
      <c r="AR37" s="384"/>
      <c r="AS37" s="2054"/>
      <c r="AT37" s="2055"/>
      <c r="AU37" s="2055"/>
      <c r="AV37" s="2055"/>
      <c r="AW37" s="1937"/>
      <c r="AX37" s="1939"/>
      <c r="AY37" s="1993"/>
      <c r="AZ37" s="1994"/>
      <c r="BA37" s="1994"/>
      <c r="BB37" s="1994"/>
      <c r="BC37" s="1994"/>
      <c r="BD37" s="1995"/>
      <c r="BE37" s="367"/>
      <c r="BF37" s="367"/>
      <c r="BG37" s="367"/>
    </row>
    <row r="38" spans="1:65" ht="7.5" customHeight="1">
      <c r="A38" s="679"/>
      <c r="B38" s="680"/>
      <c r="C38" s="2049"/>
      <c r="D38" s="2050"/>
      <c r="E38" s="2050"/>
      <c r="F38" s="2050"/>
      <c r="G38" s="2050"/>
      <c r="H38" s="2050"/>
      <c r="I38" s="2050"/>
      <c r="J38" s="2050"/>
      <c r="K38" s="2050"/>
      <c r="L38" s="2050"/>
      <c r="M38" s="2050"/>
      <c r="N38" s="2050"/>
      <c r="O38" s="2050"/>
      <c r="P38" s="2050"/>
      <c r="Q38" s="2050"/>
      <c r="R38" s="2051"/>
      <c r="S38" s="2052"/>
      <c r="T38" s="2053"/>
      <c r="U38" s="683"/>
      <c r="V38" s="677"/>
      <c r="W38" s="1940"/>
      <c r="X38" s="1938"/>
      <c r="Y38" s="1938"/>
      <c r="Z38" s="1938"/>
      <c r="AA38" s="1938"/>
      <c r="AB38" s="1938"/>
      <c r="AC38" s="1939"/>
      <c r="AD38" s="1941"/>
      <c r="AE38" s="1941"/>
      <c r="AF38" s="1941"/>
      <c r="AG38" s="1941"/>
      <c r="AH38" s="1940"/>
      <c r="AI38" s="1942"/>
      <c r="AJ38" s="1938"/>
      <c r="AK38" s="1938"/>
      <c r="AL38" s="1942"/>
      <c r="AM38" s="1944"/>
      <c r="AN38" s="1942"/>
      <c r="AO38" s="385"/>
      <c r="AP38" s="386"/>
      <c r="AQ38" s="387"/>
      <c r="AR38" s="388"/>
      <c r="AS38" s="2055"/>
      <c r="AT38" s="2055"/>
      <c r="AU38" s="2055"/>
      <c r="AV38" s="2055"/>
      <c r="AW38" s="1940"/>
      <c r="AX38" s="1939"/>
      <c r="AY38" s="1994"/>
      <c r="AZ38" s="1994"/>
      <c r="BA38" s="1994"/>
      <c r="BB38" s="1994"/>
      <c r="BC38" s="1994"/>
      <c r="BD38" s="1995"/>
      <c r="BE38" s="367"/>
      <c r="BF38" s="367"/>
      <c r="BG38" s="367"/>
    </row>
    <row r="39" spans="1:65" ht="7.5" customHeight="1">
      <c r="A39" s="679"/>
      <c r="B39" s="680"/>
      <c r="C39" s="367"/>
      <c r="D39" s="367"/>
      <c r="E39" s="367"/>
      <c r="F39" s="367"/>
      <c r="G39" s="367"/>
      <c r="H39" s="367"/>
      <c r="I39" s="367"/>
      <c r="J39" s="367"/>
      <c r="K39" s="367"/>
      <c r="L39" s="367"/>
      <c r="M39" s="367"/>
      <c r="N39" s="367"/>
      <c r="O39" s="367"/>
      <c r="P39" s="367"/>
      <c r="Q39" s="367"/>
      <c r="R39" s="367"/>
      <c r="S39" s="367"/>
      <c r="T39" s="367"/>
      <c r="U39" s="683"/>
      <c r="V39" s="677"/>
      <c r="W39" s="1937"/>
      <c r="X39" s="1938"/>
      <c r="Y39" s="1938"/>
      <c r="Z39" s="1938"/>
      <c r="AA39" s="1938"/>
      <c r="AB39" s="1938"/>
      <c r="AC39" s="1939"/>
      <c r="AD39" s="1941"/>
      <c r="AE39" s="1941"/>
      <c r="AF39" s="1941"/>
      <c r="AG39" s="1941"/>
      <c r="AH39" s="1937"/>
      <c r="AI39" s="1942"/>
      <c r="AJ39" s="1941"/>
      <c r="AK39" s="1938"/>
      <c r="AL39" s="1942"/>
      <c r="AM39" s="1943"/>
      <c r="AN39" s="1942"/>
      <c r="AO39" s="376"/>
      <c r="AP39" s="382"/>
      <c r="AQ39" s="383"/>
      <c r="AR39" s="384"/>
      <c r="AS39" s="2054"/>
      <c r="AT39" s="2055"/>
      <c r="AU39" s="2055"/>
      <c r="AV39" s="2055"/>
      <c r="AW39" s="1937"/>
      <c r="AX39" s="1939"/>
      <c r="AY39" s="1993"/>
      <c r="AZ39" s="1994"/>
      <c r="BA39" s="1994"/>
      <c r="BB39" s="1994"/>
      <c r="BC39" s="1994"/>
      <c r="BD39" s="1995"/>
      <c r="BE39" s="367"/>
      <c r="BF39" s="367"/>
      <c r="BG39" s="367"/>
      <c r="BH39" s="914" t="s">
        <v>915</v>
      </c>
    </row>
    <row r="40" spans="1:65" ht="7.5" customHeight="1">
      <c r="A40" s="679"/>
      <c r="B40" s="680"/>
      <c r="C40" s="367"/>
      <c r="D40" s="2066"/>
      <c r="E40" s="2066"/>
      <c r="F40" s="2066"/>
      <c r="G40" s="2066"/>
      <c r="H40" s="2066"/>
      <c r="I40" s="2066"/>
      <c r="J40" s="2067" t="s">
        <v>317</v>
      </c>
      <c r="K40" s="2067"/>
      <c r="L40" s="2067"/>
      <c r="M40" s="1920" t="s">
        <v>318</v>
      </c>
      <c r="N40" s="1920"/>
      <c r="O40" s="1920"/>
      <c r="P40" s="1920" t="s">
        <v>319</v>
      </c>
      <c r="Q40" s="1920"/>
      <c r="R40" s="1920"/>
      <c r="S40" s="1920"/>
      <c r="T40" s="367"/>
      <c r="U40" s="683"/>
      <c r="V40" s="677"/>
      <c r="W40" s="1940"/>
      <c r="X40" s="1938"/>
      <c r="Y40" s="1938"/>
      <c r="Z40" s="1938"/>
      <c r="AA40" s="1938"/>
      <c r="AB40" s="1938"/>
      <c r="AC40" s="1939"/>
      <c r="AD40" s="1941"/>
      <c r="AE40" s="1941"/>
      <c r="AF40" s="1941"/>
      <c r="AG40" s="1941"/>
      <c r="AH40" s="1940"/>
      <c r="AI40" s="1942"/>
      <c r="AJ40" s="1938"/>
      <c r="AK40" s="1938"/>
      <c r="AL40" s="1942"/>
      <c r="AM40" s="1944"/>
      <c r="AN40" s="1942"/>
      <c r="AO40" s="385"/>
      <c r="AP40" s="386"/>
      <c r="AQ40" s="387"/>
      <c r="AR40" s="388"/>
      <c r="AS40" s="2055"/>
      <c r="AT40" s="2055"/>
      <c r="AU40" s="2055"/>
      <c r="AV40" s="2055"/>
      <c r="AW40" s="1940"/>
      <c r="AX40" s="1939"/>
      <c r="AY40" s="1994"/>
      <c r="AZ40" s="1994"/>
      <c r="BA40" s="1994"/>
      <c r="BB40" s="1994"/>
      <c r="BC40" s="1994"/>
      <c r="BD40" s="1995"/>
      <c r="BE40" s="367"/>
      <c r="BF40" s="367"/>
      <c r="BG40" s="367"/>
      <c r="BH40" s="915" t="s">
        <v>916</v>
      </c>
      <c r="BI40" s="916" t="s">
        <v>922</v>
      </c>
    </row>
    <row r="41" spans="1:65" ht="7.5" customHeight="1">
      <c r="A41" s="679"/>
      <c r="B41" s="680"/>
      <c r="C41" s="367"/>
      <c r="D41" s="2066"/>
      <c r="E41" s="2066"/>
      <c r="F41" s="2066"/>
      <c r="G41" s="2066"/>
      <c r="H41" s="2066"/>
      <c r="I41" s="2066"/>
      <c r="J41" s="2067"/>
      <c r="K41" s="2067"/>
      <c r="L41" s="2067"/>
      <c r="M41" s="1920"/>
      <c r="N41" s="1920"/>
      <c r="O41" s="1920"/>
      <c r="P41" s="1920"/>
      <c r="Q41" s="1920"/>
      <c r="R41" s="1920"/>
      <c r="S41" s="1920"/>
      <c r="T41" s="367"/>
      <c r="U41" s="683"/>
      <c r="V41" s="677"/>
      <c r="W41" s="1937"/>
      <c r="X41" s="1938"/>
      <c r="Y41" s="1938"/>
      <c r="Z41" s="1938"/>
      <c r="AA41" s="1938"/>
      <c r="AB41" s="1938"/>
      <c r="AC41" s="1939"/>
      <c r="AD41" s="1941"/>
      <c r="AE41" s="1941"/>
      <c r="AF41" s="1941"/>
      <c r="AG41" s="1941"/>
      <c r="AH41" s="2064"/>
      <c r="AI41" s="1942"/>
      <c r="AJ41" s="1941"/>
      <c r="AK41" s="1938"/>
      <c r="AL41" s="1942"/>
      <c r="AM41" s="2065"/>
      <c r="AN41" s="1942"/>
      <c r="AO41" s="376"/>
      <c r="AP41" s="382"/>
      <c r="AQ41" s="383"/>
      <c r="AR41" s="384"/>
      <c r="AS41" s="2054"/>
      <c r="AT41" s="2055"/>
      <c r="AU41" s="2055"/>
      <c r="AV41" s="2055"/>
      <c r="AW41" s="1937"/>
      <c r="AX41" s="1939"/>
      <c r="AY41" s="1993"/>
      <c r="AZ41" s="1994"/>
      <c r="BA41" s="1994"/>
      <c r="BB41" s="1994"/>
      <c r="BC41" s="1994"/>
      <c r="BD41" s="1995"/>
      <c r="BE41" s="367"/>
      <c r="BF41" s="367"/>
      <c r="BG41" s="367"/>
      <c r="BH41" s="915" t="s">
        <v>917</v>
      </c>
      <c r="BI41" s="916" t="s">
        <v>922</v>
      </c>
    </row>
    <row r="42" spans="1:65" ht="7.5" customHeight="1">
      <c r="A42" s="679"/>
      <c r="B42" s="680"/>
      <c r="C42" s="367"/>
      <c r="D42" s="2066"/>
      <c r="E42" s="2066"/>
      <c r="F42" s="2066"/>
      <c r="G42" s="2066"/>
      <c r="H42" s="2066"/>
      <c r="I42" s="2066"/>
      <c r="J42" s="2067"/>
      <c r="K42" s="2067"/>
      <c r="L42" s="2067"/>
      <c r="M42" s="1920"/>
      <c r="N42" s="1920"/>
      <c r="O42" s="1920"/>
      <c r="P42" s="1920"/>
      <c r="Q42" s="1920"/>
      <c r="R42" s="1920"/>
      <c r="S42" s="1920"/>
      <c r="T42" s="367"/>
      <c r="U42" s="683"/>
      <c r="V42" s="677"/>
      <c r="W42" s="1940"/>
      <c r="X42" s="1938"/>
      <c r="Y42" s="1938"/>
      <c r="Z42" s="1938"/>
      <c r="AA42" s="1938"/>
      <c r="AB42" s="1938"/>
      <c r="AC42" s="1939"/>
      <c r="AD42" s="1941"/>
      <c r="AE42" s="1941"/>
      <c r="AF42" s="1941"/>
      <c r="AG42" s="1941"/>
      <c r="AH42" s="1940"/>
      <c r="AI42" s="1942"/>
      <c r="AJ42" s="1938"/>
      <c r="AK42" s="1938"/>
      <c r="AL42" s="1942"/>
      <c r="AM42" s="1944"/>
      <c r="AN42" s="1942"/>
      <c r="AO42" s="385"/>
      <c r="AP42" s="386"/>
      <c r="AQ42" s="387"/>
      <c r="AR42" s="388"/>
      <c r="AS42" s="2055"/>
      <c r="AT42" s="2055"/>
      <c r="AU42" s="2055"/>
      <c r="AV42" s="2055"/>
      <c r="AW42" s="1940"/>
      <c r="AX42" s="1939"/>
      <c r="AY42" s="1994"/>
      <c r="AZ42" s="1994"/>
      <c r="BA42" s="1994"/>
      <c r="BB42" s="1994"/>
      <c r="BC42" s="1994"/>
      <c r="BD42" s="1995"/>
      <c r="BE42" s="367"/>
      <c r="BF42" s="367"/>
      <c r="BG42" s="367"/>
      <c r="BH42" s="915" t="s">
        <v>918</v>
      </c>
      <c r="BI42" s="916" t="s">
        <v>922</v>
      </c>
    </row>
    <row r="43" spans="1:65" ht="7.5" customHeight="1">
      <c r="A43" s="679"/>
      <c r="B43" s="680"/>
      <c r="C43" s="367"/>
      <c r="D43" s="2068" t="s">
        <v>320</v>
      </c>
      <c r="E43" s="2068"/>
      <c r="F43" s="2068"/>
      <c r="G43" s="2068"/>
      <c r="H43" s="2068"/>
      <c r="I43" s="2068"/>
      <c r="J43" s="2056">
        <f>IF(S37&gt;=50,50,S37)</f>
        <v>0</v>
      </c>
      <c r="K43" s="2057"/>
      <c r="L43" s="2069"/>
      <c r="M43" s="2074">
        <v>0.8</v>
      </c>
      <c r="N43" s="2075"/>
      <c r="O43" s="2075"/>
      <c r="P43" s="2076">
        <f>ROUND(J43*M43,3)</f>
        <v>0</v>
      </c>
      <c r="Q43" s="2077"/>
      <c r="R43" s="2077"/>
      <c r="S43" s="2078"/>
      <c r="T43" s="367"/>
      <c r="U43" s="683"/>
      <c r="V43" s="677"/>
      <c r="W43" s="1937"/>
      <c r="X43" s="1938"/>
      <c r="Y43" s="1938"/>
      <c r="Z43" s="1938"/>
      <c r="AA43" s="1938"/>
      <c r="AB43" s="1938"/>
      <c r="AC43" s="1939"/>
      <c r="AD43" s="1941"/>
      <c r="AE43" s="1941"/>
      <c r="AF43" s="1941"/>
      <c r="AG43" s="1941"/>
      <c r="AH43" s="1937"/>
      <c r="AI43" s="1942"/>
      <c r="AJ43" s="1941"/>
      <c r="AK43" s="1938"/>
      <c r="AL43" s="1942"/>
      <c r="AM43" s="1943"/>
      <c r="AN43" s="1942"/>
      <c r="AO43" s="376"/>
      <c r="AP43" s="382"/>
      <c r="AQ43" s="383"/>
      <c r="AR43" s="384"/>
      <c r="AS43" s="2054"/>
      <c r="AT43" s="2055"/>
      <c r="AU43" s="2055"/>
      <c r="AV43" s="2055"/>
      <c r="AW43" s="1937"/>
      <c r="AX43" s="1939"/>
      <c r="AY43" s="1993"/>
      <c r="AZ43" s="1994"/>
      <c r="BA43" s="1994"/>
      <c r="BB43" s="1994"/>
      <c r="BC43" s="1994"/>
      <c r="BD43" s="1995"/>
      <c r="BE43" s="367"/>
      <c r="BF43" s="367"/>
      <c r="BG43" s="367"/>
      <c r="BH43" s="915" t="s">
        <v>919</v>
      </c>
      <c r="BI43" s="916" t="s">
        <v>922</v>
      </c>
    </row>
    <row r="44" spans="1:65" ht="7.5" customHeight="1">
      <c r="A44" s="679"/>
      <c r="B44" s="680"/>
      <c r="C44" s="367"/>
      <c r="D44" s="2068"/>
      <c r="E44" s="2068"/>
      <c r="F44" s="2068"/>
      <c r="G44" s="2068"/>
      <c r="H44" s="2068"/>
      <c r="I44" s="2068"/>
      <c r="J44" s="2070"/>
      <c r="K44" s="2071"/>
      <c r="L44" s="2072"/>
      <c r="M44" s="2075"/>
      <c r="N44" s="2075"/>
      <c r="O44" s="2075"/>
      <c r="P44" s="2079"/>
      <c r="Q44" s="2080"/>
      <c r="R44" s="2080"/>
      <c r="S44" s="2081"/>
      <c r="T44" s="367"/>
      <c r="U44" s="683"/>
      <c r="V44" s="677"/>
      <c r="W44" s="1940"/>
      <c r="X44" s="1938"/>
      <c r="Y44" s="1938"/>
      <c r="Z44" s="1938"/>
      <c r="AA44" s="1938"/>
      <c r="AB44" s="1938"/>
      <c r="AC44" s="1939"/>
      <c r="AD44" s="1941"/>
      <c r="AE44" s="1941"/>
      <c r="AF44" s="1941"/>
      <c r="AG44" s="1941"/>
      <c r="AH44" s="1940"/>
      <c r="AI44" s="1942"/>
      <c r="AJ44" s="1938"/>
      <c r="AK44" s="1938"/>
      <c r="AL44" s="1942"/>
      <c r="AM44" s="1944"/>
      <c r="AN44" s="1942"/>
      <c r="AO44" s="385"/>
      <c r="AP44" s="386"/>
      <c r="AQ44" s="387"/>
      <c r="AR44" s="388"/>
      <c r="AS44" s="2055"/>
      <c r="AT44" s="2055"/>
      <c r="AU44" s="2055"/>
      <c r="AV44" s="2055"/>
      <c r="AW44" s="1940"/>
      <c r="AX44" s="1939"/>
      <c r="AY44" s="1994"/>
      <c r="AZ44" s="1994"/>
      <c r="BA44" s="1994"/>
      <c r="BB44" s="1994"/>
      <c r="BC44" s="1994"/>
      <c r="BD44" s="1995"/>
      <c r="BE44" s="367"/>
      <c r="BF44" s="367"/>
      <c r="BG44" s="367"/>
      <c r="BH44" s="915" t="s">
        <v>920</v>
      </c>
      <c r="BI44" s="916" t="s">
        <v>923</v>
      </c>
    </row>
    <row r="45" spans="1:65" ht="7.5" customHeight="1">
      <c r="A45" s="679"/>
      <c r="B45" s="680"/>
      <c r="C45" s="367"/>
      <c r="D45" s="2068"/>
      <c r="E45" s="2068"/>
      <c r="F45" s="2068"/>
      <c r="G45" s="2068"/>
      <c r="H45" s="2068"/>
      <c r="I45" s="2068"/>
      <c r="J45" s="2058"/>
      <c r="K45" s="2059"/>
      <c r="L45" s="2073"/>
      <c r="M45" s="2075"/>
      <c r="N45" s="2075"/>
      <c r="O45" s="2075"/>
      <c r="P45" s="2082"/>
      <c r="Q45" s="2083"/>
      <c r="R45" s="2083"/>
      <c r="S45" s="2084"/>
      <c r="T45" s="367"/>
      <c r="U45" s="683"/>
      <c r="V45" s="677"/>
      <c r="W45" s="1937"/>
      <c r="X45" s="1938"/>
      <c r="Y45" s="1938"/>
      <c r="Z45" s="1938"/>
      <c r="AA45" s="1938"/>
      <c r="AB45" s="1938"/>
      <c r="AC45" s="1939"/>
      <c r="AD45" s="1941"/>
      <c r="AE45" s="1941"/>
      <c r="AF45" s="1941"/>
      <c r="AG45" s="1941"/>
      <c r="AH45" s="1937"/>
      <c r="AI45" s="1942"/>
      <c r="AJ45" s="1941"/>
      <c r="AK45" s="1938"/>
      <c r="AL45" s="1942"/>
      <c r="AM45" s="1943"/>
      <c r="AN45" s="1942"/>
      <c r="AO45" s="376"/>
      <c r="AP45" s="382"/>
      <c r="AQ45" s="383"/>
      <c r="AR45" s="384"/>
      <c r="AS45" s="2054"/>
      <c r="AT45" s="2055"/>
      <c r="AU45" s="2055"/>
      <c r="AV45" s="2055"/>
      <c r="AW45" s="1937"/>
      <c r="AX45" s="1939"/>
      <c r="AY45" s="1993"/>
      <c r="AZ45" s="1994"/>
      <c r="BA45" s="1994"/>
      <c r="BB45" s="1994"/>
      <c r="BC45" s="1994"/>
      <c r="BD45" s="1995"/>
      <c r="BE45" s="367"/>
      <c r="BF45" s="367"/>
      <c r="BG45" s="367"/>
      <c r="BH45" s="915" t="s">
        <v>921</v>
      </c>
      <c r="BI45" s="916" t="s">
        <v>922</v>
      </c>
    </row>
    <row r="46" spans="1:65" ht="7.5" customHeight="1">
      <c r="A46" s="679"/>
      <c r="B46" s="680"/>
      <c r="C46" s="367"/>
      <c r="D46" s="2067" t="s">
        <v>321</v>
      </c>
      <c r="E46" s="2067"/>
      <c r="F46" s="2067"/>
      <c r="G46" s="2067"/>
      <c r="H46" s="2067"/>
      <c r="I46" s="2067"/>
      <c r="J46" s="2056">
        <f>IF(50&gt;S37,0,IF(S37&gt;=100,50,S37-50))</f>
        <v>0</v>
      </c>
      <c r="K46" s="2057"/>
      <c r="L46" s="2069"/>
      <c r="M46" s="2075">
        <v>0.7</v>
      </c>
      <c r="N46" s="2075"/>
      <c r="O46" s="2075"/>
      <c r="P46" s="2076">
        <f>ROUND(J46*M46,3)</f>
        <v>0</v>
      </c>
      <c r="Q46" s="2077"/>
      <c r="R46" s="2077"/>
      <c r="S46" s="2078"/>
      <c r="T46" s="367"/>
      <c r="U46" s="683"/>
      <c r="V46" s="677"/>
      <c r="W46" s="1940"/>
      <c r="X46" s="1938"/>
      <c r="Y46" s="1938"/>
      <c r="Z46" s="1938"/>
      <c r="AA46" s="1938"/>
      <c r="AB46" s="1938"/>
      <c r="AC46" s="1939"/>
      <c r="AD46" s="1941"/>
      <c r="AE46" s="1941"/>
      <c r="AF46" s="1941"/>
      <c r="AG46" s="1941"/>
      <c r="AH46" s="1940"/>
      <c r="AI46" s="1942"/>
      <c r="AJ46" s="1938"/>
      <c r="AK46" s="1938"/>
      <c r="AL46" s="1942"/>
      <c r="AM46" s="1944"/>
      <c r="AN46" s="1942"/>
      <c r="AO46" s="385"/>
      <c r="AP46" s="386"/>
      <c r="AQ46" s="387"/>
      <c r="AR46" s="388"/>
      <c r="AS46" s="2055"/>
      <c r="AT46" s="2055"/>
      <c r="AU46" s="2055"/>
      <c r="AV46" s="2055"/>
      <c r="AW46" s="1940"/>
      <c r="AX46" s="1939"/>
      <c r="AY46" s="1994"/>
      <c r="AZ46" s="1994"/>
      <c r="BA46" s="1994"/>
      <c r="BB46" s="1994"/>
      <c r="BC46" s="1994"/>
      <c r="BD46" s="1995"/>
      <c r="BE46" s="367"/>
      <c r="BF46" s="367"/>
      <c r="BG46" s="367"/>
      <c r="BH46" s="915" t="s">
        <v>924</v>
      </c>
      <c r="BI46" s="916" t="s">
        <v>926</v>
      </c>
    </row>
    <row r="47" spans="1:65" ht="7.5" customHeight="1">
      <c r="A47" s="679"/>
      <c r="B47" s="680"/>
      <c r="C47" s="367"/>
      <c r="D47" s="2067"/>
      <c r="E47" s="2067"/>
      <c r="F47" s="2067"/>
      <c r="G47" s="2067"/>
      <c r="H47" s="2067"/>
      <c r="I47" s="2067"/>
      <c r="J47" s="2070"/>
      <c r="K47" s="2071"/>
      <c r="L47" s="2072"/>
      <c r="M47" s="2075"/>
      <c r="N47" s="2075"/>
      <c r="O47" s="2075"/>
      <c r="P47" s="2079"/>
      <c r="Q47" s="2080"/>
      <c r="R47" s="2080"/>
      <c r="S47" s="2081"/>
      <c r="T47" s="367"/>
      <c r="U47" s="683"/>
      <c r="V47" s="677"/>
      <c r="W47" s="1937"/>
      <c r="X47" s="1941"/>
      <c r="Y47" s="1941"/>
      <c r="Z47" s="1941"/>
      <c r="AA47" s="1941"/>
      <c r="AB47" s="1941"/>
      <c r="AC47" s="2039"/>
      <c r="AD47" s="1941"/>
      <c r="AE47" s="1941"/>
      <c r="AF47" s="1941"/>
      <c r="AG47" s="1941"/>
      <c r="AH47" s="1937"/>
      <c r="AI47" s="1942"/>
      <c r="AJ47" s="1941"/>
      <c r="AK47" s="1938"/>
      <c r="AL47" s="1942"/>
      <c r="AM47" s="1943"/>
      <c r="AN47" s="1942"/>
      <c r="AO47" s="376"/>
      <c r="AP47" s="382"/>
      <c r="AQ47" s="383"/>
      <c r="AR47" s="384"/>
      <c r="AS47" s="2054"/>
      <c r="AT47" s="2055"/>
      <c r="AU47" s="2055"/>
      <c r="AV47" s="2055"/>
      <c r="AW47" s="1937"/>
      <c r="AX47" s="1939"/>
      <c r="AY47" s="1993"/>
      <c r="AZ47" s="1994"/>
      <c r="BA47" s="1994"/>
      <c r="BB47" s="1994"/>
      <c r="BC47" s="1994"/>
      <c r="BD47" s="1995"/>
      <c r="BE47" s="367"/>
      <c r="BF47" s="367"/>
      <c r="BG47" s="367"/>
      <c r="BH47" s="915" t="s">
        <v>925</v>
      </c>
      <c r="BI47" s="915" t="s">
        <v>927</v>
      </c>
    </row>
    <row r="48" spans="1:65" ht="7.5" customHeight="1">
      <c r="A48" s="679"/>
      <c r="B48" s="680"/>
      <c r="C48" s="367"/>
      <c r="D48" s="2067"/>
      <c r="E48" s="2067"/>
      <c r="F48" s="2067"/>
      <c r="G48" s="2067"/>
      <c r="H48" s="2067"/>
      <c r="I48" s="2067"/>
      <c r="J48" s="2058"/>
      <c r="K48" s="2059"/>
      <c r="L48" s="2073"/>
      <c r="M48" s="2075"/>
      <c r="N48" s="2075"/>
      <c r="O48" s="2075"/>
      <c r="P48" s="2082"/>
      <c r="Q48" s="2083"/>
      <c r="R48" s="2083"/>
      <c r="S48" s="2084"/>
      <c r="T48" s="367"/>
      <c r="U48" s="683"/>
      <c r="V48" s="677"/>
      <c r="W48" s="1937"/>
      <c r="X48" s="1941"/>
      <c r="Y48" s="1941"/>
      <c r="Z48" s="1941"/>
      <c r="AA48" s="1941"/>
      <c r="AB48" s="1941"/>
      <c r="AC48" s="2039"/>
      <c r="AD48" s="1941"/>
      <c r="AE48" s="1941"/>
      <c r="AF48" s="1941"/>
      <c r="AG48" s="1941"/>
      <c r="AH48" s="1940"/>
      <c r="AI48" s="1942"/>
      <c r="AJ48" s="1938"/>
      <c r="AK48" s="1938"/>
      <c r="AL48" s="1942"/>
      <c r="AM48" s="1944"/>
      <c r="AN48" s="1942"/>
      <c r="AO48" s="385"/>
      <c r="AP48" s="386"/>
      <c r="AQ48" s="387"/>
      <c r="AR48" s="388"/>
      <c r="AS48" s="2055"/>
      <c r="AT48" s="2055"/>
      <c r="AU48" s="2055"/>
      <c r="AV48" s="2055"/>
      <c r="AW48" s="1940"/>
      <c r="AX48" s="1939"/>
      <c r="AY48" s="1994"/>
      <c r="AZ48" s="1994"/>
      <c r="BA48" s="1994"/>
      <c r="BB48" s="1994"/>
      <c r="BC48" s="1994"/>
      <c r="BD48" s="1995"/>
      <c r="BE48" s="367"/>
      <c r="BF48" s="367"/>
      <c r="BG48" s="367"/>
    </row>
    <row r="49" spans="1:59" ht="7.5" customHeight="1">
      <c r="A49" s="679"/>
      <c r="B49" s="680"/>
      <c r="C49" s="367"/>
      <c r="D49" s="2067" t="s">
        <v>322</v>
      </c>
      <c r="E49" s="2067"/>
      <c r="F49" s="2067"/>
      <c r="G49" s="2067"/>
      <c r="H49" s="2067"/>
      <c r="I49" s="2067"/>
      <c r="J49" s="2056">
        <f>IF(S37&lt;100,0,IF(S37&gt;=300,200,S37-100))</f>
        <v>0</v>
      </c>
      <c r="K49" s="2057"/>
      <c r="L49" s="2069"/>
      <c r="M49" s="2074">
        <v>0.6</v>
      </c>
      <c r="N49" s="2075"/>
      <c r="O49" s="2075"/>
      <c r="P49" s="2076">
        <f>ROUND(J49*M49,3)</f>
        <v>0</v>
      </c>
      <c r="Q49" s="2077"/>
      <c r="R49" s="2077"/>
      <c r="S49" s="2078"/>
      <c r="T49" s="367"/>
      <c r="U49" s="683"/>
      <c r="V49" s="677"/>
      <c r="W49" s="1937"/>
      <c r="X49" s="1941"/>
      <c r="Y49" s="1941"/>
      <c r="Z49" s="1941"/>
      <c r="AA49" s="1941"/>
      <c r="AB49" s="1941"/>
      <c r="AC49" s="2039"/>
      <c r="AD49" s="1941"/>
      <c r="AE49" s="1941"/>
      <c r="AF49" s="1941"/>
      <c r="AG49" s="1941"/>
      <c r="AH49" s="1937"/>
      <c r="AI49" s="1942"/>
      <c r="AJ49" s="1941"/>
      <c r="AK49" s="1938"/>
      <c r="AL49" s="1942"/>
      <c r="AM49" s="1943"/>
      <c r="AN49" s="1942"/>
      <c r="AO49" s="376"/>
      <c r="AP49" s="382"/>
      <c r="AQ49" s="383"/>
      <c r="AR49" s="384"/>
      <c r="AS49" s="2054"/>
      <c r="AT49" s="2055"/>
      <c r="AU49" s="2055"/>
      <c r="AV49" s="2055"/>
      <c r="AW49" s="1937"/>
      <c r="AX49" s="1939"/>
      <c r="AY49" s="1993"/>
      <c r="AZ49" s="1994"/>
      <c r="BA49" s="1994"/>
      <c r="BB49" s="1994"/>
      <c r="BC49" s="1994"/>
      <c r="BD49" s="1995"/>
      <c r="BE49" s="367"/>
      <c r="BF49" s="367"/>
      <c r="BG49" s="367"/>
    </row>
    <row r="50" spans="1:59" ht="7.5" customHeight="1">
      <c r="A50" s="679"/>
      <c r="B50" s="680"/>
      <c r="C50" s="367"/>
      <c r="D50" s="2067"/>
      <c r="E50" s="2067"/>
      <c r="F50" s="2067"/>
      <c r="G50" s="2067"/>
      <c r="H50" s="2067"/>
      <c r="I50" s="2067"/>
      <c r="J50" s="2070"/>
      <c r="K50" s="2071"/>
      <c r="L50" s="2072"/>
      <c r="M50" s="2075"/>
      <c r="N50" s="2075"/>
      <c r="O50" s="2075"/>
      <c r="P50" s="2079"/>
      <c r="Q50" s="2080"/>
      <c r="R50" s="2080"/>
      <c r="S50" s="2081"/>
      <c r="T50" s="367"/>
      <c r="U50" s="683"/>
      <c r="V50" s="677"/>
      <c r="W50" s="1937"/>
      <c r="X50" s="1941"/>
      <c r="Y50" s="1941"/>
      <c r="Z50" s="1941"/>
      <c r="AA50" s="1941"/>
      <c r="AB50" s="1941"/>
      <c r="AC50" s="2039"/>
      <c r="AD50" s="1941"/>
      <c r="AE50" s="1941"/>
      <c r="AF50" s="1941"/>
      <c r="AG50" s="1941"/>
      <c r="AH50" s="1940"/>
      <c r="AI50" s="1942"/>
      <c r="AJ50" s="1938"/>
      <c r="AK50" s="1938"/>
      <c r="AL50" s="1942"/>
      <c r="AM50" s="1944"/>
      <c r="AN50" s="1942"/>
      <c r="AO50" s="385"/>
      <c r="AP50" s="386"/>
      <c r="AQ50" s="387"/>
      <c r="AR50" s="388"/>
      <c r="AS50" s="2055"/>
      <c r="AT50" s="2055"/>
      <c r="AU50" s="2055"/>
      <c r="AV50" s="2055"/>
      <c r="AW50" s="1940"/>
      <c r="AX50" s="1939"/>
      <c r="AY50" s="1994"/>
      <c r="AZ50" s="1994"/>
      <c r="BA50" s="1994"/>
      <c r="BB50" s="1994"/>
      <c r="BC50" s="1994"/>
      <c r="BD50" s="1995"/>
      <c r="BE50" s="367"/>
      <c r="BF50" s="367"/>
      <c r="BG50" s="367"/>
    </row>
    <row r="51" spans="1:59" ht="7.5" customHeight="1">
      <c r="A51" s="679"/>
      <c r="B51" s="680"/>
      <c r="C51" s="367"/>
      <c r="D51" s="2067"/>
      <c r="E51" s="2067"/>
      <c r="F51" s="2067"/>
      <c r="G51" s="2067"/>
      <c r="H51" s="2067"/>
      <c r="I51" s="2067"/>
      <c r="J51" s="2058"/>
      <c r="K51" s="2059"/>
      <c r="L51" s="2073"/>
      <c r="M51" s="2075"/>
      <c r="N51" s="2075"/>
      <c r="O51" s="2075"/>
      <c r="P51" s="2082"/>
      <c r="Q51" s="2083"/>
      <c r="R51" s="2083"/>
      <c r="S51" s="2084"/>
      <c r="T51" s="367"/>
      <c r="U51" s="683"/>
      <c r="V51" s="677"/>
      <c r="W51" s="1937"/>
      <c r="X51" s="1941"/>
      <c r="Y51" s="1941"/>
      <c r="Z51" s="1941"/>
      <c r="AA51" s="1941"/>
      <c r="AB51" s="1941"/>
      <c r="AC51" s="2039"/>
      <c r="AD51" s="1941"/>
      <c r="AE51" s="1941"/>
      <c r="AF51" s="1941"/>
      <c r="AG51" s="1941"/>
      <c r="AH51" s="1937"/>
      <c r="AI51" s="1942"/>
      <c r="AJ51" s="1941"/>
      <c r="AK51" s="1938"/>
      <c r="AL51" s="1942"/>
      <c r="AM51" s="1943"/>
      <c r="AN51" s="1942"/>
      <c r="AO51" s="376"/>
      <c r="AP51" s="382"/>
      <c r="AQ51" s="383"/>
      <c r="AR51" s="384"/>
      <c r="AS51" s="2054"/>
      <c r="AT51" s="2055"/>
      <c r="AU51" s="2055"/>
      <c r="AV51" s="2055"/>
      <c r="AW51" s="1937"/>
      <c r="AX51" s="1939"/>
      <c r="AY51" s="1993"/>
      <c r="AZ51" s="1994"/>
      <c r="BA51" s="1994"/>
      <c r="BB51" s="1994"/>
      <c r="BC51" s="1994"/>
      <c r="BD51" s="1995"/>
      <c r="BE51" s="367"/>
      <c r="BF51" s="367"/>
      <c r="BG51" s="367"/>
    </row>
    <row r="52" spans="1:59" ht="7.5" customHeight="1">
      <c r="A52" s="679"/>
      <c r="B52" s="680"/>
      <c r="C52" s="367"/>
      <c r="D52" s="2067" t="s">
        <v>323</v>
      </c>
      <c r="E52" s="2067"/>
      <c r="F52" s="2067"/>
      <c r="G52" s="2067"/>
      <c r="H52" s="2067"/>
      <c r="I52" s="2067"/>
      <c r="J52" s="2056">
        <f>IF(S37&lt;300,0,IF(S37&gt;=600,300,S37-300))</f>
        <v>0</v>
      </c>
      <c r="K52" s="2057"/>
      <c r="L52" s="2069"/>
      <c r="M52" s="2075">
        <v>0.5</v>
      </c>
      <c r="N52" s="2075"/>
      <c r="O52" s="2075"/>
      <c r="P52" s="2076">
        <f>ROUND(J52*M52,3)</f>
        <v>0</v>
      </c>
      <c r="Q52" s="2077"/>
      <c r="R52" s="2077"/>
      <c r="S52" s="2078"/>
      <c r="T52" s="367"/>
      <c r="U52" s="683"/>
      <c r="V52" s="677"/>
      <c r="W52" s="1937"/>
      <c r="X52" s="1941"/>
      <c r="Y52" s="1941"/>
      <c r="Z52" s="1941"/>
      <c r="AA52" s="1941"/>
      <c r="AB52" s="1941"/>
      <c r="AC52" s="2039"/>
      <c r="AD52" s="1941"/>
      <c r="AE52" s="1941"/>
      <c r="AF52" s="1941"/>
      <c r="AG52" s="1941"/>
      <c r="AH52" s="1940"/>
      <c r="AI52" s="1942"/>
      <c r="AJ52" s="1938"/>
      <c r="AK52" s="1938"/>
      <c r="AL52" s="1942"/>
      <c r="AM52" s="1944"/>
      <c r="AN52" s="1942"/>
      <c r="AO52" s="385"/>
      <c r="AP52" s="386"/>
      <c r="AQ52" s="387"/>
      <c r="AR52" s="388"/>
      <c r="AS52" s="2055"/>
      <c r="AT52" s="2055"/>
      <c r="AU52" s="2055"/>
      <c r="AV52" s="2055"/>
      <c r="AW52" s="1940"/>
      <c r="AX52" s="1939"/>
      <c r="AY52" s="1994"/>
      <c r="AZ52" s="1994"/>
      <c r="BA52" s="1994"/>
      <c r="BB52" s="1994"/>
      <c r="BC52" s="1994"/>
      <c r="BD52" s="1995"/>
      <c r="BE52" s="367"/>
      <c r="BF52" s="367"/>
      <c r="BG52" s="367"/>
    </row>
    <row r="53" spans="1:59" ht="7.5" customHeight="1">
      <c r="A53" s="679"/>
      <c r="B53" s="680"/>
      <c r="C53" s="367"/>
      <c r="D53" s="2067"/>
      <c r="E53" s="2067"/>
      <c r="F53" s="2067"/>
      <c r="G53" s="2067"/>
      <c r="H53" s="2067"/>
      <c r="I53" s="2067"/>
      <c r="J53" s="2070"/>
      <c r="K53" s="2071"/>
      <c r="L53" s="2072"/>
      <c r="M53" s="2075"/>
      <c r="N53" s="2075"/>
      <c r="O53" s="2075"/>
      <c r="P53" s="2079"/>
      <c r="Q53" s="2080"/>
      <c r="R53" s="2080"/>
      <c r="S53" s="2081"/>
      <c r="T53" s="367"/>
      <c r="U53" s="683"/>
      <c r="V53" s="677"/>
      <c r="W53" s="1937"/>
      <c r="X53" s="1941"/>
      <c r="Y53" s="1941"/>
      <c r="Z53" s="1941"/>
      <c r="AA53" s="1941"/>
      <c r="AB53" s="1941"/>
      <c r="AC53" s="2039"/>
      <c r="AD53" s="1941"/>
      <c r="AE53" s="1941"/>
      <c r="AF53" s="1941"/>
      <c r="AG53" s="1941"/>
      <c r="AH53" s="1937"/>
      <c r="AI53" s="1942"/>
      <c r="AJ53" s="1941"/>
      <c r="AK53" s="1938"/>
      <c r="AL53" s="1942"/>
      <c r="AM53" s="1943"/>
      <c r="AN53" s="1942"/>
      <c r="AO53" s="376"/>
      <c r="AP53" s="382"/>
      <c r="AQ53" s="383"/>
      <c r="AR53" s="384"/>
      <c r="AS53" s="2054"/>
      <c r="AT53" s="2055"/>
      <c r="AU53" s="2055"/>
      <c r="AV53" s="2055"/>
      <c r="AW53" s="1937"/>
      <c r="AX53" s="1939"/>
      <c r="AY53" s="1993"/>
      <c r="AZ53" s="1994"/>
      <c r="BA53" s="1994"/>
      <c r="BB53" s="1994"/>
      <c r="BC53" s="1994"/>
      <c r="BD53" s="1995"/>
      <c r="BE53" s="367"/>
      <c r="BF53" s="367"/>
      <c r="BG53" s="367"/>
    </row>
    <row r="54" spans="1:59" ht="7.5" customHeight="1">
      <c r="A54" s="679"/>
      <c r="B54" s="680"/>
      <c r="C54" s="367"/>
      <c r="D54" s="2067"/>
      <c r="E54" s="2067"/>
      <c r="F54" s="2067"/>
      <c r="G54" s="2067"/>
      <c r="H54" s="2067"/>
      <c r="I54" s="2067"/>
      <c r="J54" s="2058"/>
      <c r="K54" s="2059"/>
      <c r="L54" s="2073"/>
      <c r="M54" s="2075"/>
      <c r="N54" s="2075"/>
      <c r="O54" s="2075"/>
      <c r="P54" s="2082"/>
      <c r="Q54" s="2083"/>
      <c r="R54" s="2083"/>
      <c r="S54" s="2084"/>
      <c r="T54" s="367"/>
      <c r="U54" s="683"/>
      <c r="V54" s="677"/>
      <c r="W54" s="1937"/>
      <c r="X54" s="1941"/>
      <c r="Y54" s="1941"/>
      <c r="Z54" s="1941"/>
      <c r="AA54" s="1941"/>
      <c r="AB54" s="1941"/>
      <c r="AC54" s="2039"/>
      <c r="AD54" s="1941"/>
      <c r="AE54" s="1941"/>
      <c r="AF54" s="1941"/>
      <c r="AG54" s="1941"/>
      <c r="AH54" s="1940"/>
      <c r="AI54" s="1942"/>
      <c r="AJ54" s="1938"/>
      <c r="AK54" s="1938"/>
      <c r="AL54" s="1942"/>
      <c r="AM54" s="1944"/>
      <c r="AN54" s="1942"/>
      <c r="AO54" s="385"/>
      <c r="AP54" s="386"/>
      <c r="AQ54" s="387"/>
      <c r="AR54" s="388"/>
      <c r="AS54" s="2055"/>
      <c r="AT54" s="2055"/>
      <c r="AU54" s="2055"/>
      <c r="AV54" s="2055"/>
      <c r="AW54" s="1940"/>
      <c r="AX54" s="1939"/>
      <c r="AY54" s="1994"/>
      <c r="AZ54" s="1994"/>
      <c r="BA54" s="1994"/>
      <c r="BB54" s="1994"/>
      <c r="BC54" s="1994"/>
      <c r="BD54" s="1995"/>
      <c r="BE54" s="367"/>
      <c r="BF54" s="367"/>
      <c r="BG54" s="367"/>
    </row>
    <row r="55" spans="1:59" ht="7.5" customHeight="1">
      <c r="A55" s="679"/>
      <c r="B55" s="680"/>
      <c r="C55" s="367"/>
      <c r="D55" s="2085" t="s">
        <v>324</v>
      </c>
      <c r="E55" s="2085"/>
      <c r="F55" s="2085"/>
      <c r="G55" s="2085"/>
      <c r="H55" s="2085"/>
      <c r="I55" s="2085"/>
      <c r="J55" s="2056">
        <f>IF(S37&gt;600,S37-SUM(J43:L54),0)</f>
        <v>0</v>
      </c>
      <c r="K55" s="2057"/>
      <c r="L55" s="2069"/>
      <c r="M55" s="2074">
        <v>0.4</v>
      </c>
      <c r="N55" s="2075"/>
      <c r="O55" s="2075"/>
      <c r="P55" s="2076">
        <f>ROUND(J55*M55,3)</f>
        <v>0</v>
      </c>
      <c r="Q55" s="2077"/>
      <c r="R55" s="2077"/>
      <c r="S55" s="2078"/>
      <c r="T55" s="367"/>
      <c r="U55" s="683"/>
      <c r="V55" s="677"/>
      <c r="W55" s="2086"/>
      <c r="X55" s="2087"/>
      <c r="Y55" s="2087"/>
      <c r="Z55" s="2087"/>
      <c r="AA55" s="2087"/>
      <c r="AB55" s="2087"/>
      <c r="AC55" s="2088"/>
      <c r="AD55" s="2087" t="s">
        <v>127</v>
      </c>
      <c r="AE55" s="2087"/>
      <c r="AF55" s="2087"/>
      <c r="AG55" s="2087"/>
      <c r="AH55" s="2086" t="s">
        <v>127</v>
      </c>
      <c r="AI55" s="2093"/>
      <c r="AJ55" s="2087" t="s">
        <v>127</v>
      </c>
      <c r="AK55" s="2087"/>
      <c r="AL55" s="2093"/>
      <c r="AM55" s="2095" t="s">
        <v>127</v>
      </c>
      <c r="AN55" s="2093"/>
      <c r="AO55" s="376" t="s">
        <v>127</v>
      </c>
      <c r="AP55" s="382"/>
      <c r="AQ55" s="383"/>
      <c r="AR55" s="384"/>
      <c r="AS55" s="2097" t="s">
        <v>127</v>
      </c>
      <c r="AT55" s="2097"/>
      <c r="AU55" s="2097"/>
      <c r="AV55" s="2097"/>
      <c r="AW55" s="2086"/>
      <c r="AX55" s="1931"/>
      <c r="AY55" s="2099"/>
      <c r="AZ55" s="1935"/>
      <c r="BA55" s="1935"/>
      <c r="BB55" s="1935"/>
      <c r="BC55" s="1935"/>
      <c r="BD55" s="1936"/>
      <c r="BE55" s="367"/>
      <c r="BF55" s="367"/>
      <c r="BG55" s="367"/>
    </row>
    <row r="56" spans="1:59" ht="7.5" customHeight="1">
      <c r="A56" s="679"/>
      <c r="B56" s="680"/>
      <c r="C56" s="367"/>
      <c r="D56" s="2085"/>
      <c r="E56" s="2085"/>
      <c r="F56" s="2085"/>
      <c r="G56" s="2085"/>
      <c r="H56" s="2085"/>
      <c r="I56" s="2085"/>
      <c r="J56" s="2070"/>
      <c r="K56" s="2071"/>
      <c r="L56" s="2072"/>
      <c r="M56" s="2075"/>
      <c r="N56" s="2075"/>
      <c r="O56" s="2075"/>
      <c r="P56" s="2079"/>
      <c r="Q56" s="2080"/>
      <c r="R56" s="2080"/>
      <c r="S56" s="2081"/>
      <c r="T56" s="367"/>
      <c r="U56" s="683"/>
      <c r="V56" s="677"/>
      <c r="W56" s="2086"/>
      <c r="X56" s="2087"/>
      <c r="Y56" s="2087"/>
      <c r="Z56" s="2087"/>
      <c r="AA56" s="2087"/>
      <c r="AB56" s="2087"/>
      <c r="AC56" s="2088"/>
      <c r="AD56" s="2087"/>
      <c r="AE56" s="2087"/>
      <c r="AF56" s="2087"/>
      <c r="AG56" s="2087"/>
      <c r="AH56" s="2086"/>
      <c r="AI56" s="2093"/>
      <c r="AJ56" s="2087"/>
      <c r="AK56" s="2087"/>
      <c r="AL56" s="2093"/>
      <c r="AM56" s="2095"/>
      <c r="AN56" s="2093"/>
      <c r="AO56" s="389"/>
      <c r="AP56" s="390"/>
      <c r="AQ56" s="391"/>
      <c r="AR56" s="392"/>
      <c r="AS56" s="2097"/>
      <c r="AT56" s="2097"/>
      <c r="AU56" s="2097"/>
      <c r="AV56" s="2097"/>
      <c r="AW56" s="1930"/>
      <c r="AX56" s="1931"/>
      <c r="AY56" s="1935"/>
      <c r="AZ56" s="1935"/>
      <c r="BA56" s="1935"/>
      <c r="BB56" s="1935"/>
      <c r="BC56" s="1935"/>
      <c r="BD56" s="1936"/>
      <c r="BE56" s="367"/>
      <c r="BF56" s="367"/>
      <c r="BG56" s="367"/>
    </row>
    <row r="57" spans="1:59" ht="7.5" customHeight="1" thickBot="1">
      <c r="A57" s="679"/>
      <c r="B57" s="680"/>
      <c r="C57" s="367"/>
      <c r="D57" s="2085"/>
      <c r="E57" s="2085"/>
      <c r="F57" s="2085"/>
      <c r="G57" s="2085"/>
      <c r="H57" s="2085"/>
      <c r="I57" s="2085"/>
      <c r="J57" s="2058"/>
      <c r="K57" s="2059"/>
      <c r="L57" s="2073"/>
      <c r="M57" s="2075"/>
      <c r="N57" s="2075"/>
      <c r="O57" s="2075"/>
      <c r="P57" s="2082"/>
      <c r="Q57" s="2083"/>
      <c r="R57" s="2083"/>
      <c r="S57" s="2084"/>
      <c r="T57" s="367"/>
      <c r="U57" s="683"/>
      <c r="V57" s="677"/>
      <c r="W57" s="2089"/>
      <c r="X57" s="2090"/>
      <c r="Y57" s="2090"/>
      <c r="Z57" s="2090"/>
      <c r="AA57" s="2090"/>
      <c r="AB57" s="2090"/>
      <c r="AC57" s="2091"/>
      <c r="AD57" s="2092"/>
      <c r="AE57" s="2092"/>
      <c r="AF57" s="2092"/>
      <c r="AG57" s="2092"/>
      <c r="AH57" s="2089"/>
      <c r="AI57" s="2094"/>
      <c r="AJ57" s="2090"/>
      <c r="AK57" s="2090"/>
      <c r="AL57" s="2094"/>
      <c r="AM57" s="2096"/>
      <c r="AN57" s="2094"/>
      <c r="AO57" s="393"/>
      <c r="AP57" s="394"/>
      <c r="AQ57" s="395"/>
      <c r="AR57" s="396"/>
      <c r="AS57" s="2098"/>
      <c r="AT57" s="2098"/>
      <c r="AU57" s="2098"/>
      <c r="AV57" s="2098"/>
      <c r="AW57" s="686" t="s">
        <v>127</v>
      </c>
      <c r="AX57" s="397"/>
      <c r="AY57" s="398"/>
      <c r="AZ57" s="399"/>
      <c r="BA57" s="399"/>
      <c r="BB57" s="399"/>
      <c r="BC57" s="399"/>
      <c r="BD57" s="400"/>
      <c r="BE57" s="367"/>
      <c r="BF57" s="367"/>
      <c r="BG57" s="367"/>
    </row>
    <row r="58" spans="1:59" ht="7.5" customHeight="1">
      <c r="A58" s="679"/>
      <c r="B58" s="680"/>
      <c r="C58" s="367"/>
      <c r="D58" s="2075" t="s">
        <v>314</v>
      </c>
      <c r="E58" s="2075"/>
      <c r="F58" s="2075"/>
      <c r="G58" s="2075"/>
      <c r="H58" s="2075"/>
      <c r="I58" s="2075"/>
      <c r="J58" s="2056">
        <f>S37</f>
        <v>0</v>
      </c>
      <c r="K58" s="2057"/>
      <c r="L58" s="2069"/>
      <c r="M58" s="2143"/>
      <c r="N58" s="2143"/>
      <c r="O58" s="2143"/>
      <c r="P58" s="2144">
        <f>ROUND(SUM(P43:S57),3)</f>
        <v>0</v>
      </c>
      <c r="Q58" s="2145"/>
      <c r="R58" s="2145"/>
      <c r="S58" s="2146"/>
      <c r="T58" s="367"/>
      <c r="U58" s="683"/>
      <c r="V58" s="678"/>
      <c r="W58" s="2147" t="s">
        <v>325</v>
      </c>
      <c r="X58" s="2148"/>
      <c r="Y58" s="2148"/>
      <c r="Z58" s="2148"/>
      <c r="AA58" s="2148"/>
      <c r="AB58" s="2148"/>
      <c r="AC58" s="2148"/>
      <c r="AD58" s="2123"/>
      <c r="AE58" s="2123"/>
      <c r="AF58" s="2123"/>
      <c r="AG58" s="2123"/>
      <c r="AH58" s="2148"/>
      <c r="AI58" s="2148"/>
      <c r="AJ58" s="2148"/>
      <c r="AK58" s="2148"/>
      <c r="AL58" s="2148"/>
      <c r="AM58" s="2148"/>
      <c r="AN58" s="2148"/>
      <c r="AO58" s="2148"/>
      <c r="AP58" s="2148"/>
      <c r="AQ58" s="2148"/>
      <c r="AR58" s="2149"/>
      <c r="AS58" s="2126">
        <f>'計算書（非表示）'!I256</f>
        <v>0</v>
      </c>
      <c r="AT58" s="2127"/>
      <c r="AU58" s="2127"/>
      <c r="AV58" s="2127"/>
      <c r="AW58" s="2150"/>
      <c r="AX58" s="2150"/>
      <c r="AY58" s="2127"/>
      <c r="AZ58" s="2127"/>
      <c r="BA58" s="2127"/>
      <c r="BB58" s="2057" t="s">
        <v>326</v>
      </c>
      <c r="BC58" s="2057"/>
      <c r="BD58" s="2069"/>
      <c r="BE58" s="367"/>
      <c r="BF58" s="367"/>
      <c r="BG58" s="367"/>
    </row>
    <row r="59" spans="1:59" ht="7.5" customHeight="1">
      <c r="A59" s="679"/>
      <c r="B59" s="680"/>
      <c r="C59" s="367"/>
      <c r="D59" s="2075"/>
      <c r="E59" s="2075"/>
      <c r="F59" s="2075"/>
      <c r="G59" s="2075"/>
      <c r="H59" s="2075"/>
      <c r="I59" s="2075"/>
      <c r="J59" s="2058"/>
      <c r="K59" s="2059"/>
      <c r="L59" s="2073"/>
      <c r="M59" s="2143"/>
      <c r="N59" s="2143"/>
      <c r="O59" s="2143"/>
      <c r="P59" s="2115"/>
      <c r="Q59" s="2116"/>
      <c r="R59" s="2116"/>
      <c r="S59" s="2117"/>
      <c r="T59" s="367"/>
      <c r="U59" s="683"/>
      <c r="V59" s="678"/>
      <c r="W59" s="2124"/>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1987"/>
      <c r="AS59" s="2128"/>
      <c r="AT59" s="2129"/>
      <c r="AU59" s="2129"/>
      <c r="AV59" s="2129"/>
      <c r="AW59" s="2129"/>
      <c r="AX59" s="2129"/>
      <c r="AY59" s="2129"/>
      <c r="AZ59" s="2129"/>
      <c r="BA59" s="2129"/>
      <c r="BB59" s="2059"/>
      <c r="BC59" s="2059"/>
      <c r="BD59" s="2073"/>
      <c r="BE59" s="367"/>
      <c r="BF59" s="367"/>
      <c r="BG59" s="367"/>
    </row>
    <row r="60" spans="1:59" ht="7.5" customHeight="1">
      <c r="A60" s="679"/>
      <c r="B60" s="680"/>
      <c r="C60" s="401"/>
      <c r="D60" s="401"/>
      <c r="E60" s="401"/>
      <c r="F60" s="401"/>
      <c r="G60" s="401"/>
      <c r="H60" s="401"/>
      <c r="I60" s="401"/>
      <c r="J60" s="401"/>
      <c r="K60" s="401"/>
      <c r="L60" s="401"/>
      <c r="M60" s="401"/>
      <c r="N60" s="401"/>
      <c r="O60" s="401"/>
      <c r="P60" s="401"/>
      <c r="Q60" s="401"/>
      <c r="R60" s="401"/>
      <c r="S60" s="401"/>
      <c r="T60" s="367"/>
      <c r="U60" s="683"/>
      <c r="V60" s="678"/>
      <c r="W60" s="2122" t="s">
        <v>327</v>
      </c>
      <c r="X60" s="2123"/>
      <c r="Y60" s="2123"/>
      <c r="Z60" s="2123"/>
      <c r="AA60" s="2123"/>
      <c r="AB60" s="2123"/>
      <c r="AC60" s="2123"/>
      <c r="AD60" s="2123"/>
      <c r="AE60" s="2123"/>
      <c r="AF60" s="2123"/>
      <c r="AG60" s="2123"/>
      <c r="AH60" s="2123"/>
      <c r="AI60" s="2123"/>
      <c r="AJ60" s="2123"/>
      <c r="AK60" s="2123"/>
      <c r="AL60" s="2123"/>
      <c r="AM60" s="2123"/>
      <c r="AN60" s="2123"/>
      <c r="AO60" s="2123"/>
      <c r="AP60" s="2123"/>
      <c r="AQ60" s="2123"/>
      <c r="AR60" s="1991"/>
      <c r="AS60" s="2126">
        <f>'計算書（非表示）'!S256</f>
        <v>0</v>
      </c>
      <c r="AT60" s="2127"/>
      <c r="AU60" s="2127"/>
      <c r="AV60" s="2127"/>
      <c r="AW60" s="2127"/>
      <c r="AX60" s="2127"/>
      <c r="AY60" s="2127"/>
      <c r="AZ60" s="2127"/>
      <c r="BA60" s="2127"/>
      <c r="BB60" s="2057" t="s">
        <v>326</v>
      </c>
      <c r="BC60" s="2057"/>
      <c r="BD60" s="2069"/>
      <c r="BE60" s="367"/>
      <c r="BF60" s="367"/>
      <c r="BG60" s="367"/>
    </row>
    <row r="61" spans="1:59" ht="7.5" customHeight="1">
      <c r="A61" s="679"/>
      <c r="B61" s="680"/>
      <c r="C61" s="401"/>
      <c r="D61" s="2130" t="s">
        <v>328</v>
      </c>
      <c r="E61" s="2131"/>
      <c r="F61" s="2131"/>
      <c r="G61" s="2131"/>
      <c r="H61" s="2131"/>
      <c r="I61" s="2131"/>
      <c r="J61" s="2131"/>
      <c r="K61" s="2131"/>
      <c r="L61" s="2131"/>
      <c r="M61" s="2131"/>
      <c r="N61" s="2131"/>
      <c r="O61" s="2131"/>
      <c r="P61" s="2131"/>
      <c r="Q61" s="2131"/>
      <c r="R61" s="2131"/>
      <c r="S61" s="2132"/>
      <c r="T61" s="367"/>
      <c r="U61" s="683"/>
      <c r="V61" s="678"/>
      <c r="W61" s="2124"/>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1987"/>
      <c r="AS61" s="2128"/>
      <c r="AT61" s="2129"/>
      <c r="AU61" s="2129"/>
      <c r="AV61" s="2129"/>
      <c r="AW61" s="2129"/>
      <c r="AX61" s="2129"/>
      <c r="AY61" s="2129"/>
      <c r="AZ61" s="2129"/>
      <c r="BA61" s="2129"/>
      <c r="BB61" s="2059"/>
      <c r="BC61" s="2059"/>
      <c r="BD61" s="2073"/>
      <c r="BE61" s="367"/>
      <c r="BF61" s="367"/>
      <c r="BG61" s="367"/>
    </row>
    <row r="62" spans="1:59" ht="7.5" customHeight="1" thickBot="1">
      <c r="A62" s="679"/>
      <c r="B62" s="680"/>
      <c r="C62" s="401"/>
      <c r="D62" s="2133"/>
      <c r="E62" s="2134"/>
      <c r="F62" s="2134"/>
      <c r="G62" s="2134"/>
      <c r="H62" s="2134"/>
      <c r="I62" s="2134"/>
      <c r="J62" s="2134"/>
      <c r="K62" s="2134"/>
      <c r="L62" s="2134"/>
      <c r="M62" s="2134"/>
      <c r="N62" s="2134"/>
      <c r="O62" s="2134"/>
      <c r="P62" s="2134"/>
      <c r="Q62" s="2134"/>
      <c r="R62" s="2134"/>
      <c r="S62" s="2135"/>
      <c r="T62" s="367"/>
      <c r="U62" s="683"/>
      <c r="V62" s="678"/>
      <c r="W62" s="687"/>
      <c r="X62" s="2136" t="s">
        <v>329</v>
      </c>
      <c r="Y62" s="2136"/>
      <c r="Z62" s="2136"/>
      <c r="AA62" s="2136"/>
      <c r="AB62" s="2136"/>
      <c r="AC62" s="2136"/>
      <c r="AD62" s="2136"/>
      <c r="AE62" s="2136"/>
      <c r="AF62" s="2136"/>
      <c r="AG62" s="2136"/>
      <c r="AH62" s="2136"/>
      <c r="AI62" s="2136"/>
      <c r="AJ62" s="2136"/>
      <c r="AK62" s="2136"/>
      <c r="AL62" s="2136"/>
      <c r="AM62" s="2136"/>
      <c r="AN62" s="2136"/>
      <c r="AO62" s="2136"/>
      <c r="AP62" s="2057" t="s">
        <v>330</v>
      </c>
      <c r="AQ62" s="2057"/>
      <c r="AR62" s="2069"/>
      <c r="AS62" s="2126">
        <f>AS58+AS60</f>
        <v>0</v>
      </c>
      <c r="AT62" s="2127"/>
      <c r="AU62" s="2127"/>
      <c r="AV62" s="2127"/>
      <c r="AW62" s="2127"/>
      <c r="AX62" s="2127"/>
      <c r="AY62" s="2127"/>
      <c r="AZ62" s="2127"/>
      <c r="BA62" s="2127"/>
      <c r="BB62" s="2057" t="s">
        <v>326</v>
      </c>
      <c r="BC62" s="2057"/>
      <c r="BD62" s="2069"/>
      <c r="BE62" s="367"/>
      <c r="BF62" s="367"/>
      <c r="BG62" s="367"/>
    </row>
    <row r="63" spans="1:59" ht="7.5" customHeight="1">
      <c r="A63" s="679"/>
      <c r="B63" s="680"/>
      <c r="C63" s="401"/>
      <c r="D63" s="2138" t="s">
        <v>331</v>
      </c>
      <c r="E63" s="2139"/>
      <c r="F63" s="2139"/>
      <c r="G63" s="2139"/>
      <c r="H63" s="2139"/>
      <c r="I63" s="2139"/>
      <c r="J63" s="2139"/>
      <c r="K63" s="2139"/>
      <c r="L63" s="2139"/>
      <c r="M63" s="2139"/>
      <c r="N63" s="2139"/>
      <c r="O63" s="2139"/>
      <c r="P63" s="2139"/>
      <c r="Q63" s="2139"/>
      <c r="R63" s="2139"/>
      <c r="S63" s="2140"/>
      <c r="T63" s="367"/>
      <c r="U63" s="683"/>
      <c r="V63" s="678"/>
      <c r="W63" s="688"/>
      <c r="X63" s="2137"/>
      <c r="Y63" s="2137"/>
      <c r="Z63" s="2137"/>
      <c r="AA63" s="2137"/>
      <c r="AB63" s="2137"/>
      <c r="AC63" s="2137"/>
      <c r="AD63" s="2137"/>
      <c r="AE63" s="2137"/>
      <c r="AF63" s="2137"/>
      <c r="AG63" s="2137"/>
      <c r="AH63" s="2137"/>
      <c r="AI63" s="2137"/>
      <c r="AJ63" s="2137"/>
      <c r="AK63" s="2137"/>
      <c r="AL63" s="2137"/>
      <c r="AM63" s="2137"/>
      <c r="AN63" s="2137"/>
      <c r="AO63" s="2137"/>
      <c r="AP63" s="2059"/>
      <c r="AQ63" s="2059"/>
      <c r="AR63" s="2073"/>
      <c r="AS63" s="2128"/>
      <c r="AT63" s="2129"/>
      <c r="AU63" s="2129"/>
      <c r="AV63" s="2129"/>
      <c r="AW63" s="2129"/>
      <c r="AX63" s="2129"/>
      <c r="AY63" s="2129"/>
      <c r="AZ63" s="2129"/>
      <c r="BA63" s="2129"/>
      <c r="BB63" s="2059"/>
      <c r="BC63" s="2059"/>
      <c r="BD63" s="2073"/>
      <c r="BE63" s="367"/>
      <c r="BF63" s="367"/>
      <c r="BG63" s="367"/>
    </row>
    <row r="64" spans="1:59" ht="7.5" customHeight="1">
      <c r="A64" s="679"/>
      <c r="B64" s="680"/>
      <c r="C64" s="401"/>
      <c r="D64" s="2141"/>
      <c r="E64" s="2059"/>
      <c r="F64" s="2059"/>
      <c r="G64" s="2059"/>
      <c r="H64" s="2059"/>
      <c r="I64" s="2059"/>
      <c r="J64" s="2059"/>
      <c r="K64" s="2059"/>
      <c r="L64" s="2059"/>
      <c r="M64" s="2059"/>
      <c r="N64" s="2059"/>
      <c r="O64" s="2059"/>
      <c r="P64" s="2059"/>
      <c r="Q64" s="2059"/>
      <c r="R64" s="2059"/>
      <c r="S64" s="2142"/>
      <c r="T64" s="367"/>
      <c r="U64" s="683"/>
      <c r="V64" s="678"/>
      <c r="W64" s="1989" t="s">
        <v>332</v>
      </c>
      <c r="X64" s="1990"/>
      <c r="Y64" s="1990"/>
      <c r="Z64" s="1990"/>
      <c r="AA64" s="1990"/>
      <c r="AB64" s="1990"/>
      <c r="AC64" s="1990"/>
      <c r="AD64" s="1990"/>
      <c r="AE64" s="1990"/>
      <c r="AF64" s="1990"/>
      <c r="AG64" s="1990"/>
      <c r="AH64" s="1990"/>
      <c r="AI64" s="1990"/>
      <c r="AJ64" s="1990"/>
      <c r="AK64" s="1990"/>
      <c r="AL64" s="1990"/>
      <c r="AM64" s="1990"/>
      <c r="AN64" s="1990"/>
      <c r="AO64" s="1990"/>
      <c r="AP64" s="1990"/>
      <c r="AQ64" s="1990"/>
      <c r="AR64" s="1990"/>
      <c r="AS64" s="2100"/>
      <c r="AT64" s="2101"/>
      <c r="AU64" s="2101"/>
      <c r="AV64" s="2101"/>
      <c r="AW64" s="2101"/>
      <c r="AX64" s="2101"/>
      <c r="AY64" s="2102"/>
      <c r="AZ64" s="2102"/>
      <c r="BA64" s="2102"/>
      <c r="BB64" s="2057" t="s">
        <v>326</v>
      </c>
      <c r="BC64" s="2057"/>
      <c r="BD64" s="2069"/>
      <c r="BE64" s="367"/>
      <c r="BF64" s="367"/>
      <c r="BG64" s="367"/>
    </row>
    <row r="65" spans="1:59" ht="7.5" customHeight="1">
      <c r="A65" s="679"/>
      <c r="B65" s="680"/>
      <c r="C65" s="401"/>
      <c r="D65" s="2106" t="s">
        <v>333</v>
      </c>
      <c r="E65" s="2107"/>
      <c r="F65" s="2107"/>
      <c r="G65" s="2107"/>
      <c r="H65" s="2107"/>
      <c r="I65" s="2107"/>
      <c r="J65" s="2107"/>
      <c r="K65" s="2107"/>
      <c r="L65" s="2107"/>
      <c r="M65" s="2107"/>
      <c r="N65" s="2107"/>
      <c r="O65" s="2107"/>
      <c r="P65" s="2107"/>
      <c r="Q65" s="2107"/>
      <c r="R65" s="2107"/>
      <c r="S65" s="2108"/>
      <c r="T65" s="367"/>
      <c r="U65" s="683"/>
      <c r="V65" s="678"/>
      <c r="W65" s="1991"/>
      <c r="X65" s="1992"/>
      <c r="Y65" s="1992"/>
      <c r="Z65" s="1992"/>
      <c r="AA65" s="1992"/>
      <c r="AB65" s="1992"/>
      <c r="AC65" s="1992"/>
      <c r="AD65" s="1992"/>
      <c r="AE65" s="1992"/>
      <c r="AF65" s="1992"/>
      <c r="AG65" s="1992"/>
      <c r="AH65" s="1992"/>
      <c r="AI65" s="1992"/>
      <c r="AJ65" s="1992"/>
      <c r="AK65" s="1992"/>
      <c r="AL65" s="1992"/>
      <c r="AM65" s="1992"/>
      <c r="AN65" s="1992"/>
      <c r="AO65" s="1992"/>
      <c r="AP65" s="1992"/>
      <c r="AQ65" s="1992"/>
      <c r="AR65" s="1992"/>
      <c r="AS65" s="2103"/>
      <c r="AT65" s="2104"/>
      <c r="AU65" s="2104"/>
      <c r="AV65" s="2104"/>
      <c r="AW65" s="2104"/>
      <c r="AX65" s="2104"/>
      <c r="AY65" s="2105"/>
      <c r="AZ65" s="2105"/>
      <c r="BA65" s="2105"/>
      <c r="BB65" s="2071"/>
      <c r="BC65" s="2071"/>
      <c r="BD65" s="2072"/>
      <c r="BE65" s="367"/>
      <c r="BF65" s="367"/>
      <c r="BG65" s="367"/>
    </row>
    <row r="66" spans="1:59" ht="7.5" customHeight="1">
      <c r="A66" s="679"/>
      <c r="B66" s="680"/>
      <c r="C66" s="401"/>
      <c r="D66" s="2109"/>
      <c r="E66" s="2110"/>
      <c r="F66" s="2110"/>
      <c r="G66" s="2110"/>
      <c r="H66" s="2110"/>
      <c r="I66" s="2110"/>
      <c r="J66" s="2110"/>
      <c r="K66" s="2110"/>
      <c r="L66" s="2110"/>
      <c r="M66" s="2110"/>
      <c r="N66" s="2110"/>
      <c r="O66" s="2110"/>
      <c r="P66" s="2110"/>
      <c r="Q66" s="2110"/>
      <c r="R66" s="2110"/>
      <c r="S66" s="2111"/>
      <c r="T66" s="367"/>
      <c r="U66" s="683"/>
      <c r="V66" s="678"/>
      <c r="W66" s="2112" t="s">
        <v>334</v>
      </c>
      <c r="X66" s="2113"/>
      <c r="Y66" s="2113"/>
      <c r="Z66" s="2113"/>
      <c r="AA66" s="2113"/>
      <c r="AB66" s="2113"/>
      <c r="AC66" s="2113"/>
      <c r="AD66" s="2113"/>
      <c r="AE66" s="2113"/>
      <c r="AF66" s="2113"/>
      <c r="AG66" s="2113"/>
      <c r="AH66" s="2113"/>
      <c r="AI66" s="2113"/>
      <c r="AJ66" s="2113"/>
      <c r="AK66" s="2113"/>
      <c r="AL66" s="2113"/>
      <c r="AM66" s="2113"/>
      <c r="AN66" s="2113"/>
      <c r="AO66" s="2113"/>
      <c r="AP66" s="2113"/>
      <c r="AQ66" s="2113"/>
      <c r="AR66" s="2113"/>
      <c r="AS66" s="2113"/>
      <c r="AT66" s="2113"/>
      <c r="AU66" s="2113"/>
      <c r="AV66" s="2113"/>
      <c r="AW66" s="2113"/>
      <c r="AX66" s="2113"/>
      <c r="AY66" s="2113"/>
      <c r="AZ66" s="2113"/>
      <c r="BA66" s="2113"/>
      <c r="BB66" s="2113"/>
      <c r="BC66" s="2113"/>
      <c r="BD66" s="2114"/>
      <c r="BE66" s="367"/>
      <c r="BF66" s="367"/>
      <c r="BG66" s="367"/>
    </row>
    <row r="67" spans="1:59" ht="7.5" customHeight="1">
      <c r="A67" s="679"/>
      <c r="B67" s="680"/>
      <c r="C67" s="401"/>
      <c r="D67" s="2118" t="s">
        <v>335</v>
      </c>
      <c r="E67" s="2119"/>
      <c r="F67" s="2119"/>
      <c r="G67" s="2119"/>
      <c r="H67" s="2119"/>
      <c r="I67" s="2119"/>
      <c r="J67" s="2120" t="s">
        <v>336</v>
      </c>
      <c r="K67" s="2120"/>
      <c r="L67" s="2120"/>
      <c r="M67" s="2120"/>
      <c r="N67" s="2120"/>
      <c r="O67" s="2120"/>
      <c r="P67" s="2120"/>
      <c r="Q67" s="2120"/>
      <c r="R67" s="2120"/>
      <c r="S67" s="2121"/>
      <c r="T67" s="367"/>
      <c r="U67" s="683"/>
      <c r="V67" s="678"/>
      <c r="W67" s="2115"/>
      <c r="X67" s="2116"/>
      <c r="Y67" s="2116"/>
      <c r="Z67" s="2116"/>
      <c r="AA67" s="2116"/>
      <c r="AB67" s="2116"/>
      <c r="AC67" s="2116"/>
      <c r="AD67" s="2116"/>
      <c r="AE67" s="2116"/>
      <c r="AF67" s="2116"/>
      <c r="AG67" s="2116"/>
      <c r="AH67" s="2116"/>
      <c r="AI67" s="2116"/>
      <c r="AJ67" s="2116"/>
      <c r="AK67" s="2116"/>
      <c r="AL67" s="2116"/>
      <c r="AM67" s="2116"/>
      <c r="AN67" s="2116"/>
      <c r="AO67" s="2116"/>
      <c r="AP67" s="2116"/>
      <c r="AQ67" s="2116"/>
      <c r="AR67" s="2116"/>
      <c r="AS67" s="2116"/>
      <c r="AT67" s="2116"/>
      <c r="AU67" s="2116"/>
      <c r="AV67" s="2116"/>
      <c r="AW67" s="2116"/>
      <c r="AX67" s="2116"/>
      <c r="AY67" s="2116"/>
      <c r="AZ67" s="2116"/>
      <c r="BA67" s="2116"/>
      <c r="BB67" s="2116"/>
      <c r="BC67" s="2116"/>
      <c r="BD67" s="2117"/>
      <c r="BE67" s="367"/>
      <c r="BF67" s="367"/>
      <c r="BG67" s="367"/>
    </row>
    <row r="68" spans="1:59" ht="7.5" customHeight="1">
      <c r="A68" s="679"/>
      <c r="B68" s="680"/>
      <c r="C68" s="401"/>
      <c r="D68" s="2118"/>
      <c r="E68" s="2119"/>
      <c r="F68" s="2119"/>
      <c r="G68" s="2119"/>
      <c r="H68" s="2119"/>
      <c r="I68" s="2119"/>
      <c r="J68" s="2120"/>
      <c r="K68" s="2120"/>
      <c r="L68" s="2120"/>
      <c r="M68" s="2120"/>
      <c r="N68" s="2120"/>
      <c r="O68" s="2120"/>
      <c r="P68" s="2120"/>
      <c r="Q68" s="2120"/>
      <c r="R68" s="2120"/>
      <c r="S68" s="2121"/>
      <c r="T68" s="367"/>
      <c r="U68" s="683"/>
      <c r="V68" s="678"/>
      <c r="W68" s="677"/>
      <c r="X68" s="677"/>
      <c r="Y68" s="677"/>
      <c r="Z68" s="677"/>
      <c r="AA68" s="677"/>
      <c r="AB68" s="677"/>
      <c r="AC68" s="677"/>
      <c r="AD68" s="677"/>
      <c r="AE68" s="677"/>
      <c r="AF68" s="677"/>
      <c r="AG68" s="677"/>
      <c r="AH68" s="677"/>
      <c r="AI68" s="677"/>
      <c r="AJ68" s="677"/>
      <c r="AK68" s="677"/>
      <c r="AL68" s="677"/>
      <c r="AM68" s="677"/>
      <c r="AN68" s="677"/>
      <c r="AO68" s="677"/>
      <c r="AP68" s="677"/>
      <c r="AQ68" s="677"/>
      <c r="AR68" s="677"/>
      <c r="AS68" s="677"/>
      <c r="AT68" s="677"/>
      <c r="AU68" s="677"/>
      <c r="AV68" s="677"/>
      <c r="AW68" s="677"/>
      <c r="AX68" s="677"/>
      <c r="AY68" s="677"/>
      <c r="AZ68" s="677"/>
      <c r="BA68" s="677"/>
      <c r="BB68" s="677"/>
      <c r="BC68" s="677"/>
      <c r="BD68" s="678"/>
      <c r="BE68" s="367"/>
      <c r="BF68" s="367"/>
      <c r="BG68" s="367"/>
    </row>
    <row r="69" spans="1:59" ht="7.5" customHeight="1">
      <c r="A69" s="679"/>
      <c r="B69" s="680"/>
      <c r="C69" s="401"/>
      <c r="D69" s="2118" t="s">
        <v>337</v>
      </c>
      <c r="E69" s="2119"/>
      <c r="F69" s="2119"/>
      <c r="G69" s="2119"/>
      <c r="H69" s="2119"/>
      <c r="I69" s="2119"/>
      <c r="J69" s="2151"/>
      <c r="K69" s="2152"/>
      <c r="L69" s="2155" t="s">
        <v>338</v>
      </c>
      <c r="M69" s="2155"/>
      <c r="N69" s="2155"/>
      <c r="O69" s="2155"/>
      <c r="P69" s="2152"/>
      <c r="Q69" s="2152"/>
      <c r="R69" s="2155" t="s">
        <v>339</v>
      </c>
      <c r="S69" s="2157"/>
      <c r="T69" s="367"/>
      <c r="U69" s="683"/>
      <c r="V69" s="678"/>
      <c r="W69" s="677"/>
      <c r="X69" s="2041"/>
      <c r="Y69" s="2041"/>
      <c r="Z69" s="2041"/>
      <c r="AA69" s="2041"/>
      <c r="AB69" s="2041"/>
      <c r="AC69" s="2041"/>
      <c r="AD69" s="2041"/>
      <c r="AE69" s="2041"/>
      <c r="AF69" s="2041"/>
      <c r="AG69" s="2041"/>
      <c r="AH69" s="2041"/>
      <c r="AI69" s="2041"/>
      <c r="AJ69" s="2041"/>
      <c r="AK69" s="2041"/>
      <c r="AL69" s="1972"/>
      <c r="AM69" s="1972"/>
      <c r="AN69" s="1972"/>
      <c r="AO69" s="1972"/>
      <c r="AP69" s="1972"/>
      <c r="AQ69" s="1972"/>
      <c r="AR69" s="1972"/>
      <c r="AS69" s="2148"/>
      <c r="AT69" s="2148"/>
      <c r="AU69" s="2148"/>
      <c r="AV69" s="2148"/>
      <c r="AW69" s="2148"/>
      <c r="AX69" s="2148"/>
      <c r="AY69" s="2148"/>
      <c r="AZ69" s="2148"/>
      <c r="BA69" s="2148"/>
      <c r="BB69" s="2148"/>
      <c r="BC69" s="2148"/>
      <c r="BD69" s="678"/>
      <c r="BE69" s="401"/>
      <c r="BF69" s="367"/>
      <c r="BG69" s="367"/>
    </row>
    <row r="70" spans="1:59" ht="7.5" customHeight="1">
      <c r="A70" s="679"/>
      <c r="B70" s="680"/>
      <c r="C70" s="401"/>
      <c r="D70" s="2118"/>
      <c r="E70" s="2119"/>
      <c r="F70" s="2119"/>
      <c r="G70" s="2119"/>
      <c r="H70" s="2119"/>
      <c r="I70" s="2119"/>
      <c r="J70" s="2153"/>
      <c r="K70" s="2154"/>
      <c r="L70" s="2156"/>
      <c r="M70" s="2156"/>
      <c r="N70" s="2156"/>
      <c r="O70" s="2156"/>
      <c r="P70" s="2154"/>
      <c r="Q70" s="2154"/>
      <c r="R70" s="2156"/>
      <c r="S70" s="2158"/>
      <c r="T70" s="367"/>
      <c r="U70" s="683"/>
      <c r="V70" s="678"/>
      <c r="W70" s="677"/>
      <c r="X70" s="2041"/>
      <c r="Y70" s="2041"/>
      <c r="Z70" s="2041"/>
      <c r="AA70" s="2041"/>
      <c r="AB70" s="2041"/>
      <c r="AC70" s="2041"/>
      <c r="AD70" s="2041"/>
      <c r="AE70" s="2041"/>
      <c r="AF70" s="2041"/>
      <c r="AG70" s="2041"/>
      <c r="AH70" s="2041"/>
      <c r="AI70" s="2041"/>
      <c r="AJ70" s="2041"/>
      <c r="AK70" s="2041"/>
      <c r="AL70" s="1972"/>
      <c r="AM70" s="1972"/>
      <c r="AN70" s="1972"/>
      <c r="AO70" s="1972"/>
      <c r="AP70" s="1972"/>
      <c r="AQ70" s="1972"/>
      <c r="AR70" s="1972"/>
      <c r="AS70" s="2148"/>
      <c r="AT70" s="2148"/>
      <c r="AU70" s="2148"/>
      <c r="AV70" s="2148"/>
      <c r="AW70" s="2148"/>
      <c r="AX70" s="2148"/>
      <c r="AY70" s="2148"/>
      <c r="AZ70" s="2148"/>
      <c r="BA70" s="2148"/>
      <c r="BB70" s="2148"/>
      <c r="BC70" s="2148"/>
      <c r="BD70" s="678"/>
      <c r="BE70" s="401"/>
      <c r="BF70" s="367"/>
      <c r="BG70" s="367"/>
    </row>
    <row r="71" spans="1:59" ht="7.5" customHeight="1">
      <c r="A71" s="679"/>
      <c r="B71" s="680"/>
      <c r="C71" s="401"/>
      <c r="D71" s="2118" t="s">
        <v>340</v>
      </c>
      <c r="E71" s="2119"/>
      <c r="F71" s="2119"/>
      <c r="G71" s="2119"/>
      <c r="H71" s="2119"/>
      <c r="I71" s="2119"/>
      <c r="J71" s="2151"/>
      <c r="K71" s="2152"/>
      <c r="L71" s="2155" t="s">
        <v>341</v>
      </c>
      <c r="M71" s="2155"/>
      <c r="N71" s="2155"/>
      <c r="O71" s="2155"/>
      <c r="P71" s="2152"/>
      <c r="Q71" s="2152"/>
      <c r="R71" s="2155" t="s">
        <v>339</v>
      </c>
      <c r="S71" s="2157"/>
      <c r="T71" s="367"/>
      <c r="U71" s="683"/>
      <c r="V71" s="678"/>
      <c r="W71" s="367"/>
      <c r="X71" s="2041"/>
      <c r="Y71" s="2041"/>
      <c r="Z71" s="2041"/>
      <c r="AA71" s="2041"/>
      <c r="AB71" s="2041"/>
      <c r="AC71" s="2041"/>
      <c r="AD71" s="2041"/>
      <c r="AE71" s="2041"/>
      <c r="AF71" s="2041"/>
      <c r="AG71" s="2041"/>
      <c r="AH71" s="2041"/>
      <c r="AI71" s="2041"/>
      <c r="AJ71" s="2041"/>
      <c r="AK71" s="2041"/>
      <c r="AL71" s="1972"/>
      <c r="AM71" s="1972"/>
      <c r="AN71" s="1972"/>
      <c r="AO71" s="1972"/>
      <c r="AP71" s="1972"/>
      <c r="AQ71" s="1972"/>
      <c r="AR71" s="1972"/>
      <c r="AS71" s="2148"/>
      <c r="AT71" s="2148"/>
      <c r="AU71" s="2148"/>
      <c r="AV71" s="2148"/>
      <c r="AW71" s="2148"/>
      <c r="AX71" s="2148"/>
      <c r="AY71" s="2148"/>
      <c r="AZ71" s="2148"/>
      <c r="BA71" s="2148"/>
      <c r="BB71" s="2148"/>
      <c r="BC71" s="2148"/>
      <c r="BD71" s="402"/>
      <c r="BE71" s="401"/>
      <c r="BF71" s="367"/>
      <c r="BG71" s="367"/>
    </row>
    <row r="72" spans="1:59" ht="7.5" customHeight="1">
      <c r="A72" s="679"/>
      <c r="B72" s="680"/>
      <c r="C72" s="401"/>
      <c r="D72" s="2118"/>
      <c r="E72" s="2119"/>
      <c r="F72" s="2119"/>
      <c r="G72" s="2119"/>
      <c r="H72" s="2119"/>
      <c r="I72" s="2119"/>
      <c r="J72" s="2153"/>
      <c r="K72" s="2154"/>
      <c r="L72" s="2156"/>
      <c r="M72" s="2156"/>
      <c r="N72" s="2156"/>
      <c r="O72" s="2156"/>
      <c r="P72" s="2154"/>
      <c r="Q72" s="2154"/>
      <c r="R72" s="2156"/>
      <c r="S72" s="2158"/>
      <c r="T72" s="367"/>
      <c r="U72" s="683"/>
      <c r="V72" s="678"/>
      <c r="W72" s="367"/>
      <c r="X72" s="1972"/>
      <c r="Y72" s="1972"/>
      <c r="Z72" s="1972"/>
      <c r="AA72" s="1972"/>
      <c r="AB72" s="1972"/>
      <c r="AC72" s="1972"/>
      <c r="AD72" s="1972"/>
      <c r="AE72" s="1972"/>
      <c r="AF72" s="1972"/>
      <c r="AG72" s="1972"/>
      <c r="AH72" s="1972"/>
      <c r="AI72" s="1972"/>
      <c r="AJ72" s="1972"/>
      <c r="AK72" s="1972"/>
      <c r="AL72" s="2159"/>
      <c r="AM72" s="2159"/>
      <c r="AN72" s="2159"/>
      <c r="AO72" s="2159"/>
      <c r="AP72" s="2160"/>
      <c r="AQ72" s="2160"/>
      <c r="AR72" s="2160"/>
      <c r="AS72" s="2161"/>
      <c r="AT72" s="2161"/>
      <c r="AU72" s="2161"/>
      <c r="AV72" s="2161"/>
      <c r="AW72" s="2161"/>
      <c r="AX72" s="2161"/>
      <c r="AY72" s="2161"/>
      <c r="AZ72" s="2161"/>
      <c r="BA72" s="2041"/>
      <c r="BB72" s="2041"/>
      <c r="BC72" s="2041"/>
      <c r="BD72" s="402"/>
      <c r="BE72" s="401"/>
      <c r="BF72" s="367"/>
      <c r="BG72" s="367"/>
    </row>
    <row r="73" spans="1:59" ht="7.5" customHeight="1">
      <c r="A73" s="679"/>
      <c r="B73" s="680"/>
      <c r="C73" s="401"/>
      <c r="D73" s="2162" t="s">
        <v>342</v>
      </c>
      <c r="E73" s="2163"/>
      <c r="F73" s="2163"/>
      <c r="G73" s="2163"/>
      <c r="H73" s="2163"/>
      <c r="I73" s="2163"/>
      <c r="J73" s="2164" t="s">
        <v>343</v>
      </c>
      <c r="K73" s="2164"/>
      <c r="L73" s="2164"/>
      <c r="M73" s="2164"/>
      <c r="N73" s="2164"/>
      <c r="O73" s="2164"/>
      <c r="P73" s="2164"/>
      <c r="Q73" s="2164"/>
      <c r="R73" s="2164"/>
      <c r="S73" s="2165"/>
      <c r="T73" s="367"/>
      <c r="U73" s="683"/>
      <c r="V73" s="678"/>
      <c r="W73" s="367"/>
      <c r="X73" s="1972"/>
      <c r="Y73" s="1972"/>
      <c r="Z73" s="1972"/>
      <c r="AA73" s="1972"/>
      <c r="AB73" s="1972"/>
      <c r="AC73" s="1972"/>
      <c r="AD73" s="1972"/>
      <c r="AE73" s="1972"/>
      <c r="AF73" s="1972"/>
      <c r="AG73" s="1972"/>
      <c r="AH73" s="1972"/>
      <c r="AI73" s="1972"/>
      <c r="AJ73" s="1972"/>
      <c r="AK73" s="1972"/>
      <c r="AL73" s="2159"/>
      <c r="AM73" s="2159"/>
      <c r="AN73" s="2159"/>
      <c r="AO73" s="2159"/>
      <c r="AP73" s="2160"/>
      <c r="AQ73" s="2160"/>
      <c r="AR73" s="2160"/>
      <c r="AS73" s="2161"/>
      <c r="AT73" s="2161"/>
      <c r="AU73" s="2161"/>
      <c r="AV73" s="2161"/>
      <c r="AW73" s="2161"/>
      <c r="AX73" s="2161"/>
      <c r="AY73" s="2161"/>
      <c r="AZ73" s="2161"/>
      <c r="BA73" s="2041"/>
      <c r="BB73" s="2041"/>
      <c r="BC73" s="2041"/>
      <c r="BD73" s="402"/>
      <c r="BE73" s="401"/>
      <c r="BF73" s="367"/>
      <c r="BG73" s="367"/>
    </row>
    <row r="74" spans="1:59" ht="7.5" customHeight="1">
      <c r="A74" s="679"/>
      <c r="B74" s="680"/>
      <c r="C74" s="401"/>
      <c r="D74" s="2162"/>
      <c r="E74" s="2163"/>
      <c r="F74" s="2163"/>
      <c r="G74" s="2163"/>
      <c r="H74" s="2163"/>
      <c r="I74" s="2163"/>
      <c r="J74" s="2164"/>
      <c r="K74" s="2164"/>
      <c r="L74" s="2164"/>
      <c r="M74" s="2164"/>
      <c r="N74" s="2164"/>
      <c r="O74" s="2164"/>
      <c r="P74" s="2164"/>
      <c r="Q74" s="2164"/>
      <c r="R74" s="2164"/>
      <c r="S74" s="2165"/>
      <c r="T74" s="367"/>
      <c r="U74" s="683"/>
      <c r="V74" s="678"/>
      <c r="W74" s="367"/>
      <c r="X74" s="1972"/>
      <c r="Y74" s="1972"/>
      <c r="Z74" s="1972"/>
      <c r="AA74" s="1972"/>
      <c r="AB74" s="1972"/>
      <c r="AC74" s="1972"/>
      <c r="AD74" s="1972"/>
      <c r="AE74" s="1972"/>
      <c r="AF74" s="1972"/>
      <c r="AG74" s="1972"/>
      <c r="AH74" s="1972"/>
      <c r="AI74" s="1972"/>
      <c r="AJ74" s="1972"/>
      <c r="AK74" s="1972"/>
      <c r="AL74" s="2159"/>
      <c r="AM74" s="2159"/>
      <c r="AN74" s="2159"/>
      <c r="AO74" s="2159"/>
      <c r="AP74" s="2160"/>
      <c r="AQ74" s="2160"/>
      <c r="AR74" s="2160"/>
      <c r="AS74" s="2161"/>
      <c r="AT74" s="2161"/>
      <c r="AU74" s="2161"/>
      <c r="AV74" s="2161"/>
      <c r="AW74" s="2161"/>
      <c r="AX74" s="2161"/>
      <c r="AY74" s="2161"/>
      <c r="AZ74" s="2161"/>
      <c r="BA74" s="2041"/>
      <c r="BB74" s="2041"/>
      <c r="BC74" s="2041"/>
      <c r="BD74" s="402"/>
      <c r="BE74" s="401"/>
      <c r="BF74" s="367"/>
      <c r="BG74" s="367"/>
    </row>
    <row r="75" spans="1:59" ht="7.5" customHeight="1">
      <c r="A75" s="679"/>
      <c r="B75" s="680"/>
      <c r="C75" s="401"/>
      <c r="D75" s="2162" t="s">
        <v>344</v>
      </c>
      <c r="E75" s="2163"/>
      <c r="F75" s="2163"/>
      <c r="G75" s="2163"/>
      <c r="H75" s="2163"/>
      <c r="I75" s="2163"/>
      <c r="J75" s="2172" t="s">
        <v>336</v>
      </c>
      <c r="K75" s="2107"/>
      <c r="L75" s="2107"/>
      <c r="M75" s="2107"/>
      <c r="N75" s="2107"/>
      <c r="O75" s="2107"/>
      <c r="P75" s="2107"/>
      <c r="Q75" s="2107"/>
      <c r="R75" s="2107"/>
      <c r="S75" s="2108"/>
      <c r="T75" s="367"/>
      <c r="U75" s="683"/>
      <c r="V75" s="678"/>
      <c r="W75" s="367"/>
      <c r="X75" s="1972"/>
      <c r="Y75" s="1972"/>
      <c r="Z75" s="1972"/>
      <c r="AA75" s="1972"/>
      <c r="AB75" s="1972"/>
      <c r="AC75" s="1972"/>
      <c r="AD75" s="1972"/>
      <c r="AE75" s="1972"/>
      <c r="AF75" s="1972"/>
      <c r="AG75" s="1972"/>
      <c r="AH75" s="1972"/>
      <c r="AI75" s="1972"/>
      <c r="AJ75" s="1972"/>
      <c r="AK75" s="1972"/>
      <c r="AL75" s="2159"/>
      <c r="AM75" s="2159"/>
      <c r="AN75" s="2159"/>
      <c r="AO75" s="2159"/>
      <c r="AP75" s="2160"/>
      <c r="AQ75" s="2160"/>
      <c r="AR75" s="2160"/>
      <c r="AS75" s="2161"/>
      <c r="AT75" s="2161"/>
      <c r="AU75" s="2161"/>
      <c r="AV75" s="2161"/>
      <c r="AW75" s="2161"/>
      <c r="AX75" s="2161"/>
      <c r="AY75" s="2161"/>
      <c r="AZ75" s="2161"/>
      <c r="BA75" s="2041"/>
      <c r="BB75" s="2041"/>
      <c r="BC75" s="2041"/>
      <c r="BD75" s="402"/>
      <c r="BE75" s="401"/>
      <c r="BF75" s="367"/>
      <c r="BG75" s="367"/>
    </row>
    <row r="76" spans="1:59" ht="7.5" customHeight="1">
      <c r="A76" s="679"/>
      <c r="B76" s="680"/>
      <c r="C76" s="401"/>
      <c r="D76" s="2171"/>
      <c r="E76" s="2134"/>
      <c r="F76" s="2134"/>
      <c r="G76" s="2134"/>
      <c r="H76" s="2134"/>
      <c r="I76" s="2134"/>
      <c r="J76" s="2173"/>
      <c r="K76" s="2174"/>
      <c r="L76" s="2174"/>
      <c r="M76" s="2174"/>
      <c r="N76" s="2174"/>
      <c r="O76" s="2174"/>
      <c r="P76" s="2174"/>
      <c r="Q76" s="2174"/>
      <c r="R76" s="2174"/>
      <c r="S76" s="2175"/>
      <c r="T76" s="367"/>
      <c r="U76" s="683"/>
      <c r="V76" s="678"/>
      <c r="W76" s="367"/>
      <c r="X76" s="1972"/>
      <c r="Y76" s="1972"/>
      <c r="Z76" s="1972"/>
      <c r="AA76" s="1972"/>
      <c r="AB76" s="1972"/>
      <c r="AC76" s="1972"/>
      <c r="AD76" s="1972"/>
      <c r="AE76" s="1972"/>
      <c r="AF76" s="1972"/>
      <c r="AG76" s="1972"/>
      <c r="AH76" s="1972"/>
      <c r="AI76" s="1972"/>
      <c r="AJ76" s="1972"/>
      <c r="AK76" s="1972"/>
      <c r="AL76" s="2159"/>
      <c r="AM76" s="2159"/>
      <c r="AN76" s="2159"/>
      <c r="AO76" s="2159"/>
      <c r="AP76" s="2170"/>
      <c r="AQ76" s="2170"/>
      <c r="AR76" s="2170"/>
      <c r="AS76" s="2161"/>
      <c r="AT76" s="2161"/>
      <c r="AU76" s="2161"/>
      <c r="AV76" s="2161"/>
      <c r="AW76" s="2161"/>
      <c r="AX76" s="2161"/>
      <c r="AY76" s="2161"/>
      <c r="AZ76" s="2161"/>
      <c r="BA76" s="2041"/>
      <c r="BB76" s="2041"/>
      <c r="BC76" s="2041"/>
      <c r="BD76" s="402"/>
      <c r="BE76" s="401"/>
      <c r="BF76" s="367"/>
      <c r="BG76" s="367"/>
    </row>
    <row r="77" spans="1:59" ht="7.5" customHeight="1">
      <c r="A77" s="679"/>
      <c r="B77" s="680"/>
      <c r="C77" s="401"/>
      <c r="D77" s="2162" t="s">
        <v>345</v>
      </c>
      <c r="E77" s="2163"/>
      <c r="F77" s="2163"/>
      <c r="G77" s="2163"/>
      <c r="H77" s="2163"/>
      <c r="I77" s="2163"/>
      <c r="J77" s="2164" t="s">
        <v>336</v>
      </c>
      <c r="K77" s="2164"/>
      <c r="L77" s="2164"/>
      <c r="M77" s="2164"/>
      <c r="N77" s="2164"/>
      <c r="O77" s="2164"/>
      <c r="P77" s="2164"/>
      <c r="Q77" s="2164"/>
      <c r="R77" s="2164"/>
      <c r="S77" s="2165"/>
      <c r="T77" s="367"/>
      <c r="U77" s="683"/>
      <c r="V77" s="678"/>
      <c r="W77" s="367"/>
      <c r="X77" s="1972"/>
      <c r="Y77" s="1972"/>
      <c r="Z77" s="1972"/>
      <c r="AA77" s="1972"/>
      <c r="AB77" s="1972"/>
      <c r="AC77" s="1972"/>
      <c r="AD77" s="1972"/>
      <c r="AE77" s="1972"/>
      <c r="AF77" s="1972"/>
      <c r="AG77" s="1972"/>
      <c r="AH77" s="1972"/>
      <c r="AI77" s="1972"/>
      <c r="AJ77" s="1972"/>
      <c r="AK77" s="1972"/>
      <c r="AL77" s="2159"/>
      <c r="AM77" s="2159"/>
      <c r="AN77" s="2159"/>
      <c r="AO77" s="2159"/>
      <c r="AP77" s="2170"/>
      <c r="AQ77" s="2170"/>
      <c r="AR77" s="2170"/>
      <c r="AS77" s="2161"/>
      <c r="AT77" s="2161"/>
      <c r="AU77" s="2161"/>
      <c r="AV77" s="2161"/>
      <c r="AW77" s="2161"/>
      <c r="AX77" s="2161"/>
      <c r="AY77" s="2161"/>
      <c r="AZ77" s="2161"/>
      <c r="BA77" s="2041"/>
      <c r="BB77" s="2041"/>
      <c r="BC77" s="2041"/>
      <c r="BD77" s="402"/>
      <c r="BE77" s="401"/>
      <c r="BF77" s="367"/>
      <c r="BG77" s="367"/>
    </row>
    <row r="78" spans="1:59" ht="7.5" customHeight="1" thickBot="1">
      <c r="A78" s="679"/>
      <c r="B78" s="680"/>
      <c r="C78" s="401"/>
      <c r="D78" s="2166"/>
      <c r="E78" s="2167"/>
      <c r="F78" s="2167"/>
      <c r="G78" s="2167"/>
      <c r="H78" s="2167"/>
      <c r="I78" s="2167"/>
      <c r="J78" s="2168"/>
      <c r="K78" s="2168"/>
      <c r="L78" s="2168"/>
      <c r="M78" s="2168"/>
      <c r="N78" s="2168"/>
      <c r="O78" s="2168"/>
      <c r="P78" s="2168"/>
      <c r="Q78" s="2168"/>
      <c r="R78" s="2168"/>
      <c r="S78" s="2169"/>
      <c r="T78" s="367"/>
      <c r="U78" s="683"/>
      <c r="V78" s="678"/>
      <c r="W78" s="367"/>
      <c r="X78" s="1972"/>
      <c r="Y78" s="1972"/>
      <c r="Z78" s="1972"/>
      <c r="AA78" s="1972"/>
      <c r="AB78" s="1972"/>
      <c r="AC78" s="1972"/>
      <c r="AD78" s="1972"/>
      <c r="AE78" s="1972"/>
      <c r="AF78" s="1972"/>
      <c r="AG78" s="1972"/>
      <c r="AH78" s="1972"/>
      <c r="AI78" s="1972"/>
      <c r="AJ78" s="1972"/>
      <c r="AK78" s="1972"/>
      <c r="AL78" s="2159"/>
      <c r="AM78" s="2159"/>
      <c r="AN78" s="2159"/>
      <c r="AO78" s="2159"/>
      <c r="AP78" s="2170"/>
      <c r="AQ78" s="2170"/>
      <c r="AR78" s="2170"/>
      <c r="AS78" s="2161"/>
      <c r="AT78" s="2161"/>
      <c r="AU78" s="2161"/>
      <c r="AV78" s="2161"/>
      <c r="AW78" s="2161"/>
      <c r="AX78" s="2161"/>
      <c r="AY78" s="2161"/>
      <c r="AZ78" s="2161"/>
      <c r="BA78" s="2041"/>
      <c r="BB78" s="2041"/>
      <c r="BC78" s="2041"/>
      <c r="BD78" s="402"/>
      <c r="BE78" s="401"/>
      <c r="BF78" s="367"/>
      <c r="BG78" s="367"/>
    </row>
    <row r="79" spans="1:59" ht="7.5" customHeight="1">
      <c r="A79" s="679"/>
      <c r="B79" s="680"/>
      <c r="C79" s="401"/>
      <c r="D79" s="689"/>
      <c r="E79" s="689"/>
      <c r="F79" s="689"/>
      <c r="G79" s="689"/>
      <c r="H79" s="689"/>
      <c r="I79" s="689"/>
      <c r="J79" s="681"/>
      <c r="K79" s="681"/>
      <c r="L79" s="681"/>
      <c r="M79" s="681"/>
      <c r="N79" s="681"/>
      <c r="O79" s="681"/>
      <c r="P79" s="681"/>
      <c r="Q79" s="681"/>
      <c r="R79" s="681"/>
      <c r="S79" s="681"/>
      <c r="T79" s="367"/>
      <c r="U79" s="683"/>
      <c r="V79" s="678"/>
      <c r="W79" s="367"/>
      <c r="X79" s="1972"/>
      <c r="Y79" s="1972"/>
      <c r="Z79" s="1972"/>
      <c r="AA79" s="1972"/>
      <c r="AB79" s="1972"/>
      <c r="AC79" s="1972"/>
      <c r="AD79" s="1972"/>
      <c r="AE79" s="1972"/>
      <c r="AF79" s="1972"/>
      <c r="AG79" s="1972"/>
      <c r="AH79" s="1972"/>
      <c r="AI79" s="1972"/>
      <c r="AJ79" s="1972"/>
      <c r="AK79" s="1972"/>
      <c r="AL79" s="2159"/>
      <c r="AM79" s="2159"/>
      <c r="AN79" s="2159"/>
      <c r="AO79" s="2159"/>
      <c r="AP79" s="2170"/>
      <c r="AQ79" s="2170"/>
      <c r="AR79" s="2170"/>
      <c r="AS79" s="2161"/>
      <c r="AT79" s="2161"/>
      <c r="AU79" s="2161"/>
      <c r="AV79" s="2161"/>
      <c r="AW79" s="2161"/>
      <c r="AX79" s="2161"/>
      <c r="AY79" s="2161"/>
      <c r="AZ79" s="2161"/>
      <c r="BA79" s="2041"/>
      <c r="BB79" s="2041"/>
      <c r="BC79" s="2041"/>
      <c r="BD79" s="402"/>
      <c r="BE79" s="401"/>
      <c r="BF79" s="367"/>
      <c r="BG79" s="367"/>
    </row>
    <row r="80" spans="1:59" ht="7.5" customHeight="1">
      <c r="A80" s="679"/>
      <c r="B80" s="680"/>
      <c r="C80" s="401"/>
      <c r="D80" s="2122" t="s">
        <v>346</v>
      </c>
      <c r="E80" s="2123"/>
      <c r="F80" s="2123"/>
      <c r="G80" s="2123"/>
      <c r="H80" s="2123"/>
      <c r="I80" s="2123"/>
      <c r="J80" s="2123"/>
      <c r="K80" s="2123"/>
      <c r="L80" s="2123"/>
      <c r="M80" s="2123"/>
      <c r="N80" s="2123"/>
      <c r="O80" s="2123"/>
      <c r="P80" s="2123"/>
      <c r="Q80" s="2123"/>
      <c r="R80" s="2123"/>
      <c r="S80" s="1991"/>
      <c r="T80" s="367"/>
      <c r="U80" s="683"/>
      <c r="V80" s="678"/>
      <c r="W80" s="367"/>
      <c r="X80" s="1972"/>
      <c r="Y80" s="1972"/>
      <c r="Z80" s="1972"/>
      <c r="AA80" s="1972"/>
      <c r="AB80" s="1972"/>
      <c r="AC80" s="1972"/>
      <c r="AD80" s="1972"/>
      <c r="AE80" s="1972"/>
      <c r="AF80" s="1972"/>
      <c r="AG80" s="1972"/>
      <c r="AH80" s="1972"/>
      <c r="AI80" s="1972"/>
      <c r="AJ80" s="1972"/>
      <c r="AK80" s="1972"/>
      <c r="AL80" s="2159"/>
      <c r="AM80" s="2159"/>
      <c r="AN80" s="2159"/>
      <c r="AO80" s="2159"/>
      <c r="AP80" s="2170"/>
      <c r="AQ80" s="2170"/>
      <c r="AR80" s="2170"/>
      <c r="AS80" s="2161"/>
      <c r="AT80" s="2161"/>
      <c r="AU80" s="2161"/>
      <c r="AV80" s="2161"/>
      <c r="AW80" s="2161"/>
      <c r="AX80" s="2161"/>
      <c r="AY80" s="2161"/>
      <c r="AZ80" s="2161"/>
      <c r="BA80" s="2041"/>
      <c r="BB80" s="2041"/>
      <c r="BC80" s="2041"/>
      <c r="BD80" s="402"/>
      <c r="BE80" s="401"/>
      <c r="BF80" s="367"/>
      <c r="BG80" s="367"/>
    </row>
    <row r="81" spans="1:59" ht="7.5" customHeight="1">
      <c r="A81" s="679"/>
      <c r="B81" s="680"/>
      <c r="C81" s="401"/>
      <c r="D81" s="2124"/>
      <c r="E81" s="2125"/>
      <c r="F81" s="2125"/>
      <c r="G81" s="2125"/>
      <c r="H81" s="2125"/>
      <c r="I81" s="2125"/>
      <c r="J81" s="2125"/>
      <c r="K81" s="2125"/>
      <c r="L81" s="2125"/>
      <c r="M81" s="2125"/>
      <c r="N81" s="2125"/>
      <c r="O81" s="2125"/>
      <c r="P81" s="2125"/>
      <c r="Q81" s="2125"/>
      <c r="R81" s="2125"/>
      <c r="S81" s="1987"/>
      <c r="T81" s="367"/>
      <c r="U81" s="683"/>
      <c r="V81" s="678"/>
      <c r="W81" s="367"/>
      <c r="X81" s="1972"/>
      <c r="Y81" s="1972"/>
      <c r="Z81" s="1972"/>
      <c r="AA81" s="1972"/>
      <c r="AB81" s="1972"/>
      <c r="AC81" s="1972"/>
      <c r="AD81" s="1972"/>
      <c r="AE81" s="1972"/>
      <c r="AF81" s="1972"/>
      <c r="AG81" s="1972"/>
      <c r="AH81" s="1972"/>
      <c r="AI81" s="1972"/>
      <c r="AJ81" s="1972"/>
      <c r="AK81" s="1972"/>
      <c r="AL81" s="2159"/>
      <c r="AM81" s="2159"/>
      <c r="AN81" s="2159"/>
      <c r="AO81" s="2159"/>
      <c r="AP81" s="2170"/>
      <c r="AQ81" s="2170"/>
      <c r="AR81" s="2170"/>
      <c r="AS81" s="2161"/>
      <c r="AT81" s="2161"/>
      <c r="AU81" s="2161"/>
      <c r="AV81" s="2161"/>
      <c r="AW81" s="2161"/>
      <c r="AX81" s="2161"/>
      <c r="AY81" s="2161"/>
      <c r="AZ81" s="2161"/>
      <c r="BA81" s="2041"/>
      <c r="BB81" s="2041"/>
      <c r="BC81" s="2041"/>
      <c r="BD81" s="402"/>
      <c r="BE81" s="401"/>
      <c r="BF81" s="367"/>
      <c r="BG81" s="367"/>
    </row>
    <row r="82" spans="1:59" ht="7.5" customHeight="1">
      <c r="A82" s="679"/>
      <c r="B82" s="680"/>
      <c r="C82" s="401"/>
      <c r="D82" s="1990" t="s">
        <v>307</v>
      </c>
      <c r="E82" s="1990"/>
      <c r="F82" s="1990"/>
      <c r="G82" s="1990"/>
      <c r="H82" s="2176"/>
      <c r="I82" s="2177" t="s">
        <v>299</v>
      </c>
      <c r="J82" s="1990"/>
      <c r="K82" s="1990"/>
      <c r="L82" s="1990" t="s">
        <v>307</v>
      </c>
      <c r="M82" s="1990"/>
      <c r="N82" s="1990"/>
      <c r="O82" s="2179"/>
      <c r="P82" s="1989" t="s">
        <v>299</v>
      </c>
      <c r="Q82" s="1990"/>
      <c r="R82" s="1990"/>
      <c r="S82" s="1990"/>
      <c r="T82" s="367"/>
      <c r="U82" s="683"/>
      <c r="V82" s="678"/>
      <c r="W82" s="367"/>
      <c r="X82" s="1972"/>
      <c r="Y82" s="1972"/>
      <c r="Z82" s="1972"/>
      <c r="AA82" s="1972"/>
      <c r="AB82" s="1972"/>
      <c r="AC82" s="1972"/>
      <c r="AD82" s="1972"/>
      <c r="AE82" s="1972"/>
      <c r="AF82" s="1972"/>
      <c r="AG82" s="1972"/>
      <c r="AH82" s="1972"/>
      <c r="AI82" s="1972"/>
      <c r="AJ82" s="1972"/>
      <c r="AK82" s="1972"/>
      <c r="AL82" s="2159"/>
      <c r="AM82" s="2159"/>
      <c r="AN82" s="2159"/>
      <c r="AO82" s="2159"/>
      <c r="AP82" s="2170"/>
      <c r="AQ82" s="2170"/>
      <c r="AR82" s="2170"/>
      <c r="AS82" s="2161"/>
      <c r="AT82" s="2161"/>
      <c r="AU82" s="2161"/>
      <c r="AV82" s="2161"/>
      <c r="AW82" s="2161"/>
      <c r="AX82" s="2161"/>
      <c r="AY82" s="2161"/>
      <c r="AZ82" s="2161"/>
      <c r="BA82" s="2041"/>
      <c r="BB82" s="2041"/>
      <c r="BC82" s="2041"/>
      <c r="BD82" s="402"/>
      <c r="BE82" s="401"/>
      <c r="BF82" s="367"/>
      <c r="BG82" s="367"/>
    </row>
    <row r="83" spans="1:59" ht="7.5" customHeight="1" thickBot="1">
      <c r="A83" s="679"/>
      <c r="B83" s="680"/>
      <c r="C83" s="401"/>
      <c r="D83" s="1992"/>
      <c r="E83" s="1992"/>
      <c r="F83" s="1992"/>
      <c r="G83" s="1992"/>
      <c r="H83" s="2122"/>
      <c r="I83" s="2178"/>
      <c r="J83" s="1992"/>
      <c r="K83" s="1992"/>
      <c r="L83" s="1992"/>
      <c r="M83" s="1992"/>
      <c r="N83" s="1992"/>
      <c r="O83" s="2180"/>
      <c r="P83" s="1991"/>
      <c r="Q83" s="1992"/>
      <c r="R83" s="1992"/>
      <c r="S83" s="1992"/>
      <c r="T83" s="367"/>
      <c r="U83" s="683"/>
      <c r="V83" s="678"/>
      <c r="W83" s="367"/>
      <c r="X83" s="1972"/>
      <c r="Y83" s="1972"/>
      <c r="Z83" s="1972"/>
      <c r="AA83" s="1972"/>
      <c r="AB83" s="1972"/>
      <c r="AC83" s="1972"/>
      <c r="AD83" s="1972"/>
      <c r="AE83" s="1972"/>
      <c r="AF83" s="1972"/>
      <c r="AG83" s="1972"/>
      <c r="AH83" s="1972"/>
      <c r="AI83" s="1972"/>
      <c r="AJ83" s="1972"/>
      <c r="AK83" s="1972"/>
      <c r="AL83" s="2159"/>
      <c r="AM83" s="2159"/>
      <c r="AN83" s="2159"/>
      <c r="AO83" s="2159"/>
      <c r="AP83" s="2170"/>
      <c r="AQ83" s="2170"/>
      <c r="AR83" s="2170"/>
      <c r="AS83" s="2161"/>
      <c r="AT83" s="2161"/>
      <c r="AU83" s="2161"/>
      <c r="AV83" s="2161"/>
      <c r="AW83" s="2161"/>
      <c r="AX83" s="2161"/>
      <c r="AY83" s="2161"/>
      <c r="AZ83" s="2161"/>
      <c r="BA83" s="2041"/>
      <c r="BB83" s="2041"/>
      <c r="BC83" s="2041"/>
      <c r="BD83" s="402"/>
      <c r="BE83" s="401"/>
      <c r="BF83" s="367"/>
      <c r="BG83" s="367"/>
    </row>
    <row r="84" spans="1:59" ht="7.5" customHeight="1">
      <c r="A84" s="679"/>
      <c r="B84" s="680"/>
      <c r="C84" s="401"/>
      <c r="D84" s="2199"/>
      <c r="E84" s="2200"/>
      <c r="F84" s="2201"/>
      <c r="G84" s="2205" t="s">
        <v>347</v>
      </c>
      <c r="H84" s="2206"/>
      <c r="I84" s="2209"/>
      <c r="J84" s="2210"/>
      <c r="K84" s="2210"/>
      <c r="L84" s="2200"/>
      <c r="M84" s="2201"/>
      <c r="N84" s="2205" t="s">
        <v>348</v>
      </c>
      <c r="O84" s="2213"/>
      <c r="P84" s="2215"/>
      <c r="Q84" s="2210"/>
      <c r="R84" s="2210"/>
      <c r="S84" s="2216"/>
      <c r="T84" s="367"/>
      <c r="U84" s="683"/>
      <c r="V84" s="678"/>
      <c r="W84" s="367"/>
      <c r="X84" s="1972"/>
      <c r="Y84" s="1972"/>
      <c r="Z84" s="1972"/>
      <c r="AA84" s="1972"/>
      <c r="AB84" s="1972"/>
      <c r="AC84" s="1972"/>
      <c r="AD84" s="1972"/>
      <c r="AE84" s="1972"/>
      <c r="AF84" s="1972"/>
      <c r="AG84" s="1972"/>
      <c r="AH84" s="1972"/>
      <c r="AI84" s="1972"/>
      <c r="AJ84" s="1972"/>
      <c r="AK84" s="1972"/>
      <c r="AL84" s="2181"/>
      <c r="AM84" s="2181"/>
      <c r="AN84" s="2181"/>
      <c r="AO84" s="2181"/>
      <c r="AP84" s="2182"/>
      <c r="AQ84" s="1950"/>
      <c r="AR84" s="1950"/>
      <c r="AS84" s="2150"/>
      <c r="AT84" s="2150"/>
      <c r="AU84" s="2150"/>
      <c r="AV84" s="2150"/>
      <c r="AW84" s="2150"/>
      <c r="AX84" s="2150"/>
      <c r="AY84" s="2150"/>
      <c r="AZ84" s="2150"/>
      <c r="BA84" s="2041"/>
      <c r="BB84" s="2041"/>
      <c r="BC84" s="2041"/>
      <c r="BD84" s="402"/>
      <c r="BE84" s="401"/>
      <c r="BF84" s="367"/>
      <c r="BG84" s="367"/>
    </row>
    <row r="85" spans="1:59" ht="7.5" customHeight="1">
      <c r="A85" s="679"/>
      <c r="B85" s="680"/>
      <c r="C85" s="401"/>
      <c r="D85" s="2202"/>
      <c r="E85" s="2203"/>
      <c r="F85" s="2204"/>
      <c r="G85" s="2207"/>
      <c r="H85" s="2208"/>
      <c r="I85" s="2211"/>
      <c r="J85" s="2212"/>
      <c r="K85" s="2212"/>
      <c r="L85" s="2203"/>
      <c r="M85" s="2204"/>
      <c r="N85" s="2207"/>
      <c r="O85" s="2214"/>
      <c r="P85" s="2217"/>
      <c r="Q85" s="2212"/>
      <c r="R85" s="2212"/>
      <c r="S85" s="2218"/>
      <c r="T85" s="367"/>
      <c r="U85" s="683"/>
      <c r="V85" s="678"/>
      <c r="W85" s="367"/>
      <c r="X85" s="1972"/>
      <c r="Y85" s="1972"/>
      <c r="Z85" s="1972"/>
      <c r="AA85" s="1972"/>
      <c r="AB85" s="1972"/>
      <c r="AC85" s="1972"/>
      <c r="AD85" s="1972"/>
      <c r="AE85" s="1972"/>
      <c r="AF85" s="1972"/>
      <c r="AG85" s="1972"/>
      <c r="AH85" s="1972"/>
      <c r="AI85" s="1972"/>
      <c r="AJ85" s="1972"/>
      <c r="AK85" s="1972"/>
      <c r="AL85" s="2181"/>
      <c r="AM85" s="2181"/>
      <c r="AN85" s="2181"/>
      <c r="AO85" s="2181"/>
      <c r="AP85" s="1950"/>
      <c r="AQ85" s="1950"/>
      <c r="AR85" s="1950"/>
      <c r="AS85" s="2150"/>
      <c r="AT85" s="2150"/>
      <c r="AU85" s="2150"/>
      <c r="AV85" s="2150"/>
      <c r="AW85" s="2150"/>
      <c r="AX85" s="2150"/>
      <c r="AY85" s="2150"/>
      <c r="AZ85" s="2150"/>
      <c r="BA85" s="2041"/>
      <c r="BB85" s="2041"/>
      <c r="BC85" s="2041"/>
      <c r="BD85" s="402"/>
      <c r="BE85" s="401"/>
      <c r="BF85" s="367"/>
      <c r="BG85" s="367"/>
    </row>
    <row r="86" spans="1:59" ht="7.5" customHeight="1">
      <c r="A86" s="679"/>
      <c r="B86" s="680"/>
      <c r="C86" s="401"/>
      <c r="D86" s="2183"/>
      <c r="E86" s="2184"/>
      <c r="F86" s="2185"/>
      <c r="G86" s="2189" t="s">
        <v>348</v>
      </c>
      <c r="H86" s="2190"/>
      <c r="I86" s="2193"/>
      <c r="J86" s="2194"/>
      <c r="K86" s="2194"/>
      <c r="L86" s="2184"/>
      <c r="M86" s="2185"/>
      <c r="N86" s="2189" t="s">
        <v>348</v>
      </c>
      <c r="O86" s="2197"/>
      <c r="P86" s="2222"/>
      <c r="Q86" s="2194"/>
      <c r="R86" s="2194"/>
      <c r="S86" s="2223"/>
      <c r="T86" s="367"/>
      <c r="U86" s="683"/>
      <c r="V86" s="678"/>
      <c r="W86" s="367"/>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c r="BD86" s="402"/>
      <c r="BE86" s="401"/>
      <c r="BF86" s="367"/>
      <c r="BG86" s="367"/>
    </row>
    <row r="87" spans="1:59" ht="7.5" customHeight="1" thickBot="1">
      <c r="A87" s="679"/>
      <c r="B87" s="680"/>
      <c r="C87" s="401"/>
      <c r="D87" s="2186"/>
      <c r="E87" s="2187"/>
      <c r="F87" s="2188"/>
      <c r="G87" s="2191"/>
      <c r="H87" s="2192"/>
      <c r="I87" s="2195"/>
      <c r="J87" s="2196"/>
      <c r="K87" s="2196"/>
      <c r="L87" s="2187"/>
      <c r="M87" s="2188"/>
      <c r="N87" s="2191"/>
      <c r="O87" s="2198"/>
      <c r="P87" s="2224"/>
      <c r="Q87" s="2196"/>
      <c r="R87" s="2196"/>
      <c r="S87" s="2225"/>
      <c r="T87" s="367"/>
      <c r="U87" s="683"/>
      <c r="V87" s="678"/>
      <c r="W87" s="367"/>
      <c r="X87" s="2041"/>
      <c r="Y87" s="2041"/>
      <c r="Z87" s="2041"/>
      <c r="AA87" s="2041"/>
      <c r="AB87" s="2041"/>
      <c r="AC87" s="2041"/>
      <c r="AD87" s="2041"/>
      <c r="AE87" s="2041"/>
      <c r="AF87" s="2041"/>
      <c r="AG87" s="2041"/>
      <c r="AH87" s="2041"/>
      <c r="AI87" s="2041"/>
      <c r="AJ87" s="2041"/>
      <c r="AK87" s="2041"/>
      <c r="AL87" s="2041"/>
      <c r="AM87" s="2041"/>
      <c r="AN87" s="2041"/>
      <c r="AO87" s="2041"/>
      <c r="AP87" s="1972"/>
      <c r="AQ87" s="1972"/>
      <c r="AR87" s="1972"/>
      <c r="AS87" s="2148"/>
      <c r="AT87" s="2148"/>
      <c r="AU87" s="2148"/>
      <c r="AV87" s="2148"/>
      <c r="AW87" s="2148"/>
      <c r="AX87" s="2148"/>
      <c r="AY87" s="2148"/>
      <c r="AZ87" s="2148"/>
      <c r="BA87" s="2148"/>
      <c r="BB87" s="2148"/>
      <c r="BC87" s="2148"/>
      <c r="BD87" s="402"/>
      <c r="BE87" s="401"/>
      <c r="BF87" s="367"/>
      <c r="BG87" s="367"/>
    </row>
    <row r="88" spans="1:59" ht="7.5" customHeight="1" thickBot="1">
      <c r="A88" s="679"/>
      <c r="B88" s="680"/>
      <c r="C88" s="401"/>
      <c r="D88" s="403"/>
      <c r="E88" s="403"/>
      <c r="F88" s="403"/>
      <c r="G88" s="404"/>
      <c r="H88" s="404"/>
      <c r="I88" s="405"/>
      <c r="J88" s="405"/>
      <c r="K88" s="405"/>
      <c r="L88" s="403"/>
      <c r="M88" s="403"/>
      <c r="N88" s="404"/>
      <c r="O88" s="404"/>
      <c r="P88" s="405"/>
      <c r="Q88" s="405"/>
      <c r="R88" s="405"/>
      <c r="S88" s="405"/>
      <c r="T88" s="367"/>
      <c r="U88" s="683"/>
      <c r="V88" s="678"/>
      <c r="W88" s="367"/>
      <c r="X88" s="2041"/>
      <c r="Y88" s="2041"/>
      <c r="Z88" s="2041"/>
      <c r="AA88" s="2041"/>
      <c r="AB88" s="2041"/>
      <c r="AC88" s="2041"/>
      <c r="AD88" s="2041"/>
      <c r="AE88" s="2041"/>
      <c r="AF88" s="2041"/>
      <c r="AG88" s="2041"/>
      <c r="AH88" s="2041"/>
      <c r="AI88" s="2041"/>
      <c r="AJ88" s="2041"/>
      <c r="AK88" s="2041"/>
      <c r="AL88" s="2041"/>
      <c r="AM88" s="2041"/>
      <c r="AN88" s="2041"/>
      <c r="AO88" s="2041"/>
      <c r="AP88" s="1972"/>
      <c r="AQ88" s="1972"/>
      <c r="AR88" s="1972"/>
      <c r="AS88" s="2148"/>
      <c r="AT88" s="2148"/>
      <c r="AU88" s="2148"/>
      <c r="AV88" s="2148"/>
      <c r="AW88" s="2148"/>
      <c r="AX88" s="2148"/>
      <c r="AY88" s="2148"/>
      <c r="AZ88" s="2148"/>
      <c r="BA88" s="2148"/>
      <c r="BB88" s="2148"/>
      <c r="BC88" s="2148"/>
      <c r="BD88" s="402"/>
      <c r="BE88" s="401"/>
      <c r="BF88" s="367"/>
      <c r="BG88" s="367"/>
    </row>
    <row r="89" spans="1:59" ht="14.25" customHeight="1">
      <c r="A89" s="679"/>
      <c r="B89" s="680"/>
      <c r="C89" s="401"/>
      <c r="D89" s="406" t="s">
        <v>349</v>
      </c>
      <c r="E89" s="407"/>
      <c r="F89" s="407"/>
      <c r="G89" s="407"/>
      <c r="H89" s="407"/>
      <c r="I89" s="407"/>
      <c r="J89" s="407"/>
      <c r="K89" s="407"/>
      <c r="L89" s="407"/>
      <c r="M89" s="407"/>
      <c r="N89" s="407"/>
      <c r="O89" s="407"/>
      <c r="P89" s="407"/>
      <c r="Q89" s="407"/>
      <c r="R89" s="407"/>
      <c r="S89" s="408"/>
      <c r="T89" s="367"/>
      <c r="U89" s="683"/>
      <c r="V89" s="678"/>
      <c r="W89" s="367"/>
      <c r="X89" s="2041"/>
      <c r="Y89" s="2041"/>
      <c r="Z89" s="2041"/>
      <c r="AA89" s="2041"/>
      <c r="AB89" s="2041"/>
      <c r="AC89" s="2041"/>
      <c r="AD89" s="2041"/>
      <c r="AE89" s="2041"/>
      <c r="AF89" s="2041"/>
      <c r="AG89" s="2041"/>
      <c r="AH89" s="2041"/>
      <c r="AI89" s="2041"/>
      <c r="AJ89" s="2041"/>
      <c r="AK89" s="2041"/>
      <c r="AL89" s="2041"/>
      <c r="AM89" s="2041"/>
      <c r="AN89" s="2041"/>
      <c r="AO89" s="2041"/>
      <c r="AP89" s="1972"/>
      <c r="AQ89" s="1972"/>
      <c r="AR89" s="1972"/>
      <c r="AS89" s="2148"/>
      <c r="AT89" s="2148"/>
      <c r="AU89" s="2148"/>
      <c r="AV89" s="2148"/>
      <c r="AW89" s="2148"/>
      <c r="AX89" s="2148"/>
      <c r="AY89" s="2148"/>
      <c r="AZ89" s="2148"/>
      <c r="BA89" s="2148"/>
      <c r="BB89" s="2148"/>
      <c r="BC89" s="2148"/>
      <c r="BD89" s="402"/>
      <c r="BE89" s="401"/>
      <c r="BF89" s="367"/>
      <c r="BG89" s="367"/>
    </row>
    <row r="90" spans="1:59" ht="7.5" customHeight="1">
      <c r="A90" s="679"/>
      <c r="B90" s="680"/>
      <c r="C90" s="401"/>
      <c r="D90" s="2226"/>
      <c r="E90" s="2227"/>
      <c r="F90" s="2227"/>
      <c r="G90" s="2227"/>
      <c r="H90" s="2227"/>
      <c r="I90" s="2227"/>
      <c r="J90" s="2227"/>
      <c r="K90" s="2227"/>
      <c r="L90" s="2227"/>
      <c r="M90" s="2227"/>
      <c r="N90" s="2227"/>
      <c r="O90" s="2227"/>
      <c r="P90" s="2227"/>
      <c r="Q90" s="2227"/>
      <c r="R90" s="2227"/>
      <c r="S90" s="2228"/>
      <c r="T90" s="367"/>
      <c r="U90" s="683"/>
      <c r="V90" s="678"/>
      <c r="W90" s="367"/>
      <c r="X90" s="2041"/>
      <c r="Y90" s="2041"/>
      <c r="Z90" s="2041"/>
      <c r="AA90" s="2041"/>
      <c r="AB90" s="2041"/>
      <c r="AC90" s="2041"/>
      <c r="AD90" s="2041"/>
      <c r="AE90" s="2041"/>
      <c r="AF90" s="2041"/>
      <c r="AG90" s="2041"/>
      <c r="AH90" s="2219"/>
      <c r="AI90" s="2219"/>
      <c r="AJ90" s="2219"/>
      <c r="AK90" s="2219"/>
      <c r="AL90" s="2219"/>
      <c r="AM90" s="2219"/>
      <c r="AN90" s="2219"/>
      <c r="AO90" s="2219"/>
      <c r="AP90" s="2220"/>
      <c r="AQ90" s="2041"/>
      <c r="AR90" s="2041"/>
      <c r="AS90" s="2221"/>
      <c r="AT90" s="2221"/>
      <c r="AU90" s="2221"/>
      <c r="AV90" s="2221"/>
      <c r="AW90" s="2221"/>
      <c r="AX90" s="2221"/>
      <c r="AY90" s="2221"/>
      <c r="AZ90" s="2221"/>
      <c r="BA90" s="2041"/>
      <c r="BB90" s="2041"/>
      <c r="BC90" s="2041"/>
      <c r="BD90" s="402"/>
      <c r="BE90" s="401"/>
      <c r="BF90" s="367"/>
      <c r="BG90" s="367"/>
    </row>
    <row r="91" spans="1:59" ht="7.5" customHeight="1">
      <c r="A91" s="679"/>
      <c r="B91" s="680"/>
      <c r="C91" s="401"/>
      <c r="D91" s="2229"/>
      <c r="E91" s="2230"/>
      <c r="F91" s="2230"/>
      <c r="G91" s="2230"/>
      <c r="H91" s="2230"/>
      <c r="I91" s="2230"/>
      <c r="J91" s="2230"/>
      <c r="K91" s="2230"/>
      <c r="L91" s="2230"/>
      <c r="M91" s="2230"/>
      <c r="N91" s="2230"/>
      <c r="O91" s="2230"/>
      <c r="P91" s="2230"/>
      <c r="Q91" s="2230"/>
      <c r="R91" s="2230"/>
      <c r="S91" s="2231"/>
      <c r="T91" s="367"/>
      <c r="U91" s="683"/>
      <c r="V91" s="678"/>
      <c r="W91" s="367"/>
      <c r="X91" s="2041"/>
      <c r="Y91" s="2041"/>
      <c r="Z91" s="2041"/>
      <c r="AA91" s="2041"/>
      <c r="AB91" s="2041"/>
      <c r="AC91" s="2041"/>
      <c r="AD91" s="2041"/>
      <c r="AE91" s="2041"/>
      <c r="AF91" s="2041"/>
      <c r="AG91" s="2041"/>
      <c r="AH91" s="2219"/>
      <c r="AI91" s="2219"/>
      <c r="AJ91" s="2219"/>
      <c r="AK91" s="2219"/>
      <c r="AL91" s="2219"/>
      <c r="AM91" s="2219"/>
      <c r="AN91" s="2219"/>
      <c r="AO91" s="2219"/>
      <c r="AP91" s="2041"/>
      <c r="AQ91" s="2041"/>
      <c r="AR91" s="2041"/>
      <c r="AS91" s="2221"/>
      <c r="AT91" s="2221"/>
      <c r="AU91" s="2221"/>
      <c r="AV91" s="2221"/>
      <c r="AW91" s="2221"/>
      <c r="AX91" s="2221"/>
      <c r="AY91" s="2221"/>
      <c r="AZ91" s="2221"/>
      <c r="BA91" s="2041"/>
      <c r="BB91" s="2041"/>
      <c r="BC91" s="2041"/>
      <c r="BD91" s="402"/>
      <c r="BE91" s="401"/>
      <c r="BF91" s="367"/>
      <c r="BG91" s="367"/>
    </row>
    <row r="92" spans="1:59" ht="7.5" customHeight="1">
      <c r="A92" s="679"/>
      <c r="B92" s="680"/>
      <c r="C92" s="401"/>
      <c r="D92" s="2229"/>
      <c r="E92" s="2230"/>
      <c r="F92" s="2230"/>
      <c r="G92" s="2230"/>
      <c r="H92" s="2230"/>
      <c r="I92" s="2230"/>
      <c r="J92" s="2230"/>
      <c r="K92" s="2230"/>
      <c r="L92" s="2230"/>
      <c r="M92" s="2230"/>
      <c r="N92" s="2230"/>
      <c r="O92" s="2230"/>
      <c r="P92" s="2230"/>
      <c r="Q92" s="2230"/>
      <c r="R92" s="2230"/>
      <c r="S92" s="2231"/>
      <c r="T92" s="367"/>
      <c r="U92" s="683"/>
      <c r="V92" s="678"/>
      <c r="W92" s="367"/>
      <c r="X92" s="2041"/>
      <c r="Y92" s="2041"/>
      <c r="Z92" s="2041"/>
      <c r="AA92" s="2041"/>
      <c r="AB92" s="2041"/>
      <c r="AC92" s="2041"/>
      <c r="AD92" s="2041"/>
      <c r="AE92" s="2041"/>
      <c r="AF92" s="2041"/>
      <c r="AG92" s="2041"/>
      <c r="AH92" s="2219"/>
      <c r="AI92" s="2219"/>
      <c r="AJ92" s="2219"/>
      <c r="AK92" s="2219"/>
      <c r="AL92" s="2219"/>
      <c r="AM92" s="2219"/>
      <c r="AN92" s="2219"/>
      <c r="AO92" s="2219"/>
      <c r="AP92" s="2220"/>
      <c r="AQ92" s="2041"/>
      <c r="AR92" s="2041"/>
      <c r="AS92" s="2221"/>
      <c r="AT92" s="2221"/>
      <c r="AU92" s="2221"/>
      <c r="AV92" s="2221"/>
      <c r="AW92" s="2221"/>
      <c r="AX92" s="2221"/>
      <c r="AY92" s="2221"/>
      <c r="AZ92" s="2221"/>
      <c r="BA92" s="2041"/>
      <c r="BB92" s="2041"/>
      <c r="BC92" s="2041"/>
      <c r="BD92" s="402"/>
      <c r="BE92" s="401"/>
      <c r="BF92" s="367"/>
      <c r="BG92" s="367"/>
    </row>
    <row r="93" spans="1:59" ht="7.5" customHeight="1">
      <c r="A93" s="679"/>
      <c r="B93" s="680"/>
      <c r="C93" s="401"/>
      <c r="D93" s="2229"/>
      <c r="E93" s="2230"/>
      <c r="F93" s="2230"/>
      <c r="G93" s="2230"/>
      <c r="H93" s="2230"/>
      <c r="I93" s="2230"/>
      <c r="J93" s="2230"/>
      <c r="K93" s="2230"/>
      <c r="L93" s="2230"/>
      <c r="M93" s="2230"/>
      <c r="N93" s="2230"/>
      <c r="O93" s="2230"/>
      <c r="P93" s="2230"/>
      <c r="Q93" s="2230"/>
      <c r="R93" s="2230"/>
      <c r="S93" s="2231"/>
      <c r="T93" s="367"/>
      <c r="U93" s="683"/>
      <c r="V93" s="678"/>
      <c r="W93" s="367"/>
      <c r="X93" s="2041"/>
      <c r="Y93" s="2041"/>
      <c r="Z93" s="2041"/>
      <c r="AA93" s="2041"/>
      <c r="AB93" s="2041"/>
      <c r="AC93" s="2041"/>
      <c r="AD93" s="2041"/>
      <c r="AE93" s="2041"/>
      <c r="AF93" s="2041"/>
      <c r="AG93" s="2041"/>
      <c r="AH93" s="2219"/>
      <c r="AI93" s="2219"/>
      <c r="AJ93" s="2219"/>
      <c r="AK93" s="2219"/>
      <c r="AL93" s="2219"/>
      <c r="AM93" s="2219"/>
      <c r="AN93" s="2219"/>
      <c r="AO93" s="2219"/>
      <c r="AP93" s="2041"/>
      <c r="AQ93" s="2041"/>
      <c r="AR93" s="2041"/>
      <c r="AS93" s="2221"/>
      <c r="AT93" s="2221"/>
      <c r="AU93" s="2221"/>
      <c r="AV93" s="2221"/>
      <c r="AW93" s="2221"/>
      <c r="AX93" s="2221"/>
      <c r="AY93" s="2221"/>
      <c r="AZ93" s="2221"/>
      <c r="BA93" s="2041"/>
      <c r="BB93" s="2041"/>
      <c r="BC93" s="2041"/>
      <c r="BD93" s="402"/>
      <c r="BE93" s="401"/>
      <c r="BF93" s="367"/>
      <c r="BG93" s="367"/>
    </row>
    <row r="94" spans="1:59" ht="7.5" customHeight="1">
      <c r="A94" s="679"/>
      <c r="B94" s="680"/>
      <c r="C94" s="401"/>
      <c r="D94" s="2229"/>
      <c r="E94" s="2230"/>
      <c r="F94" s="2230"/>
      <c r="G94" s="2230"/>
      <c r="H94" s="2230"/>
      <c r="I94" s="2230"/>
      <c r="J94" s="2230"/>
      <c r="K94" s="2230"/>
      <c r="L94" s="2230"/>
      <c r="M94" s="2230"/>
      <c r="N94" s="2230"/>
      <c r="O94" s="2230"/>
      <c r="P94" s="2230"/>
      <c r="Q94" s="2230"/>
      <c r="R94" s="2230"/>
      <c r="S94" s="2231"/>
      <c r="T94" s="367"/>
      <c r="U94" s="683"/>
      <c r="V94" s="678"/>
      <c r="W94" s="367"/>
      <c r="X94" s="2041"/>
      <c r="Y94" s="2041"/>
      <c r="Z94" s="2041"/>
      <c r="AA94" s="2041"/>
      <c r="AB94" s="2041"/>
      <c r="AC94" s="2041"/>
      <c r="AD94" s="2041"/>
      <c r="AE94" s="2041"/>
      <c r="AF94" s="2041"/>
      <c r="AG94" s="2041"/>
      <c r="AH94" s="2219"/>
      <c r="AI94" s="2219"/>
      <c r="AJ94" s="2219"/>
      <c r="AK94" s="2219"/>
      <c r="AL94" s="2219"/>
      <c r="AM94" s="2219"/>
      <c r="AN94" s="2219"/>
      <c r="AO94" s="2219"/>
      <c r="AP94" s="2220"/>
      <c r="AQ94" s="2041"/>
      <c r="AR94" s="2041"/>
      <c r="AS94" s="2221"/>
      <c r="AT94" s="2221"/>
      <c r="AU94" s="2221"/>
      <c r="AV94" s="2221"/>
      <c r="AW94" s="2221"/>
      <c r="AX94" s="2221"/>
      <c r="AY94" s="2221"/>
      <c r="AZ94" s="2221"/>
      <c r="BA94" s="2041"/>
      <c r="BB94" s="2041"/>
      <c r="BC94" s="2041"/>
      <c r="BD94" s="402"/>
      <c r="BE94" s="401"/>
      <c r="BF94" s="367"/>
      <c r="BG94" s="367"/>
    </row>
    <row r="95" spans="1:59" ht="7.5" customHeight="1">
      <c r="A95" s="679"/>
      <c r="B95" s="680"/>
      <c r="C95" s="401"/>
      <c r="D95" s="2229"/>
      <c r="E95" s="2230"/>
      <c r="F95" s="2230"/>
      <c r="G95" s="2230"/>
      <c r="H95" s="2230"/>
      <c r="I95" s="2230"/>
      <c r="J95" s="2230"/>
      <c r="K95" s="2230"/>
      <c r="L95" s="2230"/>
      <c r="M95" s="2230"/>
      <c r="N95" s="2230"/>
      <c r="O95" s="2230"/>
      <c r="P95" s="2230"/>
      <c r="Q95" s="2230"/>
      <c r="R95" s="2230"/>
      <c r="S95" s="2231"/>
      <c r="T95" s="367"/>
      <c r="U95" s="683"/>
      <c r="V95" s="678"/>
      <c r="W95" s="367"/>
      <c r="X95" s="2041"/>
      <c r="Y95" s="2041"/>
      <c r="Z95" s="2041"/>
      <c r="AA95" s="2041"/>
      <c r="AB95" s="2041"/>
      <c r="AC95" s="2041"/>
      <c r="AD95" s="2041"/>
      <c r="AE95" s="2041"/>
      <c r="AF95" s="2041"/>
      <c r="AG95" s="2041"/>
      <c r="AH95" s="2219"/>
      <c r="AI95" s="2219"/>
      <c r="AJ95" s="2219"/>
      <c r="AK95" s="2219"/>
      <c r="AL95" s="2219"/>
      <c r="AM95" s="2219"/>
      <c r="AN95" s="2219"/>
      <c r="AO95" s="2219"/>
      <c r="AP95" s="2041"/>
      <c r="AQ95" s="2041"/>
      <c r="AR95" s="2041"/>
      <c r="AS95" s="2221"/>
      <c r="AT95" s="2221"/>
      <c r="AU95" s="2221"/>
      <c r="AV95" s="2221"/>
      <c r="AW95" s="2221"/>
      <c r="AX95" s="2221"/>
      <c r="AY95" s="2221"/>
      <c r="AZ95" s="2221"/>
      <c r="BA95" s="2041"/>
      <c r="BB95" s="2041"/>
      <c r="BC95" s="2041"/>
      <c r="BD95" s="402"/>
      <c r="BE95" s="401"/>
      <c r="BF95" s="367"/>
      <c r="BG95" s="367"/>
    </row>
    <row r="96" spans="1:59" ht="7.5" customHeight="1">
      <c r="A96" s="679"/>
      <c r="B96" s="680"/>
      <c r="C96" s="401"/>
      <c r="D96" s="2229"/>
      <c r="E96" s="2230"/>
      <c r="F96" s="2230"/>
      <c r="G96" s="2230"/>
      <c r="H96" s="2230"/>
      <c r="I96" s="2230"/>
      <c r="J96" s="2230"/>
      <c r="K96" s="2230"/>
      <c r="L96" s="2230"/>
      <c r="M96" s="2230"/>
      <c r="N96" s="2230"/>
      <c r="O96" s="2230"/>
      <c r="P96" s="2230"/>
      <c r="Q96" s="2230"/>
      <c r="R96" s="2230"/>
      <c r="S96" s="2231"/>
      <c r="T96" s="367"/>
      <c r="U96" s="683"/>
      <c r="V96" s="678"/>
      <c r="W96" s="367"/>
      <c r="X96" s="2041"/>
      <c r="Y96" s="2041"/>
      <c r="Z96" s="2041"/>
      <c r="AA96" s="2041"/>
      <c r="AB96" s="2041"/>
      <c r="AC96" s="2041"/>
      <c r="AD96" s="2041"/>
      <c r="AE96" s="2041"/>
      <c r="AF96" s="2041"/>
      <c r="AG96" s="2041"/>
      <c r="AH96" s="2219"/>
      <c r="AI96" s="2219"/>
      <c r="AJ96" s="2219"/>
      <c r="AK96" s="2219"/>
      <c r="AL96" s="2219"/>
      <c r="AM96" s="2219"/>
      <c r="AN96" s="2219"/>
      <c r="AO96" s="2219"/>
      <c r="AP96" s="2220"/>
      <c r="AQ96" s="2041"/>
      <c r="AR96" s="2041"/>
      <c r="AS96" s="2221"/>
      <c r="AT96" s="2221"/>
      <c r="AU96" s="2221"/>
      <c r="AV96" s="2221"/>
      <c r="AW96" s="2221"/>
      <c r="AX96" s="2221"/>
      <c r="AY96" s="2221"/>
      <c r="AZ96" s="2221"/>
      <c r="BA96" s="2041"/>
      <c r="BB96" s="2041"/>
      <c r="BC96" s="2041"/>
      <c r="BD96" s="402"/>
      <c r="BE96" s="401"/>
      <c r="BF96" s="367"/>
      <c r="BG96" s="367"/>
    </row>
    <row r="97" spans="1:59" ht="7.5" customHeight="1">
      <c r="A97" s="679"/>
      <c r="B97" s="680"/>
      <c r="C97" s="401"/>
      <c r="D97" s="2229"/>
      <c r="E97" s="2230"/>
      <c r="F97" s="2230"/>
      <c r="G97" s="2230"/>
      <c r="H97" s="2230"/>
      <c r="I97" s="2230"/>
      <c r="J97" s="2230"/>
      <c r="K97" s="2230"/>
      <c r="L97" s="2230"/>
      <c r="M97" s="2230"/>
      <c r="N97" s="2230"/>
      <c r="O97" s="2230"/>
      <c r="P97" s="2230"/>
      <c r="Q97" s="2230"/>
      <c r="R97" s="2230"/>
      <c r="S97" s="2231"/>
      <c r="T97" s="367"/>
      <c r="U97" s="683"/>
      <c r="V97" s="678"/>
      <c r="W97" s="367"/>
      <c r="X97" s="2041"/>
      <c r="Y97" s="2041"/>
      <c r="Z97" s="2041"/>
      <c r="AA97" s="2041"/>
      <c r="AB97" s="2041"/>
      <c r="AC97" s="2041"/>
      <c r="AD97" s="2041"/>
      <c r="AE97" s="2041"/>
      <c r="AF97" s="2041"/>
      <c r="AG97" s="2041"/>
      <c r="AH97" s="2219"/>
      <c r="AI97" s="2219"/>
      <c r="AJ97" s="2219"/>
      <c r="AK97" s="2219"/>
      <c r="AL97" s="2219"/>
      <c r="AM97" s="2219"/>
      <c r="AN97" s="2219"/>
      <c r="AO97" s="2219"/>
      <c r="AP97" s="2041"/>
      <c r="AQ97" s="2041"/>
      <c r="AR97" s="2041"/>
      <c r="AS97" s="2221"/>
      <c r="AT97" s="2221"/>
      <c r="AU97" s="2221"/>
      <c r="AV97" s="2221"/>
      <c r="AW97" s="2221"/>
      <c r="AX97" s="2221"/>
      <c r="AY97" s="2221"/>
      <c r="AZ97" s="2221"/>
      <c r="BA97" s="2041"/>
      <c r="BB97" s="2041"/>
      <c r="BC97" s="2041"/>
      <c r="BD97" s="402"/>
      <c r="BE97" s="401"/>
      <c r="BF97" s="367"/>
      <c r="BG97" s="367"/>
    </row>
    <row r="98" spans="1:59" ht="7.5" customHeight="1">
      <c r="A98" s="679"/>
      <c r="B98" s="680"/>
      <c r="C98" s="401"/>
      <c r="D98" s="2229"/>
      <c r="E98" s="2230"/>
      <c r="F98" s="2230"/>
      <c r="G98" s="2230"/>
      <c r="H98" s="2230"/>
      <c r="I98" s="2230"/>
      <c r="J98" s="2230"/>
      <c r="K98" s="2230"/>
      <c r="L98" s="2230"/>
      <c r="M98" s="2230"/>
      <c r="N98" s="2230"/>
      <c r="O98" s="2230"/>
      <c r="P98" s="2230"/>
      <c r="Q98" s="2230"/>
      <c r="R98" s="2230"/>
      <c r="S98" s="2231"/>
      <c r="T98" s="367"/>
      <c r="U98" s="683"/>
      <c r="V98" s="678"/>
      <c r="W98" s="367"/>
      <c r="X98" s="2041"/>
      <c r="Y98" s="2041"/>
      <c r="Z98" s="2041"/>
      <c r="AA98" s="2041"/>
      <c r="AB98" s="2041"/>
      <c r="AC98" s="2041"/>
      <c r="AD98" s="2041"/>
      <c r="AE98" s="2041"/>
      <c r="AF98" s="2041"/>
      <c r="AG98" s="2041"/>
      <c r="AH98" s="2219"/>
      <c r="AI98" s="2219"/>
      <c r="AJ98" s="2219"/>
      <c r="AK98" s="2219"/>
      <c r="AL98" s="2219"/>
      <c r="AM98" s="2219"/>
      <c r="AN98" s="2219"/>
      <c r="AO98" s="2219"/>
      <c r="AP98" s="2220"/>
      <c r="AQ98" s="2041"/>
      <c r="AR98" s="2041"/>
      <c r="AS98" s="2221"/>
      <c r="AT98" s="2221"/>
      <c r="AU98" s="2221"/>
      <c r="AV98" s="2221"/>
      <c r="AW98" s="2221"/>
      <c r="AX98" s="2221"/>
      <c r="AY98" s="2221"/>
      <c r="AZ98" s="2221"/>
      <c r="BA98" s="2041"/>
      <c r="BB98" s="2041"/>
      <c r="BC98" s="2041"/>
      <c r="BD98" s="402"/>
      <c r="BE98" s="401"/>
      <c r="BF98" s="367"/>
      <c r="BG98" s="367"/>
    </row>
    <row r="99" spans="1:59" ht="7.5" customHeight="1">
      <c r="A99" s="679"/>
      <c r="B99" s="680"/>
      <c r="C99" s="401"/>
      <c r="D99" s="2229"/>
      <c r="E99" s="2230"/>
      <c r="F99" s="2230"/>
      <c r="G99" s="2230"/>
      <c r="H99" s="2230"/>
      <c r="I99" s="2230"/>
      <c r="J99" s="2230"/>
      <c r="K99" s="2230"/>
      <c r="L99" s="2230"/>
      <c r="M99" s="2230"/>
      <c r="N99" s="2230"/>
      <c r="O99" s="2230"/>
      <c r="P99" s="2230"/>
      <c r="Q99" s="2230"/>
      <c r="R99" s="2230"/>
      <c r="S99" s="2231"/>
      <c r="T99" s="367"/>
      <c r="U99" s="683"/>
      <c r="V99" s="678"/>
      <c r="W99" s="367"/>
      <c r="X99" s="2041"/>
      <c r="Y99" s="2041"/>
      <c r="Z99" s="2041"/>
      <c r="AA99" s="2041"/>
      <c r="AB99" s="2041"/>
      <c r="AC99" s="2041"/>
      <c r="AD99" s="2041"/>
      <c r="AE99" s="2041"/>
      <c r="AF99" s="2041"/>
      <c r="AG99" s="2041"/>
      <c r="AH99" s="2219"/>
      <c r="AI99" s="2219"/>
      <c r="AJ99" s="2219"/>
      <c r="AK99" s="2219"/>
      <c r="AL99" s="2219"/>
      <c r="AM99" s="2219"/>
      <c r="AN99" s="2219"/>
      <c r="AO99" s="2219"/>
      <c r="AP99" s="2041"/>
      <c r="AQ99" s="2041"/>
      <c r="AR99" s="2041"/>
      <c r="AS99" s="2221"/>
      <c r="AT99" s="2221"/>
      <c r="AU99" s="2221"/>
      <c r="AV99" s="2221"/>
      <c r="AW99" s="2221"/>
      <c r="AX99" s="2221"/>
      <c r="AY99" s="2221"/>
      <c r="AZ99" s="2221"/>
      <c r="BA99" s="2041"/>
      <c r="BB99" s="2041"/>
      <c r="BC99" s="2041"/>
      <c r="BD99" s="402"/>
      <c r="BE99" s="401"/>
      <c r="BF99" s="367"/>
      <c r="BG99" s="367"/>
    </row>
    <row r="100" spans="1:59" ht="7.5" customHeight="1">
      <c r="A100" s="679"/>
      <c r="B100" s="680"/>
      <c r="C100" s="401"/>
      <c r="D100" s="2229"/>
      <c r="E100" s="2230"/>
      <c r="F100" s="2230"/>
      <c r="G100" s="2230"/>
      <c r="H100" s="2230"/>
      <c r="I100" s="2230"/>
      <c r="J100" s="2230"/>
      <c r="K100" s="2230"/>
      <c r="L100" s="2230"/>
      <c r="M100" s="2230"/>
      <c r="N100" s="2230"/>
      <c r="O100" s="2230"/>
      <c r="P100" s="2230"/>
      <c r="Q100" s="2230"/>
      <c r="R100" s="2230"/>
      <c r="S100" s="2231"/>
      <c r="T100" s="367"/>
      <c r="U100" s="683"/>
      <c r="V100" s="678"/>
      <c r="W100" s="367"/>
      <c r="X100" s="2041"/>
      <c r="Y100" s="2041"/>
      <c r="Z100" s="2041"/>
      <c r="AA100" s="2041"/>
      <c r="AB100" s="2041"/>
      <c r="AC100" s="2041"/>
      <c r="AD100" s="2041"/>
      <c r="AE100" s="2041"/>
      <c r="AF100" s="2041"/>
      <c r="AG100" s="2041"/>
      <c r="AH100" s="2219"/>
      <c r="AI100" s="2219"/>
      <c r="AJ100" s="2219"/>
      <c r="AK100" s="2219"/>
      <c r="AL100" s="2219"/>
      <c r="AM100" s="2219"/>
      <c r="AN100" s="2219"/>
      <c r="AO100" s="2219"/>
      <c r="AP100" s="2220"/>
      <c r="AQ100" s="2041"/>
      <c r="AR100" s="2041"/>
      <c r="AS100" s="2221"/>
      <c r="AT100" s="2221"/>
      <c r="AU100" s="2221"/>
      <c r="AV100" s="2221"/>
      <c r="AW100" s="2221"/>
      <c r="AX100" s="2221"/>
      <c r="AY100" s="2221"/>
      <c r="AZ100" s="2221"/>
      <c r="BA100" s="2041"/>
      <c r="BB100" s="2041"/>
      <c r="BC100" s="2041"/>
      <c r="BD100" s="402"/>
      <c r="BE100" s="401"/>
      <c r="BF100" s="367"/>
      <c r="BG100" s="367"/>
    </row>
    <row r="101" spans="1:59" ht="7.5" customHeight="1">
      <c r="A101" s="679"/>
      <c r="B101" s="680"/>
      <c r="C101" s="401"/>
      <c r="D101" s="2229"/>
      <c r="E101" s="2230"/>
      <c r="F101" s="2230"/>
      <c r="G101" s="2230"/>
      <c r="H101" s="2230"/>
      <c r="I101" s="2230"/>
      <c r="J101" s="2230"/>
      <c r="K101" s="2230"/>
      <c r="L101" s="2230"/>
      <c r="M101" s="2230"/>
      <c r="N101" s="2230"/>
      <c r="O101" s="2230"/>
      <c r="P101" s="2230"/>
      <c r="Q101" s="2230"/>
      <c r="R101" s="2230"/>
      <c r="S101" s="2231"/>
      <c r="T101" s="367"/>
      <c r="U101" s="683"/>
      <c r="V101" s="678"/>
      <c r="W101" s="367"/>
      <c r="X101" s="2041"/>
      <c r="Y101" s="2041"/>
      <c r="Z101" s="2041"/>
      <c r="AA101" s="2041"/>
      <c r="AB101" s="2041"/>
      <c r="AC101" s="2041"/>
      <c r="AD101" s="2041"/>
      <c r="AE101" s="2041"/>
      <c r="AF101" s="2041"/>
      <c r="AG101" s="2041"/>
      <c r="AH101" s="2219"/>
      <c r="AI101" s="2219"/>
      <c r="AJ101" s="2219"/>
      <c r="AK101" s="2219"/>
      <c r="AL101" s="2219"/>
      <c r="AM101" s="2219"/>
      <c r="AN101" s="2219"/>
      <c r="AO101" s="2219"/>
      <c r="AP101" s="2041"/>
      <c r="AQ101" s="2041"/>
      <c r="AR101" s="2041"/>
      <c r="AS101" s="2221"/>
      <c r="AT101" s="2221"/>
      <c r="AU101" s="2221"/>
      <c r="AV101" s="2221"/>
      <c r="AW101" s="2221"/>
      <c r="AX101" s="2221"/>
      <c r="AY101" s="2221"/>
      <c r="AZ101" s="2221"/>
      <c r="BA101" s="2041"/>
      <c r="BB101" s="2041"/>
      <c r="BC101" s="2041"/>
      <c r="BD101" s="402"/>
      <c r="BE101" s="401"/>
      <c r="BF101" s="367"/>
      <c r="BG101" s="367"/>
    </row>
    <row r="102" spans="1:59" ht="7.5" customHeight="1">
      <c r="A102" s="679"/>
      <c r="B102" s="680"/>
      <c r="C102" s="401"/>
      <c r="D102" s="2229"/>
      <c r="E102" s="2230"/>
      <c r="F102" s="2230"/>
      <c r="G102" s="2230"/>
      <c r="H102" s="2230"/>
      <c r="I102" s="2230"/>
      <c r="J102" s="2230"/>
      <c r="K102" s="2230"/>
      <c r="L102" s="2230"/>
      <c r="M102" s="2230"/>
      <c r="N102" s="2230"/>
      <c r="O102" s="2230"/>
      <c r="P102" s="2230"/>
      <c r="Q102" s="2230"/>
      <c r="R102" s="2230"/>
      <c r="S102" s="2231"/>
      <c r="T102" s="367"/>
      <c r="U102" s="683"/>
      <c r="V102" s="678"/>
      <c r="W102" s="367"/>
      <c r="X102" s="1972"/>
      <c r="Y102" s="1972"/>
      <c r="Z102" s="1972"/>
      <c r="AA102" s="1972"/>
      <c r="AB102" s="1972"/>
      <c r="AC102" s="1972"/>
      <c r="AD102" s="1972"/>
      <c r="AE102" s="1972"/>
      <c r="AF102" s="1972"/>
      <c r="AG102" s="1972"/>
      <c r="AH102" s="2242"/>
      <c r="AI102" s="2242"/>
      <c r="AJ102" s="2242"/>
      <c r="AK102" s="2242"/>
      <c r="AL102" s="2242"/>
      <c r="AM102" s="2242"/>
      <c r="AN102" s="2242"/>
      <c r="AO102" s="2242"/>
      <c r="AP102" s="2220"/>
      <c r="AQ102" s="2041"/>
      <c r="AR102" s="2041"/>
      <c r="AS102" s="2221"/>
      <c r="AT102" s="2221"/>
      <c r="AU102" s="2221"/>
      <c r="AV102" s="2221"/>
      <c r="AW102" s="2221"/>
      <c r="AX102" s="2221"/>
      <c r="AY102" s="2221"/>
      <c r="AZ102" s="2221"/>
      <c r="BA102" s="2041"/>
      <c r="BB102" s="2041"/>
      <c r="BC102" s="2041"/>
      <c r="BD102" s="402"/>
      <c r="BE102" s="401"/>
      <c r="BF102" s="367"/>
      <c r="BG102" s="367"/>
    </row>
    <row r="103" spans="1:59" ht="7.5" customHeight="1">
      <c r="A103" s="679"/>
      <c r="B103" s="680"/>
      <c r="C103" s="401"/>
      <c r="D103" s="2229"/>
      <c r="E103" s="2230"/>
      <c r="F103" s="2230"/>
      <c r="G103" s="2230"/>
      <c r="H103" s="2230"/>
      <c r="I103" s="2230"/>
      <c r="J103" s="2230"/>
      <c r="K103" s="2230"/>
      <c r="L103" s="2230"/>
      <c r="M103" s="2230"/>
      <c r="N103" s="2230"/>
      <c r="O103" s="2230"/>
      <c r="P103" s="2230"/>
      <c r="Q103" s="2230"/>
      <c r="R103" s="2230"/>
      <c r="S103" s="2231"/>
      <c r="T103" s="367"/>
      <c r="U103" s="683"/>
      <c r="V103" s="678"/>
      <c r="W103" s="367"/>
      <c r="X103" s="1972"/>
      <c r="Y103" s="1972"/>
      <c r="Z103" s="1972"/>
      <c r="AA103" s="1972"/>
      <c r="AB103" s="1972"/>
      <c r="AC103" s="1972"/>
      <c r="AD103" s="1972"/>
      <c r="AE103" s="1972"/>
      <c r="AF103" s="1972"/>
      <c r="AG103" s="1972"/>
      <c r="AH103" s="2242"/>
      <c r="AI103" s="2242"/>
      <c r="AJ103" s="2242"/>
      <c r="AK103" s="2242"/>
      <c r="AL103" s="2242"/>
      <c r="AM103" s="2242"/>
      <c r="AN103" s="2242"/>
      <c r="AO103" s="2242"/>
      <c r="AP103" s="2041"/>
      <c r="AQ103" s="2041"/>
      <c r="AR103" s="2041"/>
      <c r="AS103" s="2221"/>
      <c r="AT103" s="2221"/>
      <c r="AU103" s="2221"/>
      <c r="AV103" s="2221"/>
      <c r="AW103" s="2221"/>
      <c r="AX103" s="2221"/>
      <c r="AY103" s="2221"/>
      <c r="AZ103" s="2221"/>
      <c r="BA103" s="2041"/>
      <c r="BB103" s="2041"/>
      <c r="BC103" s="2041"/>
      <c r="BD103" s="402"/>
      <c r="BE103" s="401"/>
      <c r="BF103" s="367"/>
      <c r="BG103" s="367"/>
    </row>
    <row r="104" spans="1:59" ht="7.5" customHeight="1">
      <c r="A104" s="679"/>
      <c r="B104" s="680"/>
      <c r="C104" s="401"/>
      <c r="D104" s="2229"/>
      <c r="E104" s="2230"/>
      <c r="F104" s="2230"/>
      <c r="G104" s="2230"/>
      <c r="H104" s="2230"/>
      <c r="I104" s="2230"/>
      <c r="J104" s="2230"/>
      <c r="K104" s="2230"/>
      <c r="L104" s="2230"/>
      <c r="M104" s="2230"/>
      <c r="N104" s="2230"/>
      <c r="O104" s="2230"/>
      <c r="P104" s="2230"/>
      <c r="Q104" s="2230"/>
      <c r="R104" s="2230"/>
      <c r="S104" s="2231"/>
      <c r="T104" s="367"/>
      <c r="U104" s="683"/>
      <c r="V104" s="678"/>
      <c r="W104" s="367"/>
      <c r="X104" s="1972"/>
      <c r="Y104" s="1972"/>
      <c r="Z104" s="1972"/>
      <c r="AA104" s="1972"/>
      <c r="AB104" s="1972"/>
      <c r="AC104" s="1972"/>
      <c r="AD104" s="1972"/>
      <c r="AE104" s="1972"/>
      <c r="AF104" s="1972"/>
      <c r="AG104" s="1972"/>
      <c r="AH104" s="2242"/>
      <c r="AI104" s="2242"/>
      <c r="AJ104" s="2242"/>
      <c r="AK104" s="2242"/>
      <c r="AL104" s="2242"/>
      <c r="AM104" s="2242"/>
      <c r="AN104" s="2242"/>
      <c r="AO104" s="2242"/>
      <c r="AP104" s="2041"/>
      <c r="AQ104" s="2041"/>
      <c r="AR104" s="2041"/>
      <c r="AS104" s="2221"/>
      <c r="AT104" s="2221"/>
      <c r="AU104" s="2221"/>
      <c r="AV104" s="2221"/>
      <c r="AW104" s="2221"/>
      <c r="AX104" s="2221"/>
      <c r="AY104" s="2221"/>
      <c r="AZ104" s="2221"/>
      <c r="BA104" s="2041"/>
      <c r="BB104" s="2041"/>
      <c r="BC104" s="2041"/>
      <c r="BD104" s="402"/>
      <c r="BE104" s="401"/>
      <c r="BF104" s="367"/>
      <c r="BG104" s="367"/>
    </row>
    <row r="105" spans="1:59" ht="7.5" customHeight="1" thickBot="1">
      <c r="A105" s="679"/>
      <c r="B105" s="680"/>
      <c r="C105" s="401"/>
      <c r="D105" s="2232"/>
      <c r="E105" s="2233"/>
      <c r="F105" s="2233"/>
      <c r="G105" s="2233"/>
      <c r="H105" s="2233"/>
      <c r="I105" s="2233"/>
      <c r="J105" s="2233"/>
      <c r="K105" s="2233"/>
      <c r="L105" s="2233"/>
      <c r="M105" s="2233"/>
      <c r="N105" s="2233"/>
      <c r="O105" s="2233"/>
      <c r="P105" s="2233"/>
      <c r="Q105" s="2233"/>
      <c r="R105" s="2233"/>
      <c r="S105" s="2234"/>
      <c r="T105" s="367"/>
      <c r="U105" s="683"/>
      <c r="V105" s="678"/>
      <c r="W105" s="367"/>
      <c r="X105" s="2041"/>
      <c r="Y105" s="2041"/>
      <c r="Z105" s="2041"/>
      <c r="AA105" s="2041"/>
      <c r="AB105" s="2041"/>
      <c r="AC105" s="2041"/>
      <c r="AD105" s="2041"/>
      <c r="AE105" s="2041"/>
      <c r="AF105" s="2041"/>
      <c r="AG105" s="2041"/>
      <c r="AH105" s="2181"/>
      <c r="AI105" s="2181"/>
      <c r="AJ105" s="2181"/>
      <c r="AK105" s="2181"/>
      <c r="AL105" s="2181"/>
      <c r="AM105" s="2181"/>
      <c r="AN105" s="2181"/>
      <c r="AO105" s="2181"/>
      <c r="AP105" s="2182"/>
      <c r="AQ105" s="1950"/>
      <c r="AR105" s="1950"/>
      <c r="AS105" s="2221"/>
      <c r="AT105" s="2150"/>
      <c r="AU105" s="2150"/>
      <c r="AV105" s="2150"/>
      <c r="AW105" s="2150"/>
      <c r="AX105" s="2150"/>
      <c r="AY105" s="2150"/>
      <c r="AZ105" s="2150"/>
      <c r="BA105" s="2041"/>
      <c r="BB105" s="2041"/>
      <c r="BC105" s="2041"/>
      <c r="BD105" s="402"/>
      <c r="BE105" s="401"/>
      <c r="BF105" s="367"/>
      <c r="BG105" s="367"/>
    </row>
    <row r="106" spans="1:59" ht="7.5" customHeight="1">
      <c r="A106" s="679"/>
      <c r="B106" s="680"/>
      <c r="C106" s="401"/>
      <c r="D106" s="401"/>
      <c r="E106" s="401"/>
      <c r="F106" s="401"/>
      <c r="G106" s="401"/>
      <c r="H106" s="401"/>
      <c r="I106" s="401"/>
      <c r="J106" s="401"/>
      <c r="K106" s="401"/>
      <c r="L106" s="401"/>
      <c r="M106" s="401"/>
      <c r="N106" s="401"/>
      <c r="O106" s="401"/>
      <c r="P106" s="401"/>
      <c r="Q106" s="401"/>
      <c r="R106" s="401"/>
      <c r="S106" s="401"/>
      <c r="T106" s="367"/>
      <c r="U106" s="683"/>
      <c r="V106" s="678"/>
      <c r="W106" s="367"/>
      <c r="X106" s="2041"/>
      <c r="Y106" s="2041"/>
      <c r="Z106" s="2041"/>
      <c r="AA106" s="2041"/>
      <c r="AB106" s="2041"/>
      <c r="AC106" s="2041"/>
      <c r="AD106" s="2041"/>
      <c r="AE106" s="2041"/>
      <c r="AF106" s="2041"/>
      <c r="AG106" s="2041"/>
      <c r="AH106" s="2181"/>
      <c r="AI106" s="2181"/>
      <c r="AJ106" s="2181"/>
      <c r="AK106" s="2181"/>
      <c r="AL106" s="2181"/>
      <c r="AM106" s="2181"/>
      <c r="AN106" s="2181"/>
      <c r="AO106" s="2181"/>
      <c r="AP106" s="1950"/>
      <c r="AQ106" s="1950"/>
      <c r="AR106" s="1950"/>
      <c r="AS106" s="2150"/>
      <c r="AT106" s="2150"/>
      <c r="AU106" s="2150"/>
      <c r="AV106" s="2150"/>
      <c r="AW106" s="2150"/>
      <c r="AX106" s="2150"/>
      <c r="AY106" s="2150"/>
      <c r="AZ106" s="2150"/>
      <c r="BA106" s="2041"/>
      <c r="BB106" s="2041"/>
      <c r="BC106" s="2041"/>
      <c r="BD106" s="402"/>
      <c r="BE106" s="401"/>
      <c r="BF106" s="367"/>
      <c r="BG106" s="367"/>
    </row>
    <row r="107" spans="1:59" ht="7.5" customHeight="1">
      <c r="A107" s="679"/>
      <c r="B107" s="680"/>
      <c r="C107" s="2235" t="s">
        <v>350</v>
      </c>
      <c r="D107" s="2236"/>
      <c r="E107" s="2236"/>
      <c r="F107" s="2236"/>
      <c r="G107" s="2236"/>
      <c r="H107" s="2236"/>
      <c r="I107" s="2236"/>
      <c r="J107" s="2236"/>
      <c r="K107" s="2236"/>
      <c r="L107" s="2236"/>
      <c r="M107" s="2236"/>
      <c r="N107" s="2236"/>
      <c r="O107" s="2236"/>
      <c r="P107" s="2236"/>
      <c r="Q107" s="2236"/>
      <c r="R107" s="2236"/>
      <c r="S107" s="2236"/>
      <c r="T107" s="2237"/>
      <c r="U107" s="683"/>
      <c r="V107" s="678"/>
      <c r="W107" s="367"/>
      <c r="X107" s="2041" t="s">
        <v>351</v>
      </c>
      <c r="Y107" s="2041"/>
      <c r="Z107" s="2041"/>
      <c r="AA107" s="2041"/>
      <c r="AB107" s="2041"/>
      <c r="AC107" s="2041"/>
      <c r="AD107" s="2041"/>
      <c r="AE107" s="2041"/>
      <c r="AF107" s="2041"/>
      <c r="AG107" s="2041"/>
      <c r="AH107" s="677"/>
      <c r="AI107" s="677"/>
      <c r="AJ107" s="2241">
        <f>MIN('計算書（非表示）'!AX26,P58)</f>
        <v>0</v>
      </c>
      <c r="AK107" s="2041"/>
      <c r="AL107" s="2041"/>
      <c r="AM107" s="2041"/>
      <c r="AN107" s="2041"/>
      <c r="AO107" s="2041"/>
      <c r="AP107" s="2071" t="s">
        <v>352</v>
      </c>
      <c r="AQ107" s="2071"/>
      <c r="AR107" s="2071"/>
      <c r="AS107" s="2071"/>
      <c r="AT107" s="2071"/>
      <c r="AU107" s="2071"/>
      <c r="AV107" s="2071"/>
      <c r="AW107" s="2071"/>
      <c r="AX107" s="2071"/>
      <c r="AY107" s="2071"/>
      <c r="AZ107" s="2071"/>
      <c r="BA107" s="2071"/>
      <c r="BB107" s="2071"/>
      <c r="BC107" s="2071"/>
      <c r="BD107" s="2072"/>
      <c r="BE107" s="401"/>
      <c r="BF107" s="367"/>
      <c r="BG107" s="367"/>
    </row>
    <row r="108" spans="1:59" ht="7.5" customHeight="1">
      <c r="A108" s="409"/>
      <c r="B108" s="410"/>
      <c r="C108" s="2238"/>
      <c r="D108" s="2239"/>
      <c r="E108" s="2239"/>
      <c r="F108" s="2239"/>
      <c r="G108" s="2239"/>
      <c r="H108" s="2239"/>
      <c r="I108" s="2239"/>
      <c r="J108" s="2239"/>
      <c r="K108" s="2239"/>
      <c r="L108" s="2239"/>
      <c r="M108" s="2239"/>
      <c r="N108" s="2239"/>
      <c r="O108" s="2239"/>
      <c r="P108" s="2239"/>
      <c r="Q108" s="2239"/>
      <c r="R108" s="2239"/>
      <c r="S108" s="2239"/>
      <c r="T108" s="2240"/>
      <c r="U108" s="411"/>
      <c r="V108" s="682"/>
      <c r="W108" s="412"/>
      <c r="X108" s="2052"/>
      <c r="Y108" s="2052"/>
      <c r="Z108" s="2052"/>
      <c r="AA108" s="2052"/>
      <c r="AB108" s="2052"/>
      <c r="AC108" s="2052"/>
      <c r="AD108" s="2052"/>
      <c r="AE108" s="2052"/>
      <c r="AF108" s="2052"/>
      <c r="AG108" s="2052"/>
      <c r="AH108" s="681"/>
      <c r="AI108" s="681"/>
      <c r="AJ108" s="2052"/>
      <c r="AK108" s="2052"/>
      <c r="AL108" s="2052"/>
      <c r="AM108" s="2052"/>
      <c r="AN108" s="2052"/>
      <c r="AO108" s="2052"/>
      <c r="AP108" s="2059"/>
      <c r="AQ108" s="2059"/>
      <c r="AR108" s="2059"/>
      <c r="AS108" s="2059"/>
      <c r="AT108" s="2059"/>
      <c r="AU108" s="2059"/>
      <c r="AV108" s="2059"/>
      <c r="AW108" s="2059"/>
      <c r="AX108" s="2059"/>
      <c r="AY108" s="2059"/>
      <c r="AZ108" s="2059"/>
      <c r="BA108" s="2059"/>
      <c r="BB108" s="2059"/>
      <c r="BC108" s="2059"/>
      <c r="BD108" s="2073"/>
      <c r="BE108" s="367"/>
      <c r="BF108" s="367"/>
      <c r="BG108" s="367"/>
    </row>
    <row r="109" spans="1:59" ht="7.5" customHeight="1">
      <c r="B109" s="367"/>
      <c r="C109" s="367"/>
      <c r="D109" s="367"/>
      <c r="E109" s="367"/>
      <c r="F109" s="367"/>
      <c r="G109" s="367"/>
      <c r="H109" s="367"/>
      <c r="I109" s="367"/>
      <c r="J109" s="367"/>
      <c r="K109" s="367"/>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c r="AJ109" s="367"/>
      <c r="AK109" s="367"/>
      <c r="AL109" s="367"/>
      <c r="AM109" s="367"/>
      <c r="AN109" s="367"/>
      <c r="AO109" s="367"/>
      <c r="AP109" s="367"/>
      <c r="AQ109" s="367"/>
      <c r="AR109" s="367"/>
      <c r="AS109" s="367"/>
      <c r="AT109" s="367"/>
      <c r="AU109" s="367"/>
      <c r="AV109" s="367"/>
      <c r="AW109" s="367"/>
      <c r="AX109" s="367"/>
      <c r="AY109" s="367"/>
      <c r="AZ109" s="367"/>
      <c r="BA109" s="367"/>
      <c r="BB109" s="367"/>
      <c r="BC109" s="367"/>
      <c r="BD109" s="367"/>
      <c r="BE109" s="367"/>
      <c r="BF109" s="367"/>
      <c r="BG109" s="367"/>
    </row>
    <row r="110" spans="1:59" ht="7.5" customHeight="1"/>
    <row r="111" spans="1:59" ht="7.5" customHeight="1"/>
    <row r="112" spans="1:59" ht="7.5" customHeight="1"/>
    <row r="113" ht="7.5" customHeight="1"/>
    <row r="114" ht="7.5" customHeight="1"/>
    <row r="115" ht="7.5" customHeight="1"/>
    <row r="116" ht="7.5" customHeight="1"/>
    <row r="117" ht="7.5" customHeight="1"/>
    <row r="118" ht="7.5" customHeight="1"/>
    <row r="119" ht="7.5" customHeight="1"/>
    <row r="120" ht="7.5" customHeight="1"/>
    <row r="121" ht="7.5" customHeight="1"/>
    <row r="122" ht="7.5" customHeight="1"/>
    <row r="123" ht="7.5" customHeight="1"/>
    <row r="124" ht="7.5" customHeight="1"/>
    <row r="125" ht="7.5" customHeight="1"/>
    <row r="126" ht="7.5" customHeight="1"/>
    <row r="127" ht="7.5" customHeight="1"/>
    <row r="128" ht="7.5" customHeight="1"/>
    <row r="129" ht="7.5" customHeight="1"/>
    <row r="130" ht="7.5" customHeight="1"/>
    <row r="131" ht="7.5" customHeight="1"/>
    <row r="132" ht="7.5" customHeight="1"/>
    <row r="133" ht="7.5" customHeight="1"/>
    <row r="134" ht="7.5" customHeight="1"/>
    <row r="135" ht="7.5" customHeight="1"/>
    <row r="136" ht="7.5" customHeight="1"/>
    <row r="137" ht="7.5" customHeight="1"/>
    <row r="138" ht="7.5" customHeight="1"/>
    <row r="139" ht="7.5" customHeight="1"/>
    <row r="140" ht="7.5" customHeight="1"/>
    <row r="141" ht="7.5" customHeight="1"/>
    <row r="142" ht="7.5" customHeight="1"/>
    <row r="143" ht="7.5" customHeight="1"/>
    <row r="144" ht="7.5" customHeight="1"/>
    <row r="145" ht="7.5" customHeight="1"/>
    <row r="146" ht="7.5" customHeight="1"/>
    <row r="147" ht="7.5" customHeight="1"/>
    <row r="148" ht="7.5" customHeight="1"/>
    <row r="149" ht="7.5" customHeight="1"/>
    <row r="150" ht="7.5" customHeight="1"/>
    <row r="151" ht="7.5" customHeight="1"/>
    <row r="152" ht="7.5" customHeight="1"/>
    <row r="153" ht="7.5" customHeight="1"/>
    <row r="154" ht="7.5" customHeight="1"/>
    <row r="155" ht="7.5" customHeight="1"/>
    <row r="156" ht="7.5" customHeight="1"/>
    <row r="157" ht="7.5" customHeight="1"/>
    <row r="158" ht="7.5" customHeight="1"/>
    <row r="159" ht="7.5" customHeight="1"/>
    <row r="160" ht="7.5" customHeight="1"/>
    <row r="161" ht="7.5" customHeight="1"/>
    <row r="162" ht="7.5" customHeight="1"/>
    <row r="163" ht="7.5" customHeight="1"/>
    <row r="164" ht="7.5" customHeight="1"/>
    <row r="165" ht="7.5" customHeight="1"/>
    <row r="166" ht="7.5" customHeight="1"/>
    <row r="167" ht="7.5" customHeight="1"/>
    <row r="168" ht="7.5" customHeight="1"/>
    <row r="169" ht="7.5" customHeight="1"/>
    <row r="170" ht="7.5" customHeight="1"/>
    <row r="171" ht="7.5" customHeight="1"/>
    <row r="172" ht="7.5" customHeight="1"/>
    <row r="173" ht="7.5" customHeight="1"/>
    <row r="174" ht="7.5" customHeight="1"/>
    <row r="175" ht="7.5" customHeight="1"/>
    <row r="176" ht="7.5" customHeight="1"/>
    <row r="177" ht="7.5" customHeight="1"/>
    <row r="178" ht="7.5" customHeight="1"/>
    <row r="179" ht="7.5" customHeight="1"/>
    <row r="180" ht="7.5" customHeight="1"/>
    <row r="181" ht="7.5" customHeight="1"/>
    <row r="182" ht="7.5" customHeight="1"/>
    <row r="183" ht="7.5" customHeight="1"/>
    <row r="184" ht="7.5" customHeight="1"/>
    <row r="185" ht="7.5" customHeight="1"/>
    <row r="186" ht="7.5" customHeight="1"/>
    <row r="187" ht="7.5" customHeight="1"/>
    <row r="188" ht="7.5" customHeight="1"/>
    <row r="189" ht="7.5" customHeight="1"/>
    <row r="190" ht="7.5" customHeight="1"/>
    <row r="191" ht="7.5" customHeight="1"/>
    <row r="192" ht="7.5" customHeight="1"/>
    <row r="193" ht="7.5" customHeight="1"/>
    <row r="194" ht="7.5" customHeight="1"/>
    <row r="195" ht="7.5" customHeight="1"/>
    <row r="196" ht="7.5" customHeight="1"/>
    <row r="197" ht="7.5" customHeight="1"/>
    <row r="198" ht="7.5" customHeight="1"/>
    <row r="199" ht="7.5" customHeight="1"/>
    <row r="200" ht="7.5" customHeight="1"/>
    <row r="201" ht="7.5" customHeight="1"/>
    <row r="202" ht="7.5" customHeight="1"/>
    <row r="203" ht="7.5" customHeight="1"/>
    <row r="204" ht="7.5" customHeight="1"/>
    <row r="205" ht="7.5" customHeight="1"/>
    <row r="206" ht="7.5" customHeight="1"/>
    <row r="207" ht="7.5" customHeight="1"/>
    <row r="208" ht="7.5" customHeight="1"/>
    <row r="209" ht="7.5" customHeight="1"/>
    <row r="210" ht="7.5" customHeight="1"/>
    <row r="211" ht="7.5" customHeight="1"/>
    <row r="212" ht="7.5" customHeight="1"/>
    <row r="213" ht="7.5" customHeight="1"/>
    <row r="214" ht="7.5" customHeight="1"/>
    <row r="215" ht="7.5" customHeight="1"/>
    <row r="216" ht="7.5" customHeight="1"/>
    <row r="217" ht="7.5" customHeight="1"/>
    <row r="218" ht="7.5" customHeight="1"/>
    <row r="219" ht="7.5" customHeight="1"/>
    <row r="220" ht="7.5" customHeight="1"/>
    <row r="221" ht="7.5" customHeight="1"/>
    <row r="222" ht="7.5" customHeight="1"/>
    <row r="223" ht="7.5" customHeight="1"/>
    <row r="224" ht="7.5" customHeight="1"/>
    <row r="225" ht="7.5" customHeight="1"/>
    <row r="226" ht="7.5" customHeight="1"/>
    <row r="227" ht="7.5" customHeight="1"/>
    <row r="228" ht="7.5" customHeight="1"/>
    <row r="229" ht="7.5" customHeight="1"/>
    <row r="230" ht="7.5" customHeight="1"/>
    <row r="231" ht="7.5" customHeight="1"/>
    <row r="232" ht="7.5" customHeight="1"/>
    <row r="233" ht="7.5" customHeight="1"/>
    <row r="234" ht="7.5" customHeight="1"/>
    <row r="235" ht="7.5" customHeight="1"/>
    <row r="236" ht="7.5" customHeight="1"/>
    <row r="237" ht="7.5" customHeight="1"/>
    <row r="238" ht="7.5" customHeight="1"/>
    <row r="239" ht="7.5" customHeight="1"/>
    <row r="240" ht="7.5" customHeight="1"/>
    <row r="241" ht="7.5" customHeight="1"/>
    <row r="242" ht="7.5" customHeight="1"/>
    <row r="243" ht="7.5" customHeight="1"/>
    <row r="244" ht="7.5" customHeight="1"/>
    <row r="245" ht="7.5" customHeight="1"/>
    <row r="246" ht="7.5" customHeight="1"/>
    <row r="247" ht="7.5" customHeight="1"/>
    <row r="248" ht="7.5" customHeight="1"/>
    <row r="249" ht="7.5" customHeight="1"/>
    <row r="250" ht="7.5" customHeight="1"/>
    <row r="251" ht="7.5" customHeight="1"/>
    <row r="252" ht="7.5" customHeight="1"/>
    <row r="253" ht="7.5" customHeight="1"/>
    <row r="254" ht="7.5" customHeight="1"/>
    <row r="255" ht="10.15" customHeight="1"/>
    <row r="256" ht="10.15" customHeight="1"/>
    <row r="257" ht="10.15" customHeight="1"/>
    <row r="258" ht="10.15" customHeight="1"/>
    <row r="259" ht="10.15" customHeight="1"/>
    <row r="260" ht="10.15" customHeight="1"/>
    <row r="261" ht="10.15" customHeight="1"/>
    <row r="262" ht="10.15" customHeight="1"/>
    <row r="263" ht="10.15" customHeight="1"/>
    <row r="264" ht="10.15" customHeight="1"/>
    <row r="265" ht="10.15" customHeight="1"/>
    <row r="266" ht="10.15" customHeight="1"/>
    <row r="267" ht="10.15" customHeight="1"/>
    <row r="268" ht="10.15" customHeight="1"/>
    <row r="269" ht="10.15" customHeight="1"/>
    <row r="270" ht="10.15" customHeight="1"/>
    <row r="271" ht="10.15" customHeight="1"/>
    <row r="272" ht="10.15" customHeight="1"/>
    <row r="273" ht="10.15" customHeight="1"/>
    <row r="274" ht="10.15" customHeight="1"/>
    <row r="275" ht="10.15" customHeight="1"/>
    <row r="276" ht="10.15" customHeight="1"/>
    <row r="277" ht="10.15" customHeight="1"/>
    <row r="278" ht="10.15" customHeight="1"/>
    <row r="279" ht="10.15" customHeight="1"/>
    <row r="280" ht="10.15" customHeight="1"/>
    <row r="281" ht="10.15" customHeight="1"/>
    <row r="282" ht="10.15" customHeight="1"/>
    <row r="283" ht="10.15" customHeight="1"/>
    <row r="284" ht="10.15" customHeight="1"/>
    <row r="285" ht="10.15" customHeight="1"/>
    <row r="286" ht="10.15" customHeight="1"/>
    <row r="287" ht="10.15" customHeight="1"/>
    <row r="288" ht="10.15" customHeight="1"/>
    <row r="289" ht="10.15" customHeight="1"/>
    <row r="290" ht="10.15" customHeight="1"/>
    <row r="291" ht="10.15" customHeight="1"/>
    <row r="292" ht="10.15" customHeight="1"/>
    <row r="293" ht="10.15" customHeight="1"/>
    <row r="294" ht="10.15" customHeight="1"/>
    <row r="295" ht="10.15" customHeight="1"/>
    <row r="296" ht="10.15" customHeight="1"/>
    <row r="297" ht="10.15" customHeight="1"/>
    <row r="298" ht="10.15" customHeight="1"/>
    <row r="299" ht="10.15" customHeight="1"/>
    <row r="300" ht="10.15" customHeight="1"/>
    <row r="301" ht="10.15" customHeight="1"/>
    <row r="302" ht="10.15" customHeight="1"/>
    <row r="303" ht="10.15" customHeight="1"/>
    <row r="304" ht="10.15" customHeight="1"/>
    <row r="305" ht="10.15" customHeight="1"/>
    <row r="306" ht="10.15" customHeight="1"/>
    <row r="307" ht="10.15" customHeight="1"/>
    <row r="308" ht="10.15" customHeight="1"/>
    <row r="309" ht="10.15" customHeight="1"/>
    <row r="310" ht="10.15" customHeight="1"/>
    <row r="311" ht="10.15" customHeight="1"/>
    <row r="312" ht="10.15" customHeight="1"/>
    <row r="313" ht="10.15" customHeight="1"/>
    <row r="314" ht="10.15" customHeight="1"/>
    <row r="315" ht="10.15" customHeight="1"/>
    <row r="316" ht="10.15" customHeight="1"/>
    <row r="317" ht="10.15" customHeight="1"/>
    <row r="318" ht="10.15" customHeight="1"/>
    <row r="319" ht="10.15" customHeight="1"/>
    <row r="320" ht="10.15" customHeight="1"/>
    <row r="321" ht="10.15" customHeight="1"/>
    <row r="322" ht="10.15" customHeight="1"/>
    <row r="323" ht="10.15" customHeight="1"/>
    <row r="324" ht="10.15" customHeight="1"/>
    <row r="325" ht="10.15" customHeight="1"/>
    <row r="326" ht="10.15" customHeight="1"/>
    <row r="327" ht="10.15" customHeight="1"/>
    <row r="328" ht="10.15" customHeight="1"/>
    <row r="329" ht="10.15" customHeight="1"/>
    <row r="330" ht="10.15" customHeight="1"/>
    <row r="331" ht="10.15" customHeight="1"/>
    <row r="332" ht="10.15" customHeight="1"/>
    <row r="333" ht="10.15" customHeight="1"/>
    <row r="334" ht="10.15" customHeight="1"/>
    <row r="335" ht="10.15" customHeight="1"/>
    <row r="336" ht="10.15" customHeight="1"/>
    <row r="337" ht="10.15" customHeight="1"/>
    <row r="338" ht="10.15" customHeight="1"/>
  </sheetData>
  <sheetProtection algorithmName="SHA-512" hashValue="TmInggjSbtYfHiaZZI+UEZq/t5Z0FGFuDDkhwCJW/HD+PQhOLyvdRRrit53Fx/jWdKISm/lclWkQAiW+IzXDaA==" saltValue="5MhFP2m7n5MwkLUjBuC9MA==" spinCount="100000" sheet="1" selectLockedCells="1"/>
  <mergeCells count="480">
    <mergeCell ref="C107:T108"/>
    <mergeCell ref="X107:AG108"/>
    <mergeCell ref="AJ107:AO108"/>
    <mergeCell ref="AP107:BD108"/>
    <mergeCell ref="X102:AG104"/>
    <mergeCell ref="AH102:AO104"/>
    <mergeCell ref="AP102:AR104"/>
    <mergeCell ref="AS102:AZ104"/>
    <mergeCell ref="BA102:BC104"/>
    <mergeCell ref="X105:AG106"/>
    <mergeCell ref="AH105:AO106"/>
    <mergeCell ref="AP105:AR106"/>
    <mergeCell ref="AS105:AZ106"/>
    <mergeCell ref="BA105:BC106"/>
    <mergeCell ref="AS96:AZ97"/>
    <mergeCell ref="BA96:BC97"/>
    <mergeCell ref="X98:AG99"/>
    <mergeCell ref="AH98:AO99"/>
    <mergeCell ref="AP98:AR99"/>
    <mergeCell ref="AS98:AZ99"/>
    <mergeCell ref="BA98:BC99"/>
    <mergeCell ref="X100:AG101"/>
    <mergeCell ref="AH100:AO101"/>
    <mergeCell ref="AP100:AR101"/>
    <mergeCell ref="AS100:AZ101"/>
    <mergeCell ref="BA100:BC101"/>
    <mergeCell ref="BA90:BC91"/>
    <mergeCell ref="X92:AG93"/>
    <mergeCell ref="AH92:AO93"/>
    <mergeCell ref="AP92:AR93"/>
    <mergeCell ref="AS92:AZ93"/>
    <mergeCell ref="BA92:BC93"/>
    <mergeCell ref="P86:S87"/>
    <mergeCell ref="X87:AG89"/>
    <mergeCell ref="AH87:AO89"/>
    <mergeCell ref="AP87:AR89"/>
    <mergeCell ref="AS87:BC89"/>
    <mergeCell ref="D90:S105"/>
    <mergeCell ref="X90:AG91"/>
    <mergeCell ref="AH90:AO91"/>
    <mergeCell ref="AP90:AR91"/>
    <mergeCell ref="AS90:AZ91"/>
    <mergeCell ref="X94:AG95"/>
    <mergeCell ref="AH94:AO95"/>
    <mergeCell ref="AP94:AR95"/>
    <mergeCell ref="AS94:AZ95"/>
    <mergeCell ref="BA94:BC95"/>
    <mergeCell ref="X96:AG97"/>
    <mergeCell ref="AH96:AO97"/>
    <mergeCell ref="AP96:AR97"/>
    <mergeCell ref="AA84:AK85"/>
    <mergeCell ref="AL84:AO85"/>
    <mergeCell ref="AP84:AR85"/>
    <mergeCell ref="AS84:AZ85"/>
    <mergeCell ref="BA84:BC85"/>
    <mergeCell ref="D86:F87"/>
    <mergeCell ref="G86:H87"/>
    <mergeCell ref="I86:K87"/>
    <mergeCell ref="L86:M87"/>
    <mergeCell ref="N86:O87"/>
    <mergeCell ref="D84:F85"/>
    <mergeCell ref="G84:H85"/>
    <mergeCell ref="I84:K85"/>
    <mergeCell ref="L84:M85"/>
    <mergeCell ref="N84:O85"/>
    <mergeCell ref="P84:S85"/>
    <mergeCell ref="D80:S81"/>
    <mergeCell ref="AA80:AK83"/>
    <mergeCell ref="AL80:AO83"/>
    <mergeCell ref="AP80:AR83"/>
    <mergeCell ref="AS80:AZ83"/>
    <mergeCell ref="BA80:BC83"/>
    <mergeCell ref="D82:H83"/>
    <mergeCell ref="I82:K83"/>
    <mergeCell ref="L82:O83"/>
    <mergeCell ref="P82:S83"/>
    <mergeCell ref="AS74:AZ75"/>
    <mergeCell ref="BA74:BC75"/>
    <mergeCell ref="BA76:BC77"/>
    <mergeCell ref="D77:I78"/>
    <mergeCell ref="J77:S78"/>
    <mergeCell ref="AL78:AO79"/>
    <mergeCell ref="AP78:AR79"/>
    <mergeCell ref="AS78:AZ79"/>
    <mergeCell ref="BA78:BC79"/>
    <mergeCell ref="D75:I76"/>
    <mergeCell ref="J75:S76"/>
    <mergeCell ref="AA76:AK79"/>
    <mergeCell ref="AL76:AO77"/>
    <mergeCell ref="AP76:AR77"/>
    <mergeCell ref="AS76:AZ77"/>
    <mergeCell ref="AL69:AO71"/>
    <mergeCell ref="AP69:AR71"/>
    <mergeCell ref="AS69:BC71"/>
    <mergeCell ref="D71:I72"/>
    <mergeCell ref="J71:K72"/>
    <mergeCell ref="L71:O72"/>
    <mergeCell ref="P71:Q72"/>
    <mergeCell ref="R71:S72"/>
    <mergeCell ref="X72:Z85"/>
    <mergeCell ref="AA72:AK75"/>
    <mergeCell ref="D69:I70"/>
    <mergeCell ref="J69:K70"/>
    <mergeCell ref="L69:O70"/>
    <mergeCell ref="P69:Q70"/>
    <mergeCell ref="R69:S70"/>
    <mergeCell ref="X69:AK71"/>
    <mergeCell ref="AL72:AO73"/>
    <mergeCell ref="AP72:AR73"/>
    <mergeCell ref="AS72:AZ73"/>
    <mergeCell ref="BA72:BC73"/>
    <mergeCell ref="D73:I74"/>
    <mergeCell ref="J73:S74"/>
    <mergeCell ref="AL74:AO75"/>
    <mergeCell ref="AP74:AR75"/>
    <mergeCell ref="W64:AR65"/>
    <mergeCell ref="AS64:BA65"/>
    <mergeCell ref="BB64:BD65"/>
    <mergeCell ref="D65:S66"/>
    <mergeCell ref="W66:BD67"/>
    <mergeCell ref="D67:I68"/>
    <mergeCell ref="J67:S68"/>
    <mergeCell ref="BB58:BD59"/>
    <mergeCell ref="W60:AR61"/>
    <mergeCell ref="AS60:BA61"/>
    <mergeCell ref="BB60:BD61"/>
    <mergeCell ref="D61:S62"/>
    <mergeCell ref="X62:AO63"/>
    <mergeCell ref="AP62:AR63"/>
    <mergeCell ref="AS62:BA63"/>
    <mergeCell ref="BB62:BD63"/>
    <mergeCell ref="D63:S64"/>
    <mergeCell ref="D58:I59"/>
    <mergeCell ref="J58:L59"/>
    <mergeCell ref="M58:O59"/>
    <mergeCell ref="P58:S59"/>
    <mergeCell ref="W58:AR59"/>
    <mergeCell ref="AS58:BA59"/>
    <mergeCell ref="AH55:AI57"/>
    <mergeCell ref="AJ55:AL57"/>
    <mergeCell ref="AM55:AN57"/>
    <mergeCell ref="AS55:AV57"/>
    <mergeCell ref="AW55:AX56"/>
    <mergeCell ref="AY55:BD56"/>
    <mergeCell ref="AM53:AN54"/>
    <mergeCell ref="AS53:AV54"/>
    <mergeCell ref="AW53:AX54"/>
    <mergeCell ref="AY53:BD54"/>
    <mergeCell ref="D55:I57"/>
    <mergeCell ref="J55:L57"/>
    <mergeCell ref="M55:O57"/>
    <mergeCell ref="P55:S57"/>
    <mergeCell ref="W55:AC57"/>
    <mergeCell ref="AD55:AG57"/>
    <mergeCell ref="AW51:AX52"/>
    <mergeCell ref="AY51:BD52"/>
    <mergeCell ref="D52:I54"/>
    <mergeCell ref="J52:L54"/>
    <mergeCell ref="M52:O54"/>
    <mergeCell ref="P52:S54"/>
    <mergeCell ref="W53:AC54"/>
    <mergeCell ref="AD53:AG54"/>
    <mergeCell ref="AH53:AI54"/>
    <mergeCell ref="AJ53:AL54"/>
    <mergeCell ref="W51:AC52"/>
    <mergeCell ref="AD51:AG52"/>
    <mergeCell ref="AH51:AI52"/>
    <mergeCell ref="AJ51:AL52"/>
    <mergeCell ref="AM51:AN52"/>
    <mergeCell ref="AS51:AV52"/>
    <mergeCell ref="D49:I51"/>
    <mergeCell ref="J49:L51"/>
    <mergeCell ref="AJ49:AL50"/>
    <mergeCell ref="AM49:AN50"/>
    <mergeCell ref="AS49:AV50"/>
    <mergeCell ref="AW49:AX50"/>
    <mergeCell ref="AY49:BD50"/>
    <mergeCell ref="AM47:AN48"/>
    <mergeCell ref="AS47:AV48"/>
    <mergeCell ref="AW47:AX48"/>
    <mergeCell ref="AY47:BD48"/>
    <mergeCell ref="AJ47:AL48"/>
    <mergeCell ref="M49:O51"/>
    <mergeCell ref="P49:S51"/>
    <mergeCell ref="W49:AC50"/>
    <mergeCell ref="AD49:AG50"/>
    <mergeCell ref="M46:O48"/>
    <mergeCell ref="P46:S48"/>
    <mergeCell ref="W47:AC48"/>
    <mergeCell ref="AD47:AG48"/>
    <mergeCell ref="AH47:AI48"/>
    <mergeCell ref="AH45:AI46"/>
    <mergeCell ref="AH49:AI50"/>
    <mergeCell ref="AJ45:AL46"/>
    <mergeCell ref="AM45:AN46"/>
    <mergeCell ref="AS45:AV46"/>
    <mergeCell ref="AW45:AX46"/>
    <mergeCell ref="AY45:BD46"/>
    <mergeCell ref="AH43:AI44"/>
    <mergeCell ref="AJ43:AL44"/>
    <mergeCell ref="AM43:AN44"/>
    <mergeCell ref="AS43:AV44"/>
    <mergeCell ref="AW43:AX44"/>
    <mergeCell ref="AY43:BD44"/>
    <mergeCell ref="D40:I42"/>
    <mergeCell ref="J40:L42"/>
    <mergeCell ref="M40:O42"/>
    <mergeCell ref="P40:S42"/>
    <mergeCell ref="W41:AC42"/>
    <mergeCell ref="AD41:AG42"/>
    <mergeCell ref="D43:I45"/>
    <mergeCell ref="J43:L45"/>
    <mergeCell ref="M43:O45"/>
    <mergeCell ref="P43:S45"/>
    <mergeCell ref="W43:AC44"/>
    <mergeCell ref="AD43:AG44"/>
    <mergeCell ref="W45:AC46"/>
    <mergeCell ref="AD45:AG46"/>
    <mergeCell ref="D46:I48"/>
    <mergeCell ref="J46:L48"/>
    <mergeCell ref="W39:AC40"/>
    <mergeCell ref="AD39:AG40"/>
    <mergeCell ref="AH39:AI40"/>
    <mergeCell ref="AJ39:AL40"/>
    <mergeCell ref="AM39:AN40"/>
    <mergeCell ref="AS39:AV40"/>
    <mergeCell ref="AW39:AX40"/>
    <mergeCell ref="AY39:BD40"/>
    <mergeCell ref="AH41:AI42"/>
    <mergeCell ref="AJ41:AL42"/>
    <mergeCell ref="AM41:AN42"/>
    <mergeCell ref="AS41:AV42"/>
    <mergeCell ref="AW41:AX42"/>
    <mergeCell ref="AY41:BD42"/>
    <mergeCell ref="AY35:BD36"/>
    <mergeCell ref="C37:R38"/>
    <mergeCell ref="S37:T38"/>
    <mergeCell ref="W37:AC38"/>
    <mergeCell ref="AD37:AG38"/>
    <mergeCell ref="AH37:AI38"/>
    <mergeCell ref="AJ37:AL38"/>
    <mergeCell ref="AM37:AN38"/>
    <mergeCell ref="AS37:AV38"/>
    <mergeCell ref="AW37:AX38"/>
    <mergeCell ref="AY37:BD38"/>
    <mergeCell ref="C35:R36"/>
    <mergeCell ref="S35:T36"/>
    <mergeCell ref="W35:AC36"/>
    <mergeCell ref="AD35:AG36"/>
    <mergeCell ref="AH35:AI36"/>
    <mergeCell ref="AJ35:AL36"/>
    <mergeCell ref="AM35:AN36"/>
    <mergeCell ref="AS35:AV36"/>
    <mergeCell ref="AW35:AX36"/>
    <mergeCell ref="AY31:BD32"/>
    <mergeCell ref="C33:R34"/>
    <mergeCell ref="S33:T34"/>
    <mergeCell ref="W33:AC34"/>
    <mergeCell ref="AD33:AG34"/>
    <mergeCell ref="AH33:AI34"/>
    <mergeCell ref="AJ33:AL34"/>
    <mergeCell ref="AM33:AN34"/>
    <mergeCell ref="AS33:AV34"/>
    <mergeCell ref="AW33:AX34"/>
    <mergeCell ref="AD31:AG32"/>
    <mergeCell ref="AH31:AI32"/>
    <mergeCell ref="AJ31:AL32"/>
    <mergeCell ref="AM31:AN32"/>
    <mergeCell ref="AS31:AV32"/>
    <mergeCell ref="AW31:AX32"/>
    <mergeCell ref="AY33:BD34"/>
    <mergeCell ref="A29:B30"/>
    <mergeCell ref="U29:V30"/>
    <mergeCell ref="W29:AC30"/>
    <mergeCell ref="AD29:AG30"/>
    <mergeCell ref="AH29:AI30"/>
    <mergeCell ref="AJ29:AL30"/>
    <mergeCell ref="AM29:AN30"/>
    <mergeCell ref="AS29:AV30"/>
    <mergeCell ref="W27:AC28"/>
    <mergeCell ref="AD27:AG28"/>
    <mergeCell ref="AH27:AI28"/>
    <mergeCell ref="AJ27:AL28"/>
    <mergeCell ref="AM27:AN28"/>
    <mergeCell ref="AS27:AV28"/>
    <mergeCell ref="C30:F32"/>
    <mergeCell ref="G30:H32"/>
    <mergeCell ref="I30:K32"/>
    <mergeCell ref="L30:M32"/>
    <mergeCell ref="N30:O32"/>
    <mergeCell ref="P30:R32"/>
    <mergeCell ref="S30:T32"/>
    <mergeCell ref="W31:AC32"/>
    <mergeCell ref="AS25:AV26"/>
    <mergeCell ref="AW25:AX26"/>
    <mergeCell ref="AY25:BD26"/>
    <mergeCell ref="C27:F29"/>
    <mergeCell ref="G27:H29"/>
    <mergeCell ref="I27:K29"/>
    <mergeCell ref="L27:M29"/>
    <mergeCell ref="N27:O29"/>
    <mergeCell ref="P27:R29"/>
    <mergeCell ref="S27:T29"/>
    <mergeCell ref="U24:V25"/>
    <mergeCell ref="W25:AC26"/>
    <mergeCell ref="AD25:AG26"/>
    <mergeCell ref="AH25:AI26"/>
    <mergeCell ref="AJ25:AL26"/>
    <mergeCell ref="AM25:AN26"/>
    <mergeCell ref="AW23:AX24"/>
    <mergeCell ref="AY23:BD24"/>
    <mergeCell ref="AW27:AX28"/>
    <mergeCell ref="AY27:BD28"/>
    <mergeCell ref="AW29:AX30"/>
    <mergeCell ref="AY29:BD30"/>
    <mergeCell ref="A24:B25"/>
    <mergeCell ref="C24:F26"/>
    <mergeCell ref="G24:H26"/>
    <mergeCell ref="I24:K26"/>
    <mergeCell ref="L24:M26"/>
    <mergeCell ref="N24:O26"/>
    <mergeCell ref="P24:R26"/>
    <mergeCell ref="S24:T26"/>
    <mergeCell ref="AM21:AN22"/>
    <mergeCell ref="P21:R23"/>
    <mergeCell ref="S21:T23"/>
    <mergeCell ref="AJ19:AL20"/>
    <mergeCell ref="AM19:AN20"/>
    <mergeCell ref="AS19:AV20"/>
    <mergeCell ref="AW19:AX20"/>
    <mergeCell ref="AY19:BD20"/>
    <mergeCell ref="C21:F23"/>
    <mergeCell ref="G21:H23"/>
    <mergeCell ref="I21:K23"/>
    <mergeCell ref="L21:M23"/>
    <mergeCell ref="N21:O23"/>
    <mergeCell ref="S18:T20"/>
    <mergeCell ref="AS21:AV22"/>
    <mergeCell ref="AW21:AX22"/>
    <mergeCell ref="AY21:BD22"/>
    <mergeCell ref="W23:AC24"/>
    <mergeCell ref="AD23:AG24"/>
    <mergeCell ref="AH23:AI24"/>
    <mergeCell ref="AJ23:AL24"/>
    <mergeCell ref="AM23:AN24"/>
    <mergeCell ref="AS23:AV24"/>
    <mergeCell ref="W21:AC22"/>
    <mergeCell ref="AD21:AG22"/>
    <mergeCell ref="AH21:AI22"/>
    <mergeCell ref="AJ21:AL22"/>
    <mergeCell ref="A19:B20"/>
    <mergeCell ref="U19:V20"/>
    <mergeCell ref="W19:AC20"/>
    <mergeCell ref="AD19:AG20"/>
    <mergeCell ref="AH19:AI20"/>
    <mergeCell ref="C18:F20"/>
    <mergeCell ref="G18:H20"/>
    <mergeCell ref="I18:K20"/>
    <mergeCell ref="L18:M20"/>
    <mergeCell ref="N18:O20"/>
    <mergeCell ref="P18:R20"/>
    <mergeCell ref="AW15:AX16"/>
    <mergeCell ref="AY15:BD16"/>
    <mergeCell ref="W17:AC18"/>
    <mergeCell ref="AD17:AG18"/>
    <mergeCell ref="AH17:AI18"/>
    <mergeCell ref="AJ17:AL18"/>
    <mergeCell ref="AM17:AN18"/>
    <mergeCell ref="AS17:AV18"/>
    <mergeCell ref="AW17:AX18"/>
    <mergeCell ref="AY17:BD18"/>
    <mergeCell ref="W15:AC16"/>
    <mergeCell ref="AD15:AG16"/>
    <mergeCell ref="AH15:AI16"/>
    <mergeCell ref="AJ15:AL16"/>
    <mergeCell ref="AM15:AN16"/>
    <mergeCell ref="AS15:AV16"/>
    <mergeCell ref="A14:B15"/>
    <mergeCell ref="U14:V15"/>
    <mergeCell ref="C15:F17"/>
    <mergeCell ref="G15:H17"/>
    <mergeCell ref="I15:K17"/>
    <mergeCell ref="L15:M17"/>
    <mergeCell ref="N15:O17"/>
    <mergeCell ref="P15:R17"/>
    <mergeCell ref="S15:T17"/>
    <mergeCell ref="AW13:AX14"/>
    <mergeCell ref="AY13:BD14"/>
    <mergeCell ref="AY11:BD12"/>
    <mergeCell ref="C12:F14"/>
    <mergeCell ref="G12:H14"/>
    <mergeCell ref="I12:K14"/>
    <mergeCell ref="L12:M14"/>
    <mergeCell ref="N12:O14"/>
    <mergeCell ref="P12:R14"/>
    <mergeCell ref="S12:T14"/>
    <mergeCell ref="W13:AC14"/>
    <mergeCell ref="AD13:AG14"/>
    <mergeCell ref="S9:T11"/>
    <mergeCell ref="C9:F11"/>
    <mergeCell ref="G9:H11"/>
    <mergeCell ref="I9:K11"/>
    <mergeCell ref="L9:M11"/>
    <mergeCell ref="N9:O11"/>
    <mergeCell ref="P9:R11"/>
    <mergeCell ref="W9:AC10"/>
    <mergeCell ref="AD9:AG10"/>
    <mergeCell ref="AH9:AI10"/>
    <mergeCell ref="AJ9:AL10"/>
    <mergeCell ref="AM9:AN10"/>
    <mergeCell ref="AH13:AI14"/>
    <mergeCell ref="AJ13:AL14"/>
    <mergeCell ref="AM13:AN14"/>
    <mergeCell ref="AS13:AV14"/>
    <mergeCell ref="A1:P2"/>
    <mergeCell ref="Q1:BD2"/>
    <mergeCell ref="A3:F3"/>
    <mergeCell ref="G3:K3"/>
    <mergeCell ref="L3:R3"/>
    <mergeCell ref="S3:AG3"/>
    <mergeCell ref="AH3:AN3"/>
    <mergeCell ref="AO3:BD3"/>
    <mergeCell ref="AO4:AR6"/>
    <mergeCell ref="AS4:AV8"/>
    <mergeCell ref="AW4:AX8"/>
    <mergeCell ref="AY4:BD8"/>
    <mergeCell ref="AO7:AP8"/>
    <mergeCell ref="AQ7:AR8"/>
    <mergeCell ref="S4:T8"/>
    <mergeCell ref="W4:AC8"/>
    <mergeCell ref="AD4:AG8"/>
    <mergeCell ref="AH4:AI8"/>
    <mergeCell ref="AJ4:AL8"/>
    <mergeCell ref="AM4:AN8"/>
    <mergeCell ref="BG9:BG11"/>
    <mergeCell ref="BG12:BG14"/>
    <mergeCell ref="BG15:BG17"/>
    <mergeCell ref="BG18:BG20"/>
    <mergeCell ref="BG21:BG23"/>
    <mergeCell ref="BG24:BG26"/>
    <mergeCell ref="BG27:BG29"/>
    <mergeCell ref="BG30:BG32"/>
    <mergeCell ref="C4:F8"/>
    <mergeCell ref="G4:H8"/>
    <mergeCell ref="I4:K8"/>
    <mergeCell ref="L4:M8"/>
    <mergeCell ref="N4:O8"/>
    <mergeCell ref="P4:R8"/>
    <mergeCell ref="AS9:AV10"/>
    <mergeCell ref="AW9:AX10"/>
    <mergeCell ref="AY9:BD10"/>
    <mergeCell ref="W11:AC12"/>
    <mergeCell ref="AD11:AG12"/>
    <mergeCell ref="AH11:AI12"/>
    <mergeCell ref="AJ11:AL12"/>
    <mergeCell ref="AM11:AN12"/>
    <mergeCell ref="AS11:AV12"/>
    <mergeCell ref="AW11:AX12"/>
    <mergeCell ref="BH33:BH34"/>
    <mergeCell ref="BI33:BI34"/>
    <mergeCell ref="BJ33:BM34"/>
    <mergeCell ref="BJ31:BM32"/>
    <mergeCell ref="BH7:BH8"/>
    <mergeCell ref="BI7:BI8"/>
    <mergeCell ref="BI12:BI14"/>
    <mergeCell ref="BI15:BI17"/>
    <mergeCell ref="BI18:BI20"/>
    <mergeCell ref="BI21:BI23"/>
    <mergeCell ref="BI24:BI26"/>
    <mergeCell ref="BI27:BI29"/>
    <mergeCell ref="BI30:BI32"/>
    <mergeCell ref="BH9:BH11"/>
    <mergeCell ref="BH12:BH14"/>
    <mergeCell ref="BH15:BH17"/>
    <mergeCell ref="BH18:BH20"/>
    <mergeCell ref="BH21:BH23"/>
    <mergeCell ref="BH24:BH26"/>
    <mergeCell ref="BH27:BH29"/>
    <mergeCell ref="BH30:BH32"/>
    <mergeCell ref="BI9:BI11"/>
  </mergeCells>
  <phoneticPr fontId="5"/>
  <dataValidations count="8">
    <dataValidation type="list" allowBlank="1" showInputMessage="1" showErrorMessage="1" sqref="J77:S78" xr:uid="{2D58ACB9-0CB7-46F8-BD36-BB153EEC4D9B}">
      <formula1>"選択してください,手続き要,手続き不要"</formula1>
    </dataValidation>
    <dataValidation type="list" allowBlank="1" showInputMessage="1" showErrorMessage="1" sqref="D65:S66" xr:uid="{4FC7B78F-5005-4BFC-954D-E714E4FBD2D6}">
      <formula1>"ﾀﾞﾌﾞﾙｸﾘｯｸして選択してください,あり,なし"</formula1>
    </dataValidation>
    <dataValidation type="list" allowBlank="1" showInputMessage="1" showErrorMessage="1" sqref="J67:S68" xr:uid="{ED9F9B70-AB16-4C55-AFF6-CBC58DD11CC6}">
      <formula1>"選択してください,常用,ﾋﾟｰｸｶｯﾄ,非常用"</formula1>
    </dataValidation>
    <dataValidation type="list" allowBlank="1" showInputMessage="1" showErrorMessage="1" sqref="P9:R32" xr:uid="{A0430DB0-2CC5-45FB-A666-F5095833DAEB}">
      <formula1>BH$40:BH$47</formula1>
    </dataValidation>
    <dataValidation allowBlank="1" showErrorMessage="1" sqref="G3" xr:uid="{50909F31-A8B0-4E9C-A747-B2BC64221E2D}"/>
    <dataValidation type="list" allowBlank="1" showInputMessage="1" showErrorMessage="1" sqref="X73:Y74 J73:S76" xr:uid="{42D8B9FC-AC54-431C-B3C7-D4078810E66F}">
      <formula1>"選択してください,あり,なし"</formula1>
    </dataValidation>
    <dataValidation type="list" allowBlank="1" showInputMessage="1" showErrorMessage="1" error="リストより選択ください。" sqref="L9:M32" xr:uid="{E8DCB415-88FE-4450-B291-6A18F7143455}">
      <formula1>"新,既"</formula1>
    </dataValidation>
    <dataValidation type="list" allowBlank="1" showInputMessage="1" showErrorMessage="1" error="１か3を入力してください。" sqref="G9:H32" xr:uid="{F6275F22-8DFD-4783-A58D-C035A67A289E}">
      <formula1>"1,3"</formula1>
    </dataValidation>
  </dataValidations>
  <printOptions horizontalCentered="1" verticalCentered="1"/>
  <pageMargins left="0.47244094488188981" right="0.47244094488188981" top="0.59055118110236227" bottom="0.59055118110236227" header="0.39370078740157483" footer="0.39370078740157483"/>
  <pageSetup paperSize="9" scale="98" orientation="portrait" r:id="rId1"/>
  <headerFooter alignWithMargins="0">
    <oddFooter>&amp;L&amp;F</oddFooter>
  </headerFooter>
  <rowBreaks count="1" manualBreakCount="1">
    <brk id="108"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C5E34-7DCE-4610-BC3E-6F7D4848DA1A}">
  <sheetPr>
    <tabColor rgb="FFFFCCFF"/>
    <pageSetUpPr fitToPage="1"/>
  </sheetPr>
  <dimension ref="B1:CX327"/>
  <sheetViews>
    <sheetView showGridLines="0" view="pageBreakPreview" zoomScaleNormal="85" zoomScaleSheetLayoutView="100" workbookViewId="0">
      <pane ySplit="9" topLeftCell="A10" activePane="bottomLeft" state="frozen"/>
      <selection activeCell="BT7" sqref="BT7"/>
      <selection pane="bottomLeft" activeCell="P10" sqref="P10"/>
    </sheetView>
  </sheetViews>
  <sheetFormatPr defaultColWidth="9" defaultRowHeight="13.5" outlineLevelCol="1"/>
  <cols>
    <col min="1" max="1" width="3.125" style="431" customWidth="1"/>
    <col min="2" max="2" width="1.5" style="431" customWidth="1"/>
    <col min="3" max="3" width="3.875" style="431" customWidth="1"/>
    <col min="4" max="9" width="1.5" style="431" customWidth="1"/>
    <col min="10" max="14" width="2.625" style="431" customWidth="1"/>
    <col min="15" max="15" width="2.375" style="431" customWidth="1"/>
    <col min="16" max="16" width="20.625" style="431" customWidth="1"/>
    <col min="17" max="21" width="1.5" style="431" customWidth="1"/>
    <col min="22" max="23" width="3.75" style="431" customWidth="1"/>
    <col min="24" max="25" width="2.625" style="431" customWidth="1"/>
    <col min="26" max="30" width="1.875" style="431" customWidth="1"/>
    <col min="31" max="31" width="1.5" style="431" customWidth="1"/>
    <col min="32" max="32" width="3.625" style="431" customWidth="1"/>
    <col min="33" max="38" width="1.5" style="431" customWidth="1"/>
    <col min="39" max="44" width="2.75" style="431" customWidth="1"/>
    <col min="45" max="45" width="19.25" style="431" customWidth="1"/>
    <col min="46" max="50" width="1.5" style="431" customWidth="1"/>
    <col min="51" max="52" width="4" style="431" customWidth="1"/>
    <col min="53" max="54" width="2.75" style="431" customWidth="1"/>
    <col min="55" max="57" width="1.5" style="431" customWidth="1"/>
    <col min="58" max="58" width="1.75" style="431" customWidth="1"/>
    <col min="59" max="59" width="3.375" style="431" customWidth="1"/>
    <col min="60" max="99" width="1.625" style="431" customWidth="1"/>
    <col min="100" max="100" width="16.625" style="428" hidden="1" customWidth="1" outlineLevel="1"/>
    <col min="101" max="101" width="6.625" style="428" hidden="1" customWidth="1" outlineLevel="1"/>
    <col min="102" max="102" width="1.625" style="431" customWidth="1" collapsed="1"/>
    <col min="103" max="156" width="1.625" style="431" customWidth="1"/>
    <col min="157" max="16384" width="9" style="431"/>
  </cols>
  <sheetData>
    <row r="1" spans="2:101" s="366" customFormat="1" ht="12" customHeight="1">
      <c r="B1" s="413" t="s">
        <v>674</v>
      </c>
      <c r="C1" s="414"/>
      <c r="D1" s="414"/>
      <c r="E1" s="414"/>
      <c r="F1" s="414"/>
      <c r="G1" s="414"/>
      <c r="H1" s="414"/>
      <c r="I1" s="414"/>
      <c r="J1" s="414"/>
      <c r="K1" s="414"/>
      <c r="L1" s="414"/>
      <c r="M1" s="414"/>
      <c r="N1" s="414"/>
      <c r="O1" s="414"/>
      <c r="P1" s="414"/>
      <c r="Q1" s="415"/>
      <c r="R1" s="415"/>
      <c r="S1" s="415"/>
      <c r="T1" s="415"/>
      <c r="U1" s="415"/>
      <c r="V1" s="415"/>
      <c r="W1" s="415"/>
      <c r="X1" s="415"/>
      <c r="Y1" s="415"/>
      <c r="Z1" s="415"/>
      <c r="AA1" s="415"/>
      <c r="AB1" s="415"/>
      <c r="AC1" s="415"/>
      <c r="AD1" s="415"/>
      <c r="AE1" s="415"/>
      <c r="AF1" s="415"/>
      <c r="AG1" s="414"/>
      <c r="AH1" s="414"/>
      <c r="AI1" s="414"/>
      <c r="AJ1" s="414"/>
      <c r="AK1" s="414"/>
      <c r="AL1" s="414"/>
      <c r="AM1" s="414"/>
      <c r="AN1" s="414"/>
      <c r="AO1" s="414"/>
      <c r="AP1" s="414"/>
      <c r="AQ1" s="414"/>
      <c r="AR1" s="414"/>
      <c r="AS1" s="414"/>
      <c r="AT1" s="415"/>
      <c r="AU1" s="415"/>
      <c r="AV1" s="415"/>
      <c r="AW1" s="415"/>
      <c r="AX1" s="415"/>
      <c r="AY1" s="415"/>
      <c r="AZ1" s="415"/>
      <c r="BA1" s="415"/>
      <c r="BB1" s="415"/>
      <c r="BC1" s="415"/>
      <c r="BD1" s="415"/>
      <c r="BE1" s="415"/>
      <c r="BF1" s="415"/>
      <c r="BG1" s="416"/>
      <c r="CV1" s="417" t="s">
        <v>302</v>
      </c>
      <c r="CW1" s="417" t="s">
        <v>353</v>
      </c>
    </row>
    <row r="2" spans="2:101" s="366" customFormat="1" ht="21" customHeight="1">
      <c r="B2" s="418"/>
      <c r="C2" s="2243" t="s">
        <v>354</v>
      </c>
      <c r="D2" s="2243"/>
      <c r="E2" s="2243"/>
      <c r="F2" s="2243"/>
      <c r="G2" s="2243"/>
      <c r="H2" s="2243"/>
      <c r="I2" s="2243"/>
      <c r="J2" s="2243"/>
      <c r="K2" s="2243"/>
      <c r="L2" s="2243"/>
      <c r="M2" s="2243"/>
      <c r="N2" s="2243"/>
      <c r="O2" s="2243"/>
      <c r="P2" s="2243"/>
      <c r="Q2" s="2243"/>
      <c r="R2" s="2243"/>
      <c r="S2" s="2243"/>
      <c r="T2" s="224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3"/>
      <c r="BC2" s="2243"/>
      <c r="BD2" s="2243"/>
      <c r="BE2" s="2243"/>
      <c r="BF2" s="2243"/>
      <c r="BG2" s="2244"/>
      <c r="CV2" s="419" t="s">
        <v>355</v>
      </c>
      <c r="CW2" s="419">
        <v>102</v>
      </c>
    </row>
    <row r="3" spans="2:101" s="366" customFormat="1" ht="22.5" customHeight="1">
      <c r="B3" s="420"/>
      <c r="C3" s="2245" t="s">
        <v>356</v>
      </c>
      <c r="D3" s="2246"/>
      <c r="E3" s="2246"/>
      <c r="F3" s="2246"/>
      <c r="G3" s="2246"/>
      <c r="H3" s="2246"/>
      <c r="I3" s="2246"/>
      <c r="J3" s="2246"/>
      <c r="K3" s="2246"/>
      <c r="L3" s="2246"/>
      <c r="M3" s="2246"/>
      <c r="N3" s="2246"/>
      <c r="O3" s="2246"/>
      <c r="P3" s="2246"/>
      <c r="Q3" s="2246"/>
      <c r="R3" s="2246"/>
      <c r="S3" s="2246"/>
      <c r="T3" s="2246"/>
      <c r="U3" s="2246"/>
      <c r="V3" s="2246"/>
      <c r="W3" s="2246"/>
      <c r="X3" s="2246"/>
      <c r="Y3" s="2246"/>
      <c r="Z3" s="2246"/>
      <c r="AA3" s="2246"/>
      <c r="AB3" s="2246"/>
      <c r="AC3" s="2246"/>
      <c r="AD3" s="2247"/>
      <c r="AE3" s="421"/>
      <c r="AF3" s="2245" t="s">
        <v>357</v>
      </c>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6"/>
      <c r="BC3" s="2246"/>
      <c r="BD3" s="2246"/>
      <c r="BE3" s="2246"/>
      <c r="BF3" s="2246"/>
      <c r="BG3" s="2247"/>
      <c r="CV3" s="419" t="s">
        <v>358</v>
      </c>
      <c r="CW3" s="419">
        <v>103</v>
      </c>
    </row>
    <row r="4" spans="2:101" s="366" customFormat="1" ht="8.4499999999999993" customHeight="1">
      <c r="B4" s="422"/>
      <c r="C4" s="1916" t="s">
        <v>359</v>
      </c>
      <c r="D4" s="2067" t="s">
        <v>295</v>
      </c>
      <c r="E4" s="2067"/>
      <c r="F4" s="2067"/>
      <c r="G4" s="2067"/>
      <c r="H4" s="1924" t="s">
        <v>296</v>
      </c>
      <c r="I4" s="2248"/>
      <c r="J4" s="1990" t="s">
        <v>360</v>
      </c>
      <c r="K4" s="1990"/>
      <c r="L4" s="1990"/>
      <c r="M4" s="1990"/>
      <c r="N4" s="1990"/>
      <c r="O4" s="1990"/>
      <c r="P4" s="2134" t="s">
        <v>361</v>
      </c>
      <c r="Q4" s="1920" t="s">
        <v>303</v>
      </c>
      <c r="R4" s="1920"/>
      <c r="S4" s="1920"/>
      <c r="T4" s="1920" t="s">
        <v>298</v>
      </c>
      <c r="U4" s="1920"/>
      <c r="V4" s="1924" t="s">
        <v>362</v>
      </c>
      <c r="W4" s="2248"/>
      <c r="X4" s="1920" t="s">
        <v>299</v>
      </c>
      <c r="Y4" s="1920"/>
      <c r="Z4" s="1920" t="s">
        <v>363</v>
      </c>
      <c r="AA4" s="1920"/>
      <c r="AB4" s="1920"/>
      <c r="AC4" s="1920"/>
      <c r="AD4" s="1920"/>
      <c r="AE4" s="423"/>
      <c r="AF4" s="1916" t="s">
        <v>359</v>
      </c>
      <c r="AG4" s="2067" t="s">
        <v>295</v>
      </c>
      <c r="AH4" s="2067"/>
      <c r="AI4" s="2067"/>
      <c r="AJ4" s="2067"/>
      <c r="AK4" s="1924" t="s">
        <v>296</v>
      </c>
      <c r="AL4" s="2248"/>
      <c r="AM4" s="1990" t="s">
        <v>360</v>
      </c>
      <c r="AN4" s="1990"/>
      <c r="AO4" s="1990"/>
      <c r="AP4" s="1990"/>
      <c r="AQ4" s="1990"/>
      <c r="AR4" s="1990"/>
      <c r="AS4" s="2134" t="s">
        <v>361</v>
      </c>
      <c r="AT4" s="1920" t="s">
        <v>303</v>
      </c>
      <c r="AU4" s="1920"/>
      <c r="AV4" s="1920"/>
      <c r="AW4" s="1920" t="s">
        <v>298</v>
      </c>
      <c r="AX4" s="1920"/>
      <c r="AY4" s="1924" t="s">
        <v>364</v>
      </c>
      <c r="AZ4" s="2248"/>
      <c r="BA4" s="1920" t="s">
        <v>299</v>
      </c>
      <c r="BB4" s="1920"/>
      <c r="BC4" s="1920" t="s">
        <v>363</v>
      </c>
      <c r="BD4" s="1920"/>
      <c r="BE4" s="1920"/>
      <c r="BF4" s="1920"/>
      <c r="BG4" s="1920"/>
      <c r="CV4" s="419" t="s">
        <v>365</v>
      </c>
      <c r="CW4" s="419">
        <v>104</v>
      </c>
    </row>
    <row r="5" spans="2:101" s="366" customFormat="1" ht="8.4499999999999993" customHeight="1">
      <c r="B5" s="422"/>
      <c r="C5" s="1916"/>
      <c r="D5" s="2067"/>
      <c r="E5" s="2067"/>
      <c r="F5" s="2067"/>
      <c r="G5" s="2067"/>
      <c r="H5" s="1971"/>
      <c r="I5" s="1973"/>
      <c r="J5" s="1990"/>
      <c r="K5" s="1990"/>
      <c r="L5" s="1990"/>
      <c r="M5" s="1990"/>
      <c r="N5" s="1990"/>
      <c r="O5" s="1990"/>
      <c r="P5" s="2249"/>
      <c r="Q5" s="1920"/>
      <c r="R5" s="1920"/>
      <c r="S5" s="1920"/>
      <c r="T5" s="1920"/>
      <c r="U5" s="1920"/>
      <c r="V5" s="1971"/>
      <c r="W5" s="1973"/>
      <c r="X5" s="1920"/>
      <c r="Y5" s="1920"/>
      <c r="Z5" s="1920"/>
      <c r="AA5" s="1920"/>
      <c r="AB5" s="1920"/>
      <c r="AC5" s="1920"/>
      <c r="AD5" s="1920"/>
      <c r="AE5" s="423"/>
      <c r="AF5" s="1916"/>
      <c r="AG5" s="2067"/>
      <c r="AH5" s="2067"/>
      <c r="AI5" s="2067"/>
      <c r="AJ5" s="2067"/>
      <c r="AK5" s="1971"/>
      <c r="AL5" s="1973"/>
      <c r="AM5" s="1990"/>
      <c r="AN5" s="1990"/>
      <c r="AO5" s="1990"/>
      <c r="AP5" s="1990"/>
      <c r="AQ5" s="1990"/>
      <c r="AR5" s="1990"/>
      <c r="AS5" s="2249"/>
      <c r="AT5" s="1920"/>
      <c r="AU5" s="1920"/>
      <c r="AV5" s="1920"/>
      <c r="AW5" s="1920"/>
      <c r="AX5" s="1920"/>
      <c r="AY5" s="1971"/>
      <c r="AZ5" s="1973"/>
      <c r="BA5" s="1920"/>
      <c r="BB5" s="1920"/>
      <c r="BC5" s="1920"/>
      <c r="BD5" s="1920"/>
      <c r="BE5" s="1920"/>
      <c r="BF5" s="1920"/>
      <c r="BG5" s="1920"/>
      <c r="CV5" s="419" t="s">
        <v>366</v>
      </c>
      <c r="CW5" s="419">
        <v>106</v>
      </c>
    </row>
    <row r="6" spans="2:101" s="366" customFormat="1" ht="8.4499999999999993" customHeight="1">
      <c r="B6" s="422"/>
      <c r="C6" s="1916"/>
      <c r="D6" s="2067"/>
      <c r="E6" s="2067"/>
      <c r="F6" s="2067"/>
      <c r="G6" s="2067"/>
      <c r="H6" s="1971"/>
      <c r="I6" s="1973"/>
      <c r="J6" s="1990"/>
      <c r="K6" s="1990"/>
      <c r="L6" s="1990"/>
      <c r="M6" s="1990"/>
      <c r="N6" s="1990"/>
      <c r="O6" s="1990"/>
      <c r="P6" s="2249"/>
      <c r="Q6" s="1920"/>
      <c r="R6" s="1920"/>
      <c r="S6" s="1920"/>
      <c r="T6" s="1920"/>
      <c r="U6" s="1920"/>
      <c r="V6" s="1971"/>
      <c r="W6" s="1973"/>
      <c r="X6" s="1920"/>
      <c r="Y6" s="1920"/>
      <c r="Z6" s="1920"/>
      <c r="AA6" s="1920"/>
      <c r="AB6" s="1920"/>
      <c r="AC6" s="1920"/>
      <c r="AD6" s="1920"/>
      <c r="AE6" s="423"/>
      <c r="AF6" s="1916"/>
      <c r="AG6" s="2067"/>
      <c r="AH6" s="2067"/>
      <c r="AI6" s="2067"/>
      <c r="AJ6" s="2067"/>
      <c r="AK6" s="1971"/>
      <c r="AL6" s="1973"/>
      <c r="AM6" s="1990"/>
      <c r="AN6" s="1990"/>
      <c r="AO6" s="1990"/>
      <c r="AP6" s="1990"/>
      <c r="AQ6" s="1990"/>
      <c r="AR6" s="1990"/>
      <c r="AS6" s="2249"/>
      <c r="AT6" s="1920"/>
      <c r="AU6" s="1920"/>
      <c r="AV6" s="1920"/>
      <c r="AW6" s="1920"/>
      <c r="AX6" s="1920"/>
      <c r="AY6" s="1971"/>
      <c r="AZ6" s="1973"/>
      <c r="BA6" s="1920"/>
      <c r="BB6" s="1920"/>
      <c r="BC6" s="1920"/>
      <c r="BD6" s="1920"/>
      <c r="BE6" s="1920"/>
      <c r="BF6" s="1920"/>
      <c r="BG6" s="1920"/>
      <c r="CV6" s="419" t="s">
        <v>367</v>
      </c>
      <c r="CW6" s="419">
        <v>107</v>
      </c>
    </row>
    <row r="7" spans="2:101" s="366" customFormat="1" ht="8.4499999999999993" customHeight="1">
      <c r="B7" s="422"/>
      <c r="C7" s="1916"/>
      <c r="D7" s="2067"/>
      <c r="E7" s="2067"/>
      <c r="F7" s="2067"/>
      <c r="G7" s="2067"/>
      <c r="H7" s="1971"/>
      <c r="I7" s="1973"/>
      <c r="J7" s="1992"/>
      <c r="K7" s="1992"/>
      <c r="L7" s="1992"/>
      <c r="M7" s="1992"/>
      <c r="N7" s="1992"/>
      <c r="O7" s="1992"/>
      <c r="P7" s="2249"/>
      <c r="Q7" s="1921"/>
      <c r="R7" s="1921"/>
      <c r="S7" s="1921"/>
      <c r="T7" s="1921"/>
      <c r="U7" s="1921"/>
      <c r="V7" s="1971"/>
      <c r="W7" s="1973"/>
      <c r="X7" s="1921"/>
      <c r="Y7" s="1921"/>
      <c r="Z7" s="1920"/>
      <c r="AA7" s="1920"/>
      <c r="AB7" s="1920"/>
      <c r="AC7" s="1920"/>
      <c r="AD7" s="1920"/>
      <c r="AE7" s="423"/>
      <c r="AF7" s="1916"/>
      <c r="AG7" s="2067"/>
      <c r="AH7" s="2067"/>
      <c r="AI7" s="2067"/>
      <c r="AJ7" s="2067"/>
      <c r="AK7" s="1971"/>
      <c r="AL7" s="1973"/>
      <c r="AM7" s="1992"/>
      <c r="AN7" s="1992"/>
      <c r="AO7" s="1992"/>
      <c r="AP7" s="1992"/>
      <c r="AQ7" s="1992"/>
      <c r="AR7" s="1992"/>
      <c r="AS7" s="2249"/>
      <c r="AT7" s="1921"/>
      <c r="AU7" s="1921"/>
      <c r="AV7" s="1921"/>
      <c r="AW7" s="1921"/>
      <c r="AX7" s="1921"/>
      <c r="AY7" s="1971"/>
      <c r="AZ7" s="1973"/>
      <c r="BA7" s="1921"/>
      <c r="BB7" s="1921"/>
      <c r="BC7" s="1920"/>
      <c r="BD7" s="1920"/>
      <c r="BE7" s="1920"/>
      <c r="BF7" s="1920"/>
      <c r="BG7" s="1920"/>
      <c r="CV7" s="419" t="s">
        <v>368</v>
      </c>
      <c r="CW7" s="419">
        <v>202</v>
      </c>
    </row>
    <row r="8" spans="2:101" s="366" customFormat="1" ht="8.4499999999999993" customHeight="1">
      <c r="B8" s="422"/>
      <c r="C8" s="1916"/>
      <c r="D8" s="2067"/>
      <c r="E8" s="2067"/>
      <c r="F8" s="2067"/>
      <c r="G8" s="2067"/>
      <c r="H8" s="1971"/>
      <c r="I8" s="1973"/>
      <c r="J8" s="1992"/>
      <c r="K8" s="1992"/>
      <c r="L8" s="1992"/>
      <c r="M8" s="1992"/>
      <c r="N8" s="1992"/>
      <c r="O8" s="1992"/>
      <c r="P8" s="2249"/>
      <c r="Q8" s="1921"/>
      <c r="R8" s="1921"/>
      <c r="S8" s="1921"/>
      <c r="T8" s="1921"/>
      <c r="U8" s="1921"/>
      <c r="V8" s="1971"/>
      <c r="W8" s="1973"/>
      <c r="X8" s="1921"/>
      <c r="Y8" s="1921"/>
      <c r="Z8" s="1920"/>
      <c r="AA8" s="1920"/>
      <c r="AB8" s="1920"/>
      <c r="AC8" s="1920"/>
      <c r="AD8" s="1920"/>
      <c r="AE8" s="423"/>
      <c r="AF8" s="1916"/>
      <c r="AG8" s="2067"/>
      <c r="AH8" s="2067"/>
      <c r="AI8" s="2067"/>
      <c r="AJ8" s="2067"/>
      <c r="AK8" s="1971"/>
      <c r="AL8" s="1973"/>
      <c r="AM8" s="1992"/>
      <c r="AN8" s="1992"/>
      <c r="AO8" s="1992"/>
      <c r="AP8" s="1992"/>
      <c r="AQ8" s="1992"/>
      <c r="AR8" s="1992"/>
      <c r="AS8" s="2249"/>
      <c r="AT8" s="1921"/>
      <c r="AU8" s="1921"/>
      <c r="AV8" s="1921"/>
      <c r="AW8" s="1921"/>
      <c r="AX8" s="1921"/>
      <c r="AY8" s="1971"/>
      <c r="AZ8" s="1973"/>
      <c r="BA8" s="1921"/>
      <c r="BB8" s="1921"/>
      <c r="BC8" s="1920"/>
      <c r="BD8" s="1920"/>
      <c r="BE8" s="1920"/>
      <c r="BF8" s="1920"/>
      <c r="BG8" s="1920"/>
      <c r="CV8" s="419" t="s">
        <v>369</v>
      </c>
      <c r="CW8" s="419">
        <v>204</v>
      </c>
    </row>
    <row r="9" spans="2:101" s="366" customFormat="1" ht="8.4499999999999993" customHeight="1" thickBot="1">
      <c r="B9" s="422"/>
      <c r="C9" s="1916"/>
      <c r="D9" s="2067"/>
      <c r="E9" s="2067"/>
      <c r="F9" s="2067"/>
      <c r="G9" s="2067"/>
      <c r="H9" s="1971"/>
      <c r="I9" s="1973"/>
      <c r="J9" s="1992"/>
      <c r="K9" s="1992"/>
      <c r="L9" s="1992"/>
      <c r="M9" s="1992"/>
      <c r="N9" s="1992"/>
      <c r="O9" s="1992"/>
      <c r="P9" s="2249"/>
      <c r="Q9" s="1921"/>
      <c r="R9" s="1921"/>
      <c r="S9" s="1921"/>
      <c r="T9" s="1921"/>
      <c r="U9" s="1921"/>
      <c r="V9" s="1971"/>
      <c r="W9" s="1973"/>
      <c r="X9" s="1921"/>
      <c r="Y9" s="1921"/>
      <c r="Z9" s="1920"/>
      <c r="AA9" s="1920"/>
      <c r="AB9" s="1920"/>
      <c r="AC9" s="1920"/>
      <c r="AD9" s="1920"/>
      <c r="AE9" s="423"/>
      <c r="AF9" s="1916"/>
      <c r="AG9" s="2067"/>
      <c r="AH9" s="2067"/>
      <c r="AI9" s="2067"/>
      <c r="AJ9" s="2067"/>
      <c r="AK9" s="1971"/>
      <c r="AL9" s="1973"/>
      <c r="AM9" s="1992"/>
      <c r="AN9" s="1992"/>
      <c r="AO9" s="1992"/>
      <c r="AP9" s="1992"/>
      <c r="AQ9" s="1992"/>
      <c r="AR9" s="1992"/>
      <c r="AS9" s="2258"/>
      <c r="AT9" s="1921"/>
      <c r="AU9" s="1921"/>
      <c r="AV9" s="1921"/>
      <c r="AW9" s="1921"/>
      <c r="AX9" s="1921"/>
      <c r="AY9" s="1971"/>
      <c r="AZ9" s="1973"/>
      <c r="BA9" s="1921"/>
      <c r="BB9" s="1921"/>
      <c r="BC9" s="1920"/>
      <c r="BD9" s="1920"/>
      <c r="BE9" s="1920"/>
      <c r="BF9" s="1920"/>
      <c r="BG9" s="1920"/>
      <c r="CV9" s="419" t="s">
        <v>370</v>
      </c>
      <c r="CW9" s="419">
        <v>302</v>
      </c>
    </row>
    <row r="10" spans="2:101" s="366" customFormat="1" ht="23.45" customHeight="1">
      <c r="B10" s="424"/>
      <c r="C10" s="685">
        <v>1</v>
      </c>
      <c r="D10" s="2250" t="str">
        <f t="shared" ref="D10:D73" si="0">IF(J10="","",INDEX($CW$2:$CW$13,MATCH(J10,$CV$2:$CV$13,)))</f>
        <v/>
      </c>
      <c r="E10" s="2251"/>
      <c r="F10" s="2251"/>
      <c r="G10" s="2251"/>
      <c r="H10" s="2075">
        <v>1</v>
      </c>
      <c r="I10" s="2250"/>
      <c r="J10" s="2252"/>
      <c r="K10" s="2253"/>
      <c r="L10" s="2253"/>
      <c r="M10" s="2253"/>
      <c r="N10" s="2253"/>
      <c r="O10" s="2254"/>
      <c r="P10" s="425"/>
      <c r="Q10" s="2210"/>
      <c r="R10" s="2210"/>
      <c r="S10" s="2210"/>
      <c r="T10" s="2210"/>
      <c r="U10" s="2210"/>
      <c r="V10" s="2255"/>
      <c r="W10" s="2255"/>
      <c r="X10" s="2210"/>
      <c r="Y10" s="2216"/>
      <c r="Z10" s="2256" t="str">
        <f>'計算書（非表示）'!I6</f>
        <v/>
      </c>
      <c r="AA10" s="2256"/>
      <c r="AB10" s="2256"/>
      <c r="AC10" s="2256"/>
      <c r="AD10" s="2257"/>
      <c r="AE10" s="423"/>
      <c r="AF10" s="685">
        <v>1</v>
      </c>
      <c r="AG10" s="2250" t="str">
        <f t="shared" ref="AG10:AG73" si="1">IF(AM10="","",INDEX($CW$14:$CW$26,MATCH(AM10,$CV$14:$CV$26,)))</f>
        <v/>
      </c>
      <c r="AH10" s="2251"/>
      <c r="AI10" s="2251"/>
      <c r="AJ10" s="2251"/>
      <c r="AK10" s="2075">
        <v>3</v>
      </c>
      <c r="AL10" s="2250"/>
      <c r="AM10" s="2252"/>
      <c r="AN10" s="2253"/>
      <c r="AO10" s="2253"/>
      <c r="AP10" s="2253"/>
      <c r="AQ10" s="2253"/>
      <c r="AR10" s="2254"/>
      <c r="AS10" s="425"/>
      <c r="AT10" s="2210"/>
      <c r="AU10" s="2210"/>
      <c r="AV10" s="2210"/>
      <c r="AW10" s="2210"/>
      <c r="AX10" s="2210"/>
      <c r="AY10" s="2261"/>
      <c r="AZ10" s="2261"/>
      <c r="BA10" s="2210"/>
      <c r="BB10" s="2216"/>
      <c r="BC10" s="2256" t="str">
        <f>'計算書（非表示）'!S6</f>
        <v/>
      </c>
      <c r="BD10" s="2256" t="str">
        <f t="shared" ref="BD10:BG25" si="2">IF(AY10=0,"",BB10*BC10)</f>
        <v/>
      </c>
      <c r="BE10" s="2256" t="str">
        <f t="shared" si="2"/>
        <v/>
      </c>
      <c r="BF10" s="2256" t="str">
        <f t="shared" si="2"/>
        <v/>
      </c>
      <c r="BG10" s="2257" t="str">
        <f t="shared" si="2"/>
        <v/>
      </c>
      <c r="CV10" s="419" t="s">
        <v>371</v>
      </c>
      <c r="CW10" s="419">
        <v>401</v>
      </c>
    </row>
    <row r="11" spans="2:101" s="366" customFormat="1" ht="23.45" customHeight="1">
      <c r="B11" s="424"/>
      <c r="C11" s="685">
        <v>2</v>
      </c>
      <c r="D11" s="2250" t="str">
        <f t="shared" si="0"/>
        <v/>
      </c>
      <c r="E11" s="2251"/>
      <c r="F11" s="2251"/>
      <c r="G11" s="2251"/>
      <c r="H11" s="2075">
        <v>1</v>
      </c>
      <c r="I11" s="2250"/>
      <c r="J11" s="2252"/>
      <c r="K11" s="2253"/>
      <c r="L11" s="2253"/>
      <c r="M11" s="2253"/>
      <c r="N11" s="2253"/>
      <c r="O11" s="2254"/>
      <c r="P11" s="426"/>
      <c r="Q11" s="2212"/>
      <c r="R11" s="2212"/>
      <c r="S11" s="2212"/>
      <c r="T11" s="2212"/>
      <c r="U11" s="2212"/>
      <c r="V11" s="2259"/>
      <c r="W11" s="2259"/>
      <c r="X11" s="2212"/>
      <c r="Y11" s="2218"/>
      <c r="Z11" s="2256" t="str">
        <f>'計算書（非表示）'!I7</f>
        <v/>
      </c>
      <c r="AA11" s="2256"/>
      <c r="AB11" s="2256"/>
      <c r="AC11" s="2256"/>
      <c r="AD11" s="2257"/>
      <c r="AE11" s="427"/>
      <c r="AF11" s="685">
        <v>2</v>
      </c>
      <c r="AG11" s="2250" t="str">
        <f t="shared" si="1"/>
        <v/>
      </c>
      <c r="AH11" s="2251"/>
      <c r="AI11" s="2251"/>
      <c r="AJ11" s="2251"/>
      <c r="AK11" s="2075">
        <v>3</v>
      </c>
      <c r="AL11" s="2250"/>
      <c r="AM11" s="2252"/>
      <c r="AN11" s="2253"/>
      <c r="AO11" s="2253"/>
      <c r="AP11" s="2253"/>
      <c r="AQ11" s="2253"/>
      <c r="AR11" s="2254"/>
      <c r="AS11" s="426"/>
      <c r="AT11" s="2212"/>
      <c r="AU11" s="2212"/>
      <c r="AV11" s="2212"/>
      <c r="AW11" s="2212"/>
      <c r="AX11" s="2212"/>
      <c r="AY11" s="2260"/>
      <c r="AZ11" s="2260"/>
      <c r="BA11" s="2212"/>
      <c r="BB11" s="2218"/>
      <c r="BC11" s="2256" t="str">
        <f>'計算書（非表示）'!S7</f>
        <v/>
      </c>
      <c r="BD11" s="2256" t="str">
        <f t="shared" si="2"/>
        <v/>
      </c>
      <c r="BE11" s="2256" t="str">
        <f t="shared" si="2"/>
        <v/>
      </c>
      <c r="BF11" s="2256" t="str">
        <f t="shared" si="2"/>
        <v/>
      </c>
      <c r="BG11" s="2257" t="str">
        <f t="shared" si="2"/>
        <v/>
      </c>
      <c r="CV11" s="419" t="s">
        <v>372</v>
      </c>
      <c r="CW11" s="419">
        <v>402</v>
      </c>
    </row>
    <row r="12" spans="2:101" s="366" customFormat="1" ht="23.45" customHeight="1">
      <c r="B12" s="424"/>
      <c r="C12" s="685">
        <v>3</v>
      </c>
      <c r="D12" s="2250" t="str">
        <f t="shared" si="0"/>
        <v/>
      </c>
      <c r="E12" s="2251"/>
      <c r="F12" s="2251"/>
      <c r="G12" s="2251"/>
      <c r="H12" s="2075">
        <v>1</v>
      </c>
      <c r="I12" s="2250"/>
      <c r="J12" s="2252"/>
      <c r="K12" s="2253"/>
      <c r="L12" s="2253"/>
      <c r="M12" s="2253"/>
      <c r="N12" s="2253"/>
      <c r="O12" s="2254"/>
      <c r="P12" s="426"/>
      <c r="Q12" s="2212"/>
      <c r="R12" s="2212"/>
      <c r="S12" s="2212"/>
      <c r="T12" s="2212"/>
      <c r="U12" s="2212"/>
      <c r="V12" s="2259"/>
      <c r="W12" s="2259"/>
      <c r="X12" s="2212"/>
      <c r="Y12" s="2218"/>
      <c r="Z12" s="2256" t="str">
        <f>'計算書（非表示）'!I8</f>
        <v/>
      </c>
      <c r="AA12" s="2256"/>
      <c r="AB12" s="2256"/>
      <c r="AC12" s="2256"/>
      <c r="AD12" s="2257"/>
      <c r="AE12" s="427"/>
      <c r="AF12" s="685">
        <v>3</v>
      </c>
      <c r="AG12" s="2250" t="str">
        <f t="shared" si="1"/>
        <v/>
      </c>
      <c r="AH12" s="2251"/>
      <c r="AI12" s="2251"/>
      <c r="AJ12" s="2251"/>
      <c r="AK12" s="2075">
        <v>3</v>
      </c>
      <c r="AL12" s="2250"/>
      <c r="AM12" s="2252"/>
      <c r="AN12" s="2253"/>
      <c r="AO12" s="2253"/>
      <c r="AP12" s="2253"/>
      <c r="AQ12" s="2253"/>
      <c r="AR12" s="2254"/>
      <c r="AS12" s="426"/>
      <c r="AT12" s="2212"/>
      <c r="AU12" s="2212"/>
      <c r="AV12" s="2212"/>
      <c r="AW12" s="2212"/>
      <c r="AX12" s="2212"/>
      <c r="AY12" s="2260"/>
      <c r="AZ12" s="2260"/>
      <c r="BA12" s="2212"/>
      <c r="BB12" s="2218"/>
      <c r="BC12" s="2256" t="str">
        <f>'計算書（非表示）'!S8</f>
        <v/>
      </c>
      <c r="BD12" s="2256" t="str">
        <f t="shared" si="2"/>
        <v/>
      </c>
      <c r="BE12" s="2256" t="str">
        <f t="shared" si="2"/>
        <v/>
      </c>
      <c r="BF12" s="2256" t="str">
        <f t="shared" si="2"/>
        <v/>
      </c>
      <c r="BG12" s="2257" t="str">
        <f t="shared" si="2"/>
        <v/>
      </c>
      <c r="CV12" s="419" t="s">
        <v>373</v>
      </c>
      <c r="CW12" s="419">
        <v>450</v>
      </c>
    </row>
    <row r="13" spans="2:101" s="366" customFormat="1" ht="23.45" customHeight="1">
      <c r="B13" s="424"/>
      <c r="C13" s="685">
        <v>4</v>
      </c>
      <c r="D13" s="2250" t="str">
        <f t="shared" si="0"/>
        <v/>
      </c>
      <c r="E13" s="2251"/>
      <c r="F13" s="2251"/>
      <c r="G13" s="2251"/>
      <c r="H13" s="2075">
        <v>1</v>
      </c>
      <c r="I13" s="2250"/>
      <c r="J13" s="2252"/>
      <c r="K13" s="2253"/>
      <c r="L13" s="2253"/>
      <c r="M13" s="2253"/>
      <c r="N13" s="2253"/>
      <c r="O13" s="2254"/>
      <c r="P13" s="426"/>
      <c r="Q13" s="2212"/>
      <c r="R13" s="2212"/>
      <c r="S13" s="2212"/>
      <c r="T13" s="2212"/>
      <c r="U13" s="2212"/>
      <c r="V13" s="2259"/>
      <c r="W13" s="2259"/>
      <c r="X13" s="2212"/>
      <c r="Y13" s="2218"/>
      <c r="Z13" s="2256" t="str">
        <f>'計算書（非表示）'!I9</f>
        <v/>
      </c>
      <c r="AA13" s="2256"/>
      <c r="AB13" s="2256"/>
      <c r="AC13" s="2256"/>
      <c r="AD13" s="2257"/>
      <c r="AE13" s="427"/>
      <c r="AF13" s="685">
        <v>4</v>
      </c>
      <c r="AG13" s="2250" t="str">
        <f t="shared" si="1"/>
        <v/>
      </c>
      <c r="AH13" s="2251"/>
      <c r="AI13" s="2251"/>
      <c r="AJ13" s="2251"/>
      <c r="AK13" s="2075">
        <v>3</v>
      </c>
      <c r="AL13" s="2250"/>
      <c r="AM13" s="2252"/>
      <c r="AN13" s="2253"/>
      <c r="AO13" s="2253"/>
      <c r="AP13" s="2253"/>
      <c r="AQ13" s="2253"/>
      <c r="AR13" s="2254"/>
      <c r="AS13" s="426"/>
      <c r="AT13" s="2212"/>
      <c r="AU13" s="2212"/>
      <c r="AV13" s="2212"/>
      <c r="AW13" s="2212"/>
      <c r="AX13" s="2212"/>
      <c r="AY13" s="2260"/>
      <c r="AZ13" s="2260"/>
      <c r="BA13" s="2212"/>
      <c r="BB13" s="2218"/>
      <c r="BC13" s="2256" t="str">
        <f>'計算書（非表示）'!S9</f>
        <v/>
      </c>
      <c r="BD13" s="2256" t="str">
        <f t="shared" si="2"/>
        <v/>
      </c>
      <c r="BE13" s="2256" t="str">
        <f t="shared" si="2"/>
        <v/>
      </c>
      <c r="BF13" s="2256" t="str">
        <f t="shared" si="2"/>
        <v/>
      </c>
      <c r="BG13" s="2257" t="str">
        <f t="shared" si="2"/>
        <v/>
      </c>
      <c r="CV13" s="419" t="s">
        <v>374</v>
      </c>
      <c r="CW13" s="419">
        <v>451</v>
      </c>
    </row>
    <row r="14" spans="2:101" s="366" customFormat="1" ht="23.45" customHeight="1">
      <c r="B14" s="424"/>
      <c r="C14" s="685">
        <v>5</v>
      </c>
      <c r="D14" s="2250" t="str">
        <f t="shared" si="0"/>
        <v/>
      </c>
      <c r="E14" s="2251"/>
      <c r="F14" s="2251"/>
      <c r="G14" s="2251"/>
      <c r="H14" s="2075">
        <v>1</v>
      </c>
      <c r="I14" s="2250"/>
      <c r="J14" s="2252"/>
      <c r="K14" s="2253"/>
      <c r="L14" s="2253"/>
      <c r="M14" s="2253"/>
      <c r="N14" s="2253"/>
      <c r="O14" s="2254"/>
      <c r="P14" s="426"/>
      <c r="Q14" s="2212"/>
      <c r="R14" s="2212"/>
      <c r="S14" s="2212"/>
      <c r="T14" s="2212"/>
      <c r="U14" s="2212"/>
      <c r="V14" s="2259"/>
      <c r="W14" s="2259"/>
      <c r="X14" s="2212"/>
      <c r="Y14" s="2218"/>
      <c r="Z14" s="2256" t="str">
        <f>'計算書（非表示）'!I10</f>
        <v/>
      </c>
      <c r="AA14" s="2256"/>
      <c r="AB14" s="2256"/>
      <c r="AC14" s="2256"/>
      <c r="AD14" s="2257"/>
      <c r="AE14" s="427"/>
      <c r="AF14" s="685">
        <v>5</v>
      </c>
      <c r="AG14" s="2250" t="str">
        <f t="shared" si="1"/>
        <v/>
      </c>
      <c r="AH14" s="2251"/>
      <c r="AI14" s="2251"/>
      <c r="AJ14" s="2251"/>
      <c r="AK14" s="2075">
        <v>3</v>
      </c>
      <c r="AL14" s="2250"/>
      <c r="AM14" s="2252"/>
      <c r="AN14" s="2253"/>
      <c r="AO14" s="2253"/>
      <c r="AP14" s="2253"/>
      <c r="AQ14" s="2253"/>
      <c r="AR14" s="2254"/>
      <c r="AS14" s="426"/>
      <c r="AT14" s="2212"/>
      <c r="AU14" s="2212"/>
      <c r="AV14" s="2212"/>
      <c r="AW14" s="2212"/>
      <c r="AX14" s="2212"/>
      <c r="AY14" s="2260"/>
      <c r="AZ14" s="2260"/>
      <c r="BA14" s="2212"/>
      <c r="BB14" s="2218"/>
      <c r="BC14" s="2256" t="str">
        <f>'計算書（非表示）'!S10</f>
        <v/>
      </c>
      <c r="BD14" s="2256" t="str">
        <f t="shared" si="2"/>
        <v/>
      </c>
      <c r="BE14" s="2256" t="str">
        <f t="shared" si="2"/>
        <v/>
      </c>
      <c r="BF14" s="2256" t="str">
        <f t="shared" si="2"/>
        <v/>
      </c>
      <c r="BG14" s="2257" t="str">
        <f t="shared" si="2"/>
        <v/>
      </c>
      <c r="CV14" s="419" t="s">
        <v>375</v>
      </c>
      <c r="CW14" s="419">
        <v>701</v>
      </c>
    </row>
    <row r="15" spans="2:101" s="366" customFormat="1" ht="23.45" customHeight="1">
      <c r="B15" s="424"/>
      <c r="C15" s="685">
        <v>6</v>
      </c>
      <c r="D15" s="2250" t="str">
        <f t="shared" si="0"/>
        <v/>
      </c>
      <c r="E15" s="2251"/>
      <c r="F15" s="2251"/>
      <c r="G15" s="2251"/>
      <c r="H15" s="2075">
        <v>1</v>
      </c>
      <c r="I15" s="2250"/>
      <c r="J15" s="2252"/>
      <c r="K15" s="2253"/>
      <c r="L15" s="2253"/>
      <c r="M15" s="2253"/>
      <c r="N15" s="2253"/>
      <c r="O15" s="2254"/>
      <c r="P15" s="426"/>
      <c r="Q15" s="2212"/>
      <c r="R15" s="2212"/>
      <c r="S15" s="2212"/>
      <c r="T15" s="2212"/>
      <c r="U15" s="2212"/>
      <c r="V15" s="2259"/>
      <c r="W15" s="2259"/>
      <c r="X15" s="2212"/>
      <c r="Y15" s="2218"/>
      <c r="Z15" s="2256" t="str">
        <f>'計算書（非表示）'!I11</f>
        <v/>
      </c>
      <c r="AA15" s="2256"/>
      <c r="AB15" s="2256"/>
      <c r="AC15" s="2256"/>
      <c r="AD15" s="2257"/>
      <c r="AE15" s="427"/>
      <c r="AF15" s="685">
        <v>6</v>
      </c>
      <c r="AG15" s="2250" t="str">
        <f t="shared" si="1"/>
        <v/>
      </c>
      <c r="AH15" s="2251"/>
      <c r="AI15" s="2251"/>
      <c r="AJ15" s="2251"/>
      <c r="AK15" s="2075">
        <v>3</v>
      </c>
      <c r="AL15" s="2250"/>
      <c r="AM15" s="2252"/>
      <c r="AN15" s="2253"/>
      <c r="AO15" s="2253"/>
      <c r="AP15" s="2253"/>
      <c r="AQ15" s="2253"/>
      <c r="AR15" s="2254"/>
      <c r="AS15" s="426"/>
      <c r="AT15" s="2212"/>
      <c r="AU15" s="2212"/>
      <c r="AV15" s="2212"/>
      <c r="AW15" s="2212"/>
      <c r="AX15" s="2212"/>
      <c r="AY15" s="2260"/>
      <c r="AZ15" s="2260"/>
      <c r="BA15" s="2212"/>
      <c r="BB15" s="2218"/>
      <c r="BC15" s="2256" t="str">
        <f>'計算書（非表示）'!S11</f>
        <v/>
      </c>
      <c r="BD15" s="2256" t="str">
        <f t="shared" si="2"/>
        <v/>
      </c>
      <c r="BE15" s="2256" t="str">
        <f t="shared" si="2"/>
        <v/>
      </c>
      <c r="BF15" s="2256" t="str">
        <f t="shared" si="2"/>
        <v/>
      </c>
      <c r="BG15" s="2257" t="str">
        <f t="shared" si="2"/>
        <v/>
      </c>
      <c r="CV15" s="419" t="s">
        <v>376</v>
      </c>
      <c r="CW15" s="419">
        <v>705</v>
      </c>
    </row>
    <row r="16" spans="2:101" s="366" customFormat="1" ht="23.45" customHeight="1">
      <c r="B16" s="424"/>
      <c r="C16" s="685">
        <v>7</v>
      </c>
      <c r="D16" s="2250" t="str">
        <f t="shared" si="0"/>
        <v/>
      </c>
      <c r="E16" s="2251"/>
      <c r="F16" s="2251"/>
      <c r="G16" s="2251"/>
      <c r="H16" s="2075">
        <v>1</v>
      </c>
      <c r="I16" s="2250"/>
      <c r="J16" s="2252"/>
      <c r="K16" s="2253"/>
      <c r="L16" s="2253"/>
      <c r="M16" s="2253"/>
      <c r="N16" s="2253"/>
      <c r="O16" s="2254"/>
      <c r="P16" s="426"/>
      <c r="Q16" s="2212"/>
      <c r="R16" s="2212"/>
      <c r="S16" s="2212"/>
      <c r="T16" s="2212"/>
      <c r="U16" s="2212"/>
      <c r="V16" s="2259"/>
      <c r="W16" s="2259"/>
      <c r="X16" s="2212"/>
      <c r="Y16" s="2218"/>
      <c r="Z16" s="2256" t="str">
        <f>'計算書（非表示）'!I12</f>
        <v/>
      </c>
      <c r="AA16" s="2256"/>
      <c r="AB16" s="2256"/>
      <c r="AC16" s="2256"/>
      <c r="AD16" s="2257"/>
      <c r="AE16" s="427"/>
      <c r="AF16" s="685">
        <v>7</v>
      </c>
      <c r="AG16" s="2250" t="str">
        <f t="shared" si="1"/>
        <v/>
      </c>
      <c r="AH16" s="2251"/>
      <c r="AI16" s="2251"/>
      <c r="AJ16" s="2251"/>
      <c r="AK16" s="2075">
        <v>3</v>
      </c>
      <c r="AL16" s="2250"/>
      <c r="AM16" s="2252"/>
      <c r="AN16" s="2253"/>
      <c r="AO16" s="2253"/>
      <c r="AP16" s="2253"/>
      <c r="AQ16" s="2253"/>
      <c r="AR16" s="2254"/>
      <c r="AS16" s="426"/>
      <c r="AT16" s="2212"/>
      <c r="AU16" s="2212"/>
      <c r="AV16" s="2212"/>
      <c r="AW16" s="2212"/>
      <c r="AX16" s="2212"/>
      <c r="AY16" s="2260"/>
      <c r="AZ16" s="2260"/>
      <c r="BA16" s="2212"/>
      <c r="BB16" s="2218"/>
      <c r="BC16" s="2256" t="str">
        <f>'計算書（非表示）'!S12</f>
        <v/>
      </c>
      <c r="BD16" s="2256" t="str">
        <f t="shared" si="2"/>
        <v/>
      </c>
      <c r="BE16" s="2256" t="str">
        <f t="shared" si="2"/>
        <v/>
      </c>
      <c r="BF16" s="2256" t="str">
        <f t="shared" si="2"/>
        <v/>
      </c>
      <c r="BG16" s="2257" t="str">
        <f t="shared" si="2"/>
        <v/>
      </c>
      <c r="CV16" s="419" t="s">
        <v>377</v>
      </c>
      <c r="CW16" s="419">
        <v>801</v>
      </c>
    </row>
    <row r="17" spans="2:101" s="366" customFormat="1" ht="23.45" customHeight="1">
      <c r="B17" s="424"/>
      <c r="C17" s="685">
        <v>8</v>
      </c>
      <c r="D17" s="2250" t="str">
        <f t="shared" si="0"/>
        <v/>
      </c>
      <c r="E17" s="2251"/>
      <c r="F17" s="2251"/>
      <c r="G17" s="2251"/>
      <c r="H17" s="2075">
        <v>1</v>
      </c>
      <c r="I17" s="2250"/>
      <c r="J17" s="2252"/>
      <c r="K17" s="2253"/>
      <c r="L17" s="2253"/>
      <c r="M17" s="2253"/>
      <c r="N17" s="2253"/>
      <c r="O17" s="2254"/>
      <c r="P17" s="426"/>
      <c r="Q17" s="2212"/>
      <c r="R17" s="2212"/>
      <c r="S17" s="2212"/>
      <c r="T17" s="2212"/>
      <c r="U17" s="2212"/>
      <c r="V17" s="2259"/>
      <c r="W17" s="2259"/>
      <c r="X17" s="2212"/>
      <c r="Y17" s="2218"/>
      <c r="Z17" s="2256" t="str">
        <f>'計算書（非表示）'!I13</f>
        <v/>
      </c>
      <c r="AA17" s="2256"/>
      <c r="AB17" s="2256"/>
      <c r="AC17" s="2256"/>
      <c r="AD17" s="2257"/>
      <c r="AE17" s="427"/>
      <c r="AF17" s="685">
        <v>8</v>
      </c>
      <c r="AG17" s="2250" t="str">
        <f t="shared" si="1"/>
        <v/>
      </c>
      <c r="AH17" s="2251"/>
      <c r="AI17" s="2251"/>
      <c r="AJ17" s="2251"/>
      <c r="AK17" s="2075">
        <v>3</v>
      </c>
      <c r="AL17" s="2250"/>
      <c r="AM17" s="2252"/>
      <c r="AN17" s="2253"/>
      <c r="AO17" s="2253"/>
      <c r="AP17" s="2253"/>
      <c r="AQ17" s="2253"/>
      <c r="AR17" s="2254"/>
      <c r="AS17" s="426"/>
      <c r="AT17" s="2212"/>
      <c r="AU17" s="2212"/>
      <c r="AV17" s="2212"/>
      <c r="AW17" s="2212"/>
      <c r="AX17" s="2212"/>
      <c r="AY17" s="2260"/>
      <c r="AZ17" s="2260"/>
      <c r="BA17" s="2212"/>
      <c r="BB17" s="2218"/>
      <c r="BC17" s="2256" t="str">
        <f>'計算書（非表示）'!S13</f>
        <v/>
      </c>
      <c r="BD17" s="2256" t="str">
        <f t="shared" si="2"/>
        <v/>
      </c>
      <c r="BE17" s="2256" t="str">
        <f t="shared" si="2"/>
        <v/>
      </c>
      <c r="BF17" s="2256" t="str">
        <f t="shared" si="2"/>
        <v/>
      </c>
      <c r="BG17" s="2257" t="str">
        <f t="shared" si="2"/>
        <v/>
      </c>
      <c r="CV17" s="419" t="s">
        <v>378</v>
      </c>
      <c r="CW17" s="419">
        <v>802</v>
      </c>
    </row>
    <row r="18" spans="2:101" s="366" customFormat="1" ht="23.45" customHeight="1">
      <c r="B18" s="422"/>
      <c r="C18" s="685">
        <v>9</v>
      </c>
      <c r="D18" s="2250" t="str">
        <f t="shared" si="0"/>
        <v/>
      </c>
      <c r="E18" s="2251"/>
      <c r="F18" s="2251"/>
      <c r="G18" s="2251"/>
      <c r="H18" s="2075">
        <v>1</v>
      </c>
      <c r="I18" s="2250"/>
      <c r="J18" s="2252"/>
      <c r="K18" s="2253"/>
      <c r="L18" s="2253"/>
      <c r="M18" s="2253"/>
      <c r="N18" s="2253"/>
      <c r="O18" s="2254"/>
      <c r="P18" s="426"/>
      <c r="Q18" s="2212"/>
      <c r="R18" s="2212"/>
      <c r="S18" s="2212"/>
      <c r="T18" s="2212"/>
      <c r="U18" s="2212"/>
      <c r="V18" s="2259"/>
      <c r="W18" s="2259"/>
      <c r="X18" s="2212"/>
      <c r="Y18" s="2218"/>
      <c r="Z18" s="2256" t="str">
        <f>'計算書（非表示）'!I14</f>
        <v/>
      </c>
      <c r="AA18" s="2256"/>
      <c r="AB18" s="2256"/>
      <c r="AC18" s="2256"/>
      <c r="AD18" s="2257"/>
      <c r="AE18" s="427"/>
      <c r="AF18" s="685">
        <v>9</v>
      </c>
      <c r="AG18" s="2250" t="str">
        <f t="shared" si="1"/>
        <v/>
      </c>
      <c r="AH18" s="2251"/>
      <c r="AI18" s="2251"/>
      <c r="AJ18" s="2251"/>
      <c r="AK18" s="2075">
        <v>3</v>
      </c>
      <c r="AL18" s="2250"/>
      <c r="AM18" s="2252"/>
      <c r="AN18" s="2253"/>
      <c r="AO18" s="2253"/>
      <c r="AP18" s="2253"/>
      <c r="AQ18" s="2253"/>
      <c r="AR18" s="2254"/>
      <c r="AS18" s="426"/>
      <c r="AT18" s="2212"/>
      <c r="AU18" s="2212"/>
      <c r="AV18" s="2212"/>
      <c r="AW18" s="2212"/>
      <c r="AX18" s="2212"/>
      <c r="AY18" s="2260"/>
      <c r="AZ18" s="2260"/>
      <c r="BA18" s="2212"/>
      <c r="BB18" s="2218"/>
      <c r="BC18" s="2256" t="str">
        <f>'計算書（非表示）'!S14</f>
        <v/>
      </c>
      <c r="BD18" s="2256" t="str">
        <f t="shared" si="2"/>
        <v/>
      </c>
      <c r="BE18" s="2256" t="str">
        <f t="shared" si="2"/>
        <v/>
      </c>
      <c r="BF18" s="2256" t="str">
        <f t="shared" si="2"/>
        <v/>
      </c>
      <c r="BG18" s="2257" t="str">
        <f t="shared" si="2"/>
        <v/>
      </c>
      <c r="CV18" s="419" t="s">
        <v>379</v>
      </c>
      <c r="CW18" s="419">
        <v>803</v>
      </c>
    </row>
    <row r="19" spans="2:101" s="366" customFormat="1" ht="23.45" customHeight="1">
      <c r="B19" s="422"/>
      <c r="C19" s="685">
        <v>10</v>
      </c>
      <c r="D19" s="2250" t="str">
        <f t="shared" si="0"/>
        <v/>
      </c>
      <c r="E19" s="2251"/>
      <c r="F19" s="2251"/>
      <c r="G19" s="2251"/>
      <c r="H19" s="2075">
        <v>1</v>
      </c>
      <c r="I19" s="2250"/>
      <c r="J19" s="2252"/>
      <c r="K19" s="2253"/>
      <c r="L19" s="2253"/>
      <c r="M19" s="2253"/>
      <c r="N19" s="2253"/>
      <c r="O19" s="2254"/>
      <c r="P19" s="426"/>
      <c r="Q19" s="2212"/>
      <c r="R19" s="2212"/>
      <c r="S19" s="2212"/>
      <c r="T19" s="2212"/>
      <c r="U19" s="2212"/>
      <c r="V19" s="2259"/>
      <c r="W19" s="2259"/>
      <c r="X19" s="2212"/>
      <c r="Y19" s="2218"/>
      <c r="Z19" s="2256" t="str">
        <f>'計算書（非表示）'!I15</f>
        <v/>
      </c>
      <c r="AA19" s="2256"/>
      <c r="AB19" s="2256"/>
      <c r="AC19" s="2256"/>
      <c r="AD19" s="2257"/>
      <c r="AE19" s="427"/>
      <c r="AF19" s="685">
        <v>10</v>
      </c>
      <c r="AG19" s="2250" t="str">
        <f t="shared" si="1"/>
        <v/>
      </c>
      <c r="AH19" s="2251"/>
      <c r="AI19" s="2251"/>
      <c r="AJ19" s="2251"/>
      <c r="AK19" s="2075">
        <v>3</v>
      </c>
      <c r="AL19" s="2250"/>
      <c r="AM19" s="2252"/>
      <c r="AN19" s="2253"/>
      <c r="AO19" s="2253"/>
      <c r="AP19" s="2253"/>
      <c r="AQ19" s="2253"/>
      <c r="AR19" s="2254"/>
      <c r="AS19" s="426"/>
      <c r="AT19" s="2212"/>
      <c r="AU19" s="2212"/>
      <c r="AV19" s="2212"/>
      <c r="AW19" s="2212"/>
      <c r="AX19" s="2212"/>
      <c r="AY19" s="2260"/>
      <c r="AZ19" s="2260"/>
      <c r="BA19" s="2212"/>
      <c r="BB19" s="2218"/>
      <c r="BC19" s="2256" t="str">
        <f>'計算書（非表示）'!S15</f>
        <v/>
      </c>
      <c r="BD19" s="2256" t="str">
        <f t="shared" si="2"/>
        <v/>
      </c>
      <c r="BE19" s="2256" t="str">
        <f t="shared" si="2"/>
        <v/>
      </c>
      <c r="BF19" s="2256" t="str">
        <f t="shared" si="2"/>
        <v/>
      </c>
      <c r="BG19" s="2257" t="str">
        <f t="shared" si="2"/>
        <v/>
      </c>
      <c r="CV19" s="419" t="s">
        <v>380</v>
      </c>
      <c r="CW19" s="419">
        <v>806</v>
      </c>
    </row>
    <row r="20" spans="2:101" s="366" customFormat="1" ht="23.45" customHeight="1">
      <c r="B20" s="422"/>
      <c r="C20" s="685">
        <v>11</v>
      </c>
      <c r="D20" s="2250" t="str">
        <f t="shared" si="0"/>
        <v/>
      </c>
      <c r="E20" s="2251"/>
      <c r="F20" s="2251"/>
      <c r="G20" s="2251"/>
      <c r="H20" s="2075">
        <v>1</v>
      </c>
      <c r="I20" s="2250"/>
      <c r="J20" s="2252"/>
      <c r="K20" s="2253"/>
      <c r="L20" s="2253"/>
      <c r="M20" s="2253"/>
      <c r="N20" s="2253"/>
      <c r="O20" s="2254"/>
      <c r="P20" s="426"/>
      <c r="Q20" s="2212"/>
      <c r="R20" s="2212"/>
      <c r="S20" s="2212"/>
      <c r="T20" s="2212"/>
      <c r="U20" s="2212"/>
      <c r="V20" s="2259"/>
      <c r="W20" s="2259"/>
      <c r="X20" s="2212"/>
      <c r="Y20" s="2218"/>
      <c r="Z20" s="2256" t="str">
        <f>'計算書（非表示）'!I16</f>
        <v/>
      </c>
      <c r="AA20" s="2256"/>
      <c r="AB20" s="2256"/>
      <c r="AC20" s="2256"/>
      <c r="AD20" s="2257"/>
      <c r="AE20" s="427"/>
      <c r="AF20" s="685">
        <v>11</v>
      </c>
      <c r="AG20" s="2250" t="str">
        <f t="shared" si="1"/>
        <v/>
      </c>
      <c r="AH20" s="2251"/>
      <c r="AI20" s="2251"/>
      <c r="AJ20" s="2251"/>
      <c r="AK20" s="2075">
        <v>3</v>
      </c>
      <c r="AL20" s="2250"/>
      <c r="AM20" s="2252"/>
      <c r="AN20" s="2253"/>
      <c r="AO20" s="2253"/>
      <c r="AP20" s="2253"/>
      <c r="AQ20" s="2253"/>
      <c r="AR20" s="2254"/>
      <c r="AS20" s="426"/>
      <c r="AT20" s="2212"/>
      <c r="AU20" s="2212"/>
      <c r="AV20" s="2212"/>
      <c r="AW20" s="2212"/>
      <c r="AX20" s="2212"/>
      <c r="AY20" s="2260"/>
      <c r="AZ20" s="2260"/>
      <c r="BA20" s="2212"/>
      <c r="BB20" s="2218"/>
      <c r="BC20" s="2256" t="str">
        <f>'計算書（非表示）'!S16</f>
        <v/>
      </c>
      <c r="BD20" s="2256" t="str">
        <f t="shared" si="2"/>
        <v/>
      </c>
      <c r="BE20" s="2256" t="str">
        <f t="shared" si="2"/>
        <v/>
      </c>
      <c r="BF20" s="2256" t="str">
        <f t="shared" si="2"/>
        <v/>
      </c>
      <c r="BG20" s="2257" t="str">
        <f t="shared" si="2"/>
        <v/>
      </c>
      <c r="CV20" s="419" t="s">
        <v>381</v>
      </c>
      <c r="CW20" s="419">
        <v>810</v>
      </c>
    </row>
    <row r="21" spans="2:101" s="366" customFormat="1" ht="23.45" customHeight="1">
      <c r="B21" s="422"/>
      <c r="C21" s="685">
        <v>12</v>
      </c>
      <c r="D21" s="2250" t="str">
        <f t="shared" si="0"/>
        <v/>
      </c>
      <c r="E21" s="2251"/>
      <c r="F21" s="2251"/>
      <c r="G21" s="2251"/>
      <c r="H21" s="2075">
        <v>1</v>
      </c>
      <c r="I21" s="2250"/>
      <c r="J21" s="2252"/>
      <c r="K21" s="2253"/>
      <c r="L21" s="2253"/>
      <c r="M21" s="2253"/>
      <c r="N21" s="2253"/>
      <c r="O21" s="2254"/>
      <c r="P21" s="426"/>
      <c r="Q21" s="2212"/>
      <c r="R21" s="2212"/>
      <c r="S21" s="2212"/>
      <c r="T21" s="2212"/>
      <c r="U21" s="2212"/>
      <c r="V21" s="2259"/>
      <c r="W21" s="2259"/>
      <c r="X21" s="2212"/>
      <c r="Y21" s="2218"/>
      <c r="Z21" s="2256" t="str">
        <f>'計算書（非表示）'!I17</f>
        <v/>
      </c>
      <c r="AA21" s="2256"/>
      <c r="AB21" s="2256"/>
      <c r="AC21" s="2256"/>
      <c r="AD21" s="2257"/>
      <c r="AE21" s="427"/>
      <c r="AF21" s="685">
        <v>12</v>
      </c>
      <c r="AG21" s="2250" t="str">
        <f t="shared" si="1"/>
        <v/>
      </c>
      <c r="AH21" s="2251"/>
      <c r="AI21" s="2251"/>
      <c r="AJ21" s="2251"/>
      <c r="AK21" s="2075">
        <v>3</v>
      </c>
      <c r="AL21" s="2250"/>
      <c r="AM21" s="2252"/>
      <c r="AN21" s="2253"/>
      <c r="AO21" s="2253"/>
      <c r="AP21" s="2253"/>
      <c r="AQ21" s="2253"/>
      <c r="AR21" s="2254"/>
      <c r="AS21" s="426"/>
      <c r="AT21" s="2212"/>
      <c r="AU21" s="2212"/>
      <c r="AV21" s="2212"/>
      <c r="AW21" s="2212"/>
      <c r="AX21" s="2212"/>
      <c r="AY21" s="2260"/>
      <c r="AZ21" s="2260"/>
      <c r="BA21" s="2212"/>
      <c r="BB21" s="2218"/>
      <c r="BC21" s="2256" t="str">
        <f>'計算書（非表示）'!S17</f>
        <v/>
      </c>
      <c r="BD21" s="2256" t="str">
        <f t="shared" si="2"/>
        <v/>
      </c>
      <c r="BE21" s="2256" t="str">
        <f t="shared" si="2"/>
        <v/>
      </c>
      <c r="BF21" s="2256" t="str">
        <f t="shared" si="2"/>
        <v/>
      </c>
      <c r="BG21" s="2257" t="str">
        <f t="shared" si="2"/>
        <v/>
      </c>
      <c r="CV21" s="419" t="s">
        <v>382</v>
      </c>
      <c r="CW21" s="419">
        <v>815</v>
      </c>
    </row>
    <row r="22" spans="2:101" s="366" customFormat="1" ht="23.45" customHeight="1">
      <c r="B22" s="422"/>
      <c r="C22" s="685">
        <v>13</v>
      </c>
      <c r="D22" s="2250" t="str">
        <f t="shared" si="0"/>
        <v/>
      </c>
      <c r="E22" s="2251"/>
      <c r="F22" s="2251"/>
      <c r="G22" s="2251"/>
      <c r="H22" s="2075">
        <v>1</v>
      </c>
      <c r="I22" s="2250"/>
      <c r="J22" s="2252"/>
      <c r="K22" s="2253"/>
      <c r="L22" s="2253"/>
      <c r="M22" s="2253"/>
      <c r="N22" s="2253"/>
      <c r="O22" s="2254"/>
      <c r="P22" s="426"/>
      <c r="Q22" s="2212"/>
      <c r="R22" s="2212"/>
      <c r="S22" s="2212"/>
      <c r="T22" s="2212"/>
      <c r="U22" s="2212"/>
      <c r="V22" s="2259"/>
      <c r="W22" s="2259"/>
      <c r="X22" s="2212"/>
      <c r="Y22" s="2218"/>
      <c r="Z22" s="2256" t="str">
        <f>'計算書（非表示）'!I18</f>
        <v/>
      </c>
      <c r="AA22" s="2256"/>
      <c r="AB22" s="2256"/>
      <c r="AC22" s="2256"/>
      <c r="AD22" s="2257"/>
      <c r="AE22" s="427"/>
      <c r="AF22" s="685">
        <v>13</v>
      </c>
      <c r="AG22" s="2250" t="str">
        <f t="shared" si="1"/>
        <v/>
      </c>
      <c r="AH22" s="2251"/>
      <c r="AI22" s="2251"/>
      <c r="AJ22" s="2251"/>
      <c r="AK22" s="2075">
        <v>3</v>
      </c>
      <c r="AL22" s="2250"/>
      <c r="AM22" s="2252"/>
      <c r="AN22" s="2253"/>
      <c r="AO22" s="2253"/>
      <c r="AP22" s="2253"/>
      <c r="AQ22" s="2253"/>
      <c r="AR22" s="2254"/>
      <c r="AS22" s="426"/>
      <c r="AT22" s="2212"/>
      <c r="AU22" s="2212"/>
      <c r="AV22" s="2212"/>
      <c r="AW22" s="2212"/>
      <c r="AX22" s="2212"/>
      <c r="AY22" s="2260"/>
      <c r="AZ22" s="2260"/>
      <c r="BA22" s="2212"/>
      <c r="BB22" s="2218"/>
      <c r="BC22" s="2256" t="str">
        <f>'計算書（非表示）'!S18</f>
        <v/>
      </c>
      <c r="BD22" s="2256" t="str">
        <f t="shared" si="2"/>
        <v/>
      </c>
      <c r="BE22" s="2256" t="str">
        <f t="shared" si="2"/>
        <v/>
      </c>
      <c r="BF22" s="2256" t="str">
        <f t="shared" si="2"/>
        <v/>
      </c>
      <c r="BG22" s="2257" t="str">
        <f t="shared" si="2"/>
        <v/>
      </c>
      <c r="CV22" s="419" t="s">
        <v>383</v>
      </c>
      <c r="CW22" s="419">
        <v>816</v>
      </c>
    </row>
    <row r="23" spans="2:101" s="366" customFormat="1" ht="23.45" customHeight="1">
      <c r="B23" s="422"/>
      <c r="C23" s="685">
        <v>14</v>
      </c>
      <c r="D23" s="2250" t="str">
        <f t="shared" si="0"/>
        <v/>
      </c>
      <c r="E23" s="2251"/>
      <c r="F23" s="2251"/>
      <c r="G23" s="2251"/>
      <c r="H23" s="2075">
        <v>1</v>
      </c>
      <c r="I23" s="2250"/>
      <c r="J23" s="2252"/>
      <c r="K23" s="2253"/>
      <c r="L23" s="2253"/>
      <c r="M23" s="2253"/>
      <c r="N23" s="2253"/>
      <c r="O23" s="2254"/>
      <c r="P23" s="426"/>
      <c r="Q23" s="2212"/>
      <c r="R23" s="2212"/>
      <c r="S23" s="2212"/>
      <c r="T23" s="2212"/>
      <c r="U23" s="2212"/>
      <c r="V23" s="2259"/>
      <c r="W23" s="2259"/>
      <c r="X23" s="2212"/>
      <c r="Y23" s="2218"/>
      <c r="Z23" s="2256" t="str">
        <f>'計算書（非表示）'!I19</f>
        <v/>
      </c>
      <c r="AA23" s="2256"/>
      <c r="AB23" s="2256"/>
      <c r="AC23" s="2256"/>
      <c r="AD23" s="2257"/>
      <c r="AE23" s="427"/>
      <c r="AF23" s="685">
        <v>14</v>
      </c>
      <c r="AG23" s="2250" t="str">
        <f t="shared" si="1"/>
        <v/>
      </c>
      <c r="AH23" s="2251"/>
      <c r="AI23" s="2251"/>
      <c r="AJ23" s="2251"/>
      <c r="AK23" s="2075">
        <v>3</v>
      </c>
      <c r="AL23" s="2250"/>
      <c r="AM23" s="2252"/>
      <c r="AN23" s="2253"/>
      <c r="AO23" s="2253"/>
      <c r="AP23" s="2253"/>
      <c r="AQ23" s="2253"/>
      <c r="AR23" s="2254"/>
      <c r="AS23" s="426"/>
      <c r="AT23" s="2212"/>
      <c r="AU23" s="2212"/>
      <c r="AV23" s="2212"/>
      <c r="AW23" s="2212"/>
      <c r="AX23" s="2212"/>
      <c r="AY23" s="2260"/>
      <c r="AZ23" s="2260"/>
      <c r="BA23" s="2212"/>
      <c r="BB23" s="2218"/>
      <c r="BC23" s="2256" t="str">
        <f>'計算書（非表示）'!S19</f>
        <v/>
      </c>
      <c r="BD23" s="2256" t="str">
        <f t="shared" si="2"/>
        <v/>
      </c>
      <c r="BE23" s="2256" t="str">
        <f t="shared" si="2"/>
        <v/>
      </c>
      <c r="BF23" s="2256" t="str">
        <f t="shared" si="2"/>
        <v/>
      </c>
      <c r="BG23" s="2257" t="str">
        <f t="shared" si="2"/>
        <v/>
      </c>
      <c r="CV23" s="419" t="s">
        <v>384</v>
      </c>
      <c r="CW23" s="419">
        <v>817</v>
      </c>
    </row>
    <row r="24" spans="2:101" s="366" customFormat="1" ht="23.45" customHeight="1">
      <c r="B24" s="422"/>
      <c r="C24" s="685">
        <v>15</v>
      </c>
      <c r="D24" s="2250" t="str">
        <f t="shared" si="0"/>
        <v/>
      </c>
      <c r="E24" s="2251"/>
      <c r="F24" s="2251"/>
      <c r="G24" s="2251"/>
      <c r="H24" s="2075">
        <v>1</v>
      </c>
      <c r="I24" s="2250"/>
      <c r="J24" s="2252"/>
      <c r="K24" s="2253"/>
      <c r="L24" s="2253"/>
      <c r="M24" s="2253"/>
      <c r="N24" s="2253"/>
      <c r="O24" s="2254"/>
      <c r="P24" s="426"/>
      <c r="Q24" s="2212"/>
      <c r="R24" s="2212"/>
      <c r="S24" s="2212"/>
      <c r="T24" s="2212"/>
      <c r="U24" s="2212"/>
      <c r="V24" s="2259"/>
      <c r="W24" s="2259"/>
      <c r="X24" s="2212"/>
      <c r="Y24" s="2218"/>
      <c r="Z24" s="2256" t="str">
        <f>'計算書（非表示）'!I20</f>
        <v/>
      </c>
      <c r="AA24" s="2256"/>
      <c r="AB24" s="2256"/>
      <c r="AC24" s="2256"/>
      <c r="AD24" s="2257"/>
      <c r="AE24" s="427"/>
      <c r="AF24" s="685">
        <v>15</v>
      </c>
      <c r="AG24" s="2250" t="str">
        <f t="shared" si="1"/>
        <v/>
      </c>
      <c r="AH24" s="2251"/>
      <c r="AI24" s="2251"/>
      <c r="AJ24" s="2251"/>
      <c r="AK24" s="2075">
        <v>3</v>
      </c>
      <c r="AL24" s="2250"/>
      <c r="AM24" s="2252"/>
      <c r="AN24" s="2253"/>
      <c r="AO24" s="2253"/>
      <c r="AP24" s="2253"/>
      <c r="AQ24" s="2253"/>
      <c r="AR24" s="2254"/>
      <c r="AS24" s="426"/>
      <c r="AT24" s="2212"/>
      <c r="AU24" s="2212"/>
      <c r="AV24" s="2212"/>
      <c r="AW24" s="2212"/>
      <c r="AX24" s="2212"/>
      <c r="AY24" s="2260"/>
      <c r="AZ24" s="2260"/>
      <c r="BA24" s="2212"/>
      <c r="BB24" s="2218"/>
      <c r="BC24" s="2256" t="str">
        <f>'計算書（非表示）'!S20</f>
        <v/>
      </c>
      <c r="BD24" s="2256" t="str">
        <f t="shared" si="2"/>
        <v/>
      </c>
      <c r="BE24" s="2256" t="str">
        <f t="shared" si="2"/>
        <v/>
      </c>
      <c r="BF24" s="2256" t="str">
        <f t="shared" si="2"/>
        <v/>
      </c>
      <c r="BG24" s="2257" t="str">
        <f t="shared" si="2"/>
        <v/>
      </c>
      <c r="CV24" s="419" t="s">
        <v>385</v>
      </c>
      <c r="CW24" s="419">
        <v>818</v>
      </c>
    </row>
    <row r="25" spans="2:101" s="366" customFormat="1" ht="23.45" customHeight="1">
      <c r="B25" s="422"/>
      <c r="C25" s="685">
        <v>16</v>
      </c>
      <c r="D25" s="2250" t="str">
        <f t="shared" si="0"/>
        <v/>
      </c>
      <c r="E25" s="2251"/>
      <c r="F25" s="2251"/>
      <c r="G25" s="2251"/>
      <c r="H25" s="2075">
        <v>1</v>
      </c>
      <c r="I25" s="2250"/>
      <c r="J25" s="2252"/>
      <c r="K25" s="2253"/>
      <c r="L25" s="2253"/>
      <c r="M25" s="2253"/>
      <c r="N25" s="2253"/>
      <c r="O25" s="2254"/>
      <c r="P25" s="426"/>
      <c r="Q25" s="2212"/>
      <c r="R25" s="2212"/>
      <c r="S25" s="2212"/>
      <c r="T25" s="2212"/>
      <c r="U25" s="2212"/>
      <c r="V25" s="2259"/>
      <c r="W25" s="2259"/>
      <c r="X25" s="2212"/>
      <c r="Y25" s="2218"/>
      <c r="Z25" s="2256" t="str">
        <f>'計算書（非表示）'!I21</f>
        <v/>
      </c>
      <c r="AA25" s="2256"/>
      <c r="AB25" s="2256"/>
      <c r="AC25" s="2256"/>
      <c r="AD25" s="2257"/>
      <c r="AE25" s="427"/>
      <c r="AF25" s="685">
        <v>16</v>
      </c>
      <c r="AG25" s="2250" t="str">
        <f t="shared" si="1"/>
        <v/>
      </c>
      <c r="AH25" s="2251"/>
      <c r="AI25" s="2251"/>
      <c r="AJ25" s="2251"/>
      <c r="AK25" s="2075">
        <v>3</v>
      </c>
      <c r="AL25" s="2250"/>
      <c r="AM25" s="2252"/>
      <c r="AN25" s="2253"/>
      <c r="AO25" s="2253"/>
      <c r="AP25" s="2253"/>
      <c r="AQ25" s="2253"/>
      <c r="AR25" s="2254"/>
      <c r="AS25" s="426"/>
      <c r="AT25" s="2212"/>
      <c r="AU25" s="2212"/>
      <c r="AV25" s="2212"/>
      <c r="AW25" s="2212"/>
      <c r="AX25" s="2212"/>
      <c r="AY25" s="2260"/>
      <c r="AZ25" s="2260"/>
      <c r="BA25" s="2212"/>
      <c r="BB25" s="2218"/>
      <c r="BC25" s="2256" t="str">
        <f>'計算書（非表示）'!S21</f>
        <v/>
      </c>
      <c r="BD25" s="2256" t="str">
        <f t="shared" si="2"/>
        <v/>
      </c>
      <c r="BE25" s="2256" t="str">
        <f t="shared" si="2"/>
        <v/>
      </c>
      <c r="BF25" s="2256" t="str">
        <f t="shared" si="2"/>
        <v/>
      </c>
      <c r="BG25" s="2257" t="str">
        <f t="shared" si="2"/>
        <v/>
      </c>
      <c r="CV25" s="419" t="s">
        <v>386</v>
      </c>
      <c r="CW25" s="419">
        <v>821</v>
      </c>
    </row>
    <row r="26" spans="2:101" s="366" customFormat="1" ht="23.45" customHeight="1">
      <c r="B26" s="422"/>
      <c r="C26" s="685">
        <v>17</v>
      </c>
      <c r="D26" s="2250" t="str">
        <f t="shared" si="0"/>
        <v/>
      </c>
      <c r="E26" s="2251"/>
      <c r="F26" s="2251"/>
      <c r="G26" s="2251"/>
      <c r="H26" s="2075">
        <v>1</v>
      </c>
      <c r="I26" s="2250"/>
      <c r="J26" s="2252"/>
      <c r="K26" s="2253"/>
      <c r="L26" s="2253"/>
      <c r="M26" s="2253"/>
      <c r="N26" s="2253"/>
      <c r="O26" s="2254"/>
      <c r="P26" s="426"/>
      <c r="Q26" s="2212"/>
      <c r="R26" s="2212"/>
      <c r="S26" s="2212"/>
      <c r="T26" s="2212"/>
      <c r="U26" s="2212"/>
      <c r="V26" s="2259"/>
      <c r="W26" s="2259"/>
      <c r="X26" s="2212"/>
      <c r="Y26" s="2218"/>
      <c r="Z26" s="2256" t="str">
        <f>'計算書（非表示）'!I22</f>
        <v/>
      </c>
      <c r="AA26" s="2256"/>
      <c r="AB26" s="2256"/>
      <c r="AC26" s="2256"/>
      <c r="AD26" s="2257"/>
      <c r="AE26" s="427"/>
      <c r="AF26" s="685">
        <v>17</v>
      </c>
      <c r="AG26" s="2250" t="str">
        <f t="shared" si="1"/>
        <v/>
      </c>
      <c r="AH26" s="2251"/>
      <c r="AI26" s="2251"/>
      <c r="AJ26" s="2251"/>
      <c r="AK26" s="2075">
        <v>3</v>
      </c>
      <c r="AL26" s="2250"/>
      <c r="AM26" s="2252"/>
      <c r="AN26" s="2253"/>
      <c r="AO26" s="2253"/>
      <c r="AP26" s="2253"/>
      <c r="AQ26" s="2253"/>
      <c r="AR26" s="2254"/>
      <c r="AS26" s="426"/>
      <c r="AT26" s="2212"/>
      <c r="AU26" s="2212"/>
      <c r="AV26" s="2212"/>
      <c r="AW26" s="2212"/>
      <c r="AX26" s="2212"/>
      <c r="AY26" s="2260"/>
      <c r="AZ26" s="2260"/>
      <c r="BA26" s="2212"/>
      <c r="BB26" s="2218"/>
      <c r="BC26" s="2256" t="str">
        <f>'計算書（非表示）'!S22</f>
        <v/>
      </c>
      <c r="BD26" s="2256" t="str">
        <f t="shared" ref="BD26:BG89" si="3">IF(AY26=0,"",BB26*BC26)</f>
        <v/>
      </c>
      <c r="BE26" s="2256" t="str">
        <f t="shared" si="3"/>
        <v/>
      </c>
      <c r="BF26" s="2256" t="str">
        <f t="shared" si="3"/>
        <v/>
      </c>
      <c r="BG26" s="2257" t="str">
        <f t="shared" si="3"/>
        <v/>
      </c>
      <c r="CV26" s="419" t="s">
        <v>387</v>
      </c>
      <c r="CW26" s="419">
        <v>824</v>
      </c>
    </row>
    <row r="27" spans="2:101" s="366" customFormat="1" ht="23.45" customHeight="1">
      <c r="B27" s="422"/>
      <c r="C27" s="685">
        <v>18</v>
      </c>
      <c r="D27" s="2250" t="str">
        <f t="shared" si="0"/>
        <v/>
      </c>
      <c r="E27" s="2251"/>
      <c r="F27" s="2251"/>
      <c r="G27" s="2251"/>
      <c r="H27" s="2075">
        <v>1</v>
      </c>
      <c r="I27" s="2250"/>
      <c r="J27" s="2252"/>
      <c r="K27" s="2253"/>
      <c r="L27" s="2253"/>
      <c r="M27" s="2253"/>
      <c r="N27" s="2253"/>
      <c r="O27" s="2254"/>
      <c r="P27" s="426"/>
      <c r="Q27" s="2212"/>
      <c r="R27" s="2212"/>
      <c r="S27" s="2212"/>
      <c r="T27" s="2212"/>
      <c r="U27" s="2212"/>
      <c r="V27" s="2259"/>
      <c r="W27" s="2259"/>
      <c r="X27" s="2212"/>
      <c r="Y27" s="2218"/>
      <c r="Z27" s="2256" t="str">
        <f>'計算書（非表示）'!I23</f>
        <v/>
      </c>
      <c r="AA27" s="2256"/>
      <c r="AB27" s="2256"/>
      <c r="AC27" s="2256"/>
      <c r="AD27" s="2257"/>
      <c r="AE27" s="427"/>
      <c r="AF27" s="685">
        <v>18</v>
      </c>
      <c r="AG27" s="2250" t="str">
        <f t="shared" si="1"/>
        <v/>
      </c>
      <c r="AH27" s="2251"/>
      <c r="AI27" s="2251"/>
      <c r="AJ27" s="2251"/>
      <c r="AK27" s="2075">
        <v>3</v>
      </c>
      <c r="AL27" s="2250"/>
      <c r="AM27" s="2252"/>
      <c r="AN27" s="2253"/>
      <c r="AO27" s="2253"/>
      <c r="AP27" s="2253"/>
      <c r="AQ27" s="2253"/>
      <c r="AR27" s="2254"/>
      <c r="AS27" s="426"/>
      <c r="AT27" s="2212"/>
      <c r="AU27" s="2212"/>
      <c r="AV27" s="2212"/>
      <c r="AW27" s="2212"/>
      <c r="AX27" s="2212"/>
      <c r="AY27" s="2260"/>
      <c r="AZ27" s="2260"/>
      <c r="BA27" s="2212"/>
      <c r="BB27" s="2218"/>
      <c r="BC27" s="2256" t="str">
        <f>'計算書（非表示）'!S23</f>
        <v/>
      </c>
      <c r="BD27" s="2256" t="str">
        <f t="shared" si="3"/>
        <v/>
      </c>
      <c r="BE27" s="2256" t="str">
        <f t="shared" si="3"/>
        <v/>
      </c>
      <c r="BF27" s="2256" t="str">
        <f t="shared" si="3"/>
        <v/>
      </c>
      <c r="BG27" s="2257" t="str">
        <f t="shared" si="3"/>
        <v/>
      </c>
      <c r="CV27" s="428"/>
      <c r="CW27" s="428"/>
    </row>
    <row r="28" spans="2:101" s="366" customFormat="1" ht="23.45" customHeight="1">
      <c r="B28" s="422"/>
      <c r="C28" s="685">
        <v>19</v>
      </c>
      <c r="D28" s="2250" t="str">
        <f t="shared" si="0"/>
        <v/>
      </c>
      <c r="E28" s="2251"/>
      <c r="F28" s="2251"/>
      <c r="G28" s="2251"/>
      <c r="H28" s="2075">
        <v>1</v>
      </c>
      <c r="I28" s="2250"/>
      <c r="J28" s="2252"/>
      <c r="K28" s="2253"/>
      <c r="L28" s="2253"/>
      <c r="M28" s="2253"/>
      <c r="N28" s="2253"/>
      <c r="O28" s="2254"/>
      <c r="P28" s="426"/>
      <c r="Q28" s="2212"/>
      <c r="R28" s="2212"/>
      <c r="S28" s="2212"/>
      <c r="T28" s="2212"/>
      <c r="U28" s="2212"/>
      <c r="V28" s="2259"/>
      <c r="W28" s="2259"/>
      <c r="X28" s="2212"/>
      <c r="Y28" s="2218"/>
      <c r="Z28" s="2256" t="str">
        <f>'計算書（非表示）'!I24</f>
        <v/>
      </c>
      <c r="AA28" s="2256"/>
      <c r="AB28" s="2256"/>
      <c r="AC28" s="2256"/>
      <c r="AD28" s="2257"/>
      <c r="AE28" s="427"/>
      <c r="AF28" s="685">
        <v>19</v>
      </c>
      <c r="AG28" s="2250" t="str">
        <f t="shared" si="1"/>
        <v/>
      </c>
      <c r="AH28" s="2251"/>
      <c r="AI28" s="2251"/>
      <c r="AJ28" s="2251"/>
      <c r="AK28" s="2075">
        <v>3</v>
      </c>
      <c r="AL28" s="2250"/>
      <c r="AM28" s="2252"/>
      <c r="AN28" s="2253"/>
      <c r="AO28" s="2253"/>
      <c r="AP28" s="2253"/>
      <c r="AQ28" s="2253"/>
      <c r="AR28" s="2254"/>
      <c r="AS28" s="426"/>
      <c r="AT28" s="2212"/>
      <c r="AU28" s="2212"/>
      <c r="AV28" s="2212"/>
      <c r="AW28" s="2212"/>
      <c r="AX28" s="2212"/>
      <c r="AY28" s="2260"/>
      <c r="AZ28" s="2260"/>
      <c r="BA28" s="2212"/>
      <c r="BB28" s="2218"/>
      <c r="BC28" s="2256" t="str">
        <f>'計算書（非表示）'!S24</f>
        <v/>
      </c>
      <c r="BD28" s="2256" t="str">
        <f t="shared" si="3"/>
        <v/>
      </c>
      <c r="BE28" s="2256" t="str">
        <f t="shared" si="3"/>
        <v/>
      </c>
      <c r="BF28" s="2256" t="str">
        <f t="shared" si="3"/>
        <v/>
      </c>
      <c r="BG28" s="2257" t="str">
        <f t="shared" si="3"/>
        <v/>
      </c>
      <c r="CV28" s="428"/>
      <c r="CW28" s="428"/>
    </row>
    <row r="29" spans="2:101" s="366" customFormat="1" ht="23.45" customHeight="1">
      <c r="B29" s="422"/>
      <c r="C29" s="685">
        <v>20</v>
      </c>
      <c r="D29" s="2250" t="str">
        <f t="shared" si="0"/>
        <v/>
      </c>
      <c r="E29" s="2251"/>
      <c r="F29" s="2251"/>
      <c r="G29" s="2251"/>
      <c r="H29" s="2075">
        <v>1</v>
      </c>
      <c r="I29" s="2250"/>
      <c r="J29" s="2252"/>
      <c r="K29" s="2253"/>
      <c r="L29" s="2253"/>
      <c r="M29" s="2253"/>
      <c r="N29" s="2253"/>
      <c r="O29" s="2254"/>
      <c r="P29" s="426"/>
      <c r="Q29" s="2212"/>
      <c r="R29" s="2212"/>
      <c r="S29" s="2212"/>
      <c r="T29" s="2212"/>
      <c r="U29" s="2212"/>
      <c r="V29" s="2259"/>
      <c r="W29" s="2259"/>
      <c r="X29" s="2212"/>
      <c r="Y29" s="2218"/>
      <c r="Z29" s="2256" t="str">
        <f>'計算書（非表示）'!I25</f>
        <v/>
      </c>
      <c r="AA29" s="2256"/>
      <c r="AB29" s="2256"/>
      <c r="AC29" s="2256"/>
      <c r="AD29" s="2257"/>
      <c r="AE29" s="427"/>
      <c r="AF29" s="685">
        <v>20</v>
      </c>
      <c r="AG29" s="2250" t="str">
        <f t="shared" si="1"/>
        <v/>
      </c>
      <c r="AH29" s="2251"/>
      <c r="AI29" s="2251"/>
      <c r="AJ29" s="2251"/>
      <c r="AK29" s="2075">
        <v>3</v>
      </c>
      <c r="AL29" s="2250"/>
      <c r="AM29" s="2252"/>
      <c r="AN29" s="2253"/>
      <c r="AO29" s="2253"/>
      <c r="AP29" s="2253"/>
      <c r="AQ29" s="2253"/>
      <c r="AR29" s="2254"/>
      <c r="AS29" s="426"/>
      <c r="AT29" s="2212"/>
      <c r="AU29" s="2212"/>
      <c r="AV29" s="2212"/>
      <c r="AW29" s="2212"/>
      <c r="AX29" s="2212"/>
      <c r="AY29" s="2260"/>
      <c r="AZ29" s="2260"/>
      <c r="BA29" s="2212"/>
      <c r="BB29" s="2218"/>
      <c r="BC29" s="2256" t="str">
        <f>'計算書（非表示）'!S25</f>
        <v/>
      </c>
      <c r="BD29" s="2256" t="str">
        <f t="shared" si="3"/>
        <v/>
      </c>
      <c r="BE29" s="2256" t="str">
        <f t="shared" si="3"/>
        <v/>
      </c>
      <c r="BF29" s="2256" t="str">
        <f t="shared" si="3"/>
        <v/>
      </c>
      <c r="BG29" s="2257" t="str">
        <f t="shared" si="3"/>
        <v/>
      </c>
      <c r="CV29" s="428"/>
      <c r="CW29" s="428"/>
    </row>
    <row r="30" spans="2:101" s="366" customFormat="1" ht="23.45" customHeight="1">
      <c r="B30" s="422"/>
      <c r="C30" s="685">
        <v>21</v>
      </c>
      <c r="D30" s="2250" t="str">
        <f t="shared" si="0"/>
        <v/>
      </c>
      <c r="E30" s="2251"/>
      <c r="F30" s="2251"/>
      <c r="G30" s="2251"/>
      <c r="H30" s="2075">
        <v>1</v>
      </c>
      <c r="I30" s="2250"/>
      <c r="J30" s="2252"/>
      <c r="K30" s="2253"/>
      <c r="L30" s="2253"/>
      <c r="M30" s="2253"/>
      <c r="N30" s="2253"/>
      <c r="O30" s="2254"/>
      <c r="P30" s="426"/>
      <c r="Q30" s="2212"/>
      <c r="R30" s="2212"/>
      <c r="S30" s="2212"/>
      <c r="T30" s="2212"/>
      <c r="U30" s="2212"/>
      <c r="V30" s="2259"/>
      <c r="W30" s="2259"/>
      <c r="X30" s="2212"/>
      <c r="Y30" s="2218"/>
      <c r="Z30" s="2256" t="str">
        <f>'計算書（非表示）'!I26</f>
        <v/>
      </c>
      <c r="AA30" s="2256"/>
      <c r="AB30" s="2256"/>
      <c r="AC30" s="2256"/>
      <c r="AD30" s="2257"/>
      <c r="AE30" s="427"/>
      <c r="AF30" s="685">
        <v>21</v>
      </c>
      <c r="AG30" s="2250" t="str">
        <f t="shared" si="1"/>
        <v/>
      </c>
      <c r="AH30" s="2251"/>
      <c r="AI30" s="2251"/>
      <c r="AJ30" s="2251"/>
      <c r="AK30" s="2075">
        <v>3</v>
      </c>
      <c r="AL30" s="2250"/>
      <c r="AM30" s="2252"/>
      <c r="AN30" s="2253"/>
      <c r="AO30" s="2253"/>
      <c r="AP30" s="2253"/>
      <c r="AQ30" s="2253"/>
      <c r="AR30" s="2254"/>
      <c r="AS30" s="426"/>
      <c r="AT30" s="2212"/>
      <c r="AU30" s="2212"/>
      <c r="AV30" s="2212"/>
      <c r="AW30" s="2212"/>
      <c r="AX30" s="2212"/>
      <c r="AY30" s="2260"/>
      <c r="AZ30" s="2260"/>
      <c r="BA30" s="2212"/>
      <c r="BB30" s="2218"/>
      <c r="BC30" s="2256" t="str">
        <f>'計算書（非表示）'!S26</f>
        <v/>
      </c>
      <c r="BD30" s="2256" t="str">
        <f t="shared" si="3"/>
        <v/>
      </c>
      <c r="BE30" s="2256" t="str">
        <f t="shared" si="3"/>
        <v/>
      </c>
      <c r="BF30" s="2256" t="str">
        <f t="shared" si="3"/>
        <v/>
      </c>
      <c r="BG30" s="2257" t="str">
        <f t="shared" si="3"/>
        <v/>
      </c>
      <c r="CV30" s="428"/>
      <c r="CW30" s="428"/>
    </row>
    <row r="31" spans="2:101" s="366" customFormat="1" ht="23.45" customHeight="1">
      <c r="B31" s="422"/>
      <c r="C31" s="685">
        <v>22</v>
      </c>
      <c r="D31" s="2250" t="str">
        <f t="shared" si="0"/>
        <v/>
      </c>
      <c r="E31" s="2251"/>
      <c r="F31" s="2251"/>
      <c r="G31" s="2251"/>
      <c r="H31" s="2075">
        <v>1</v>
      </c>
      <c r="I31" s="2250"/>
      <c r="J31" s="2252"/>
      <c r="K31" s="2253"/>
      <c r="L31" s="2253"/>
      <c r="M31" s="2253"/>
      <c r="N31" s="2253"/>
      <c r="O31" s="2254"/>
      <c r="P31" s="426"/>
      <c r="Q31" s="2212"/>
      <c r="R31" s="2212"/>
      <c r="S31" s="2212"/>
      <c r="T31" s="2212"/>
      <c r="U31" s="2212"/>
      <c r="V31" s="2259"/>
      <c r="W31" s="2259"/>
      <c r="X31" s="2212"/>
      <c r="Y31" s="2218"/>
      <c r="Z31" s="2256" t="str">
        <f>'計算書（非表示）'!I27</f>
        <v/>
      </c>
      <c r="AA31" s="2256"/>
      <c r="AB31" s="2256"/>
      <c r="AC31" s="2256"/>
      <c r="AD31" s="2257"/>
      <c r="AE31" s="427"/>
      <c r="AF31" s="685">
        <v>22</v>
      </c>
      <c r="AG31" s="2250" t="str">
        <f t="shared" si="1"/>
        <v/>
      </c>
      <c r="AH31" s="2251"/>
      <c r="AI31" s="2251"/>
      <c r="AJ31" s="2251"/>
      <c r="AK31" s="2075">
        <v>3</v>
      </c>
      <c r="AL31" s="2250"/>
      <c r="AM31" s="2252"/>
      <c r="AN31" s="2253"/>
      <c r="AO31" s="2253"/>
      <c r="AP31" s="2253"/>
      <c r="AQ31" s="2253"/>
      <c r="AR31" s="2254"/>
      <c r="AS31" s="426"/>
      <c r="AT31" s="2212"/>
      <c r="AU31" s="2212"/>
      <c r="AV31" s="2212"/>
      <c r="AW31" s="2212"/>
      <c r="AX31" s="2212"/>
      <c r="AY31" s="2260"/>
      <c r="AZ31" s="2260"/>
      <c r="BA31" s="2212"/>
      <c r="BB31" s="2218"/>
      <c r="BC31" s="2256" t="str">
        <f>'計算書（非表示）'!S27</f>
        <v/>
      </c>
      <c r="BD31" s="2256" t="str">
        <f t="shared" si="3"/>
        <v/>
      </c>
      <c r="BE31" s="2256" t="str">
        <f t="shared" si="3"/>
        <v/>
      </c>
      <c r="BF31" s="2256" t="str">
        <f t="shared" si="3"/>
        <v/>
      </c>
      <c r="BG31" s="2257" t="str">
        <f t="shared" si="3"/>
        <v/>
      </c>
      <c r="CV31" s="428"/>
      <c r="CW31" s="428"/>
    </row>
    <row r="32" spans="2:101" s="366" customFormat="1" ht="23.45" customHeight="1">
      <c r="B32" s="422"/>
      <c r="C32" s="685">
        <v>23</v>
      </c>
      <c r="D32" s="2250" t="str">
        <f t="shared" si="0"/>
        <v/>
      </c>
      <c r="E32" s="2251"/>
      <c r="F32" s="2251"/>
      <c r="G32" s="2251"/>
      <c r="H32" s="2075">
        <v>1</v>
      </c>
      <c r="I32" s="2250"/>
      <c r="J32" s="2252"/>
      <c r="K32" s="2253"/>
      <c r="L32" s="2253"/>
      <c r="M32" s="2253"/>
      <c r="N32" s="2253"/>
      <c r="O32" s="2254"/>
      <c r="P32" s="426"/>
      <c r="Q32" s="2212"/>
      <c r="R32" s="2212"/>
      <c r="S32" s="2212"/>
      <c r="T32" s="2212"/>
      <c r="U32" s="2212"/>
      <c r="V32" s="2259"/>
      <c r="W32" s="2259"/>
      <c r="X32" s="2212"/>
      <c r="Y32" s="2218"/>
      <c r="Z32" s="2256" t="str">
        <f>'計算書（非表示）'!I28</f>
        <v/>
      </c>
      <c r="AA32" s="2256"/>
      <c r="AB32" s="2256"/>
      <c r="AC32" s="2256"/>
      <c r="AD32" s="2257"/>
      <c r="AE32" s="427"/>
      <c r="AF32" s="685">
        <v>23</v>
      </c>
      <c r="AG32" s="2250" t="str">
        <f t="shared" si="1"/>
        <v/>
      </c>
      <c r="AH32" s="2251"/>
      <c r="AI32" s="2251"/>
      <c r="AJ32" s="2251"/>
      <c r="AK32" s="2075">
        <v>3</v>
      </c>
      <c r="AL32" s="2250"/>
      <c r="AM32" s="2252"/>
      <c r="AN32" s="2253"/>
      <c r="AO32" s="2253"/>
      <c r="AP32" s="2253"/>
      <c r="AQ32" s="2253"/>
      <c r="AR32" s="2254"/>
      <c r="AS32" s="426"/>
      <c r="AT32" s="2212"/>
      <c r="AU32" s="2212"/>
      <c r="AV32" s="2212"/>
      <c r="AW32" s="2212"/>
      <c r="AX32" s="2212"/>
      <c r="AY32" s="2260"/>
      <c r="AZ32" s="2260"/>
      <c r="BA32" s="2212"/>
      <c r="BB32" s="2218"/>
      <c r="BC32" s="2256" t="str">
        <f>'計算書（非表示）'!S28</f>
        <v/>
      </c>
      <c r="BD32" s="2256" t="str">
        <f t="shared" si="3"/>
        <v/>
      </c>
      <c r="BE32" s="2256" t="str">
        <f t="shared" si="3"/>
        <v/>
      </c>
      <c r="BF32" s="2256" t="str">
        <f t="shared" si="3"/>
        <v/>
      </c>
      <c r="BG32" s="2257" t="str">
        <f t="shared" si="3"/>
        <v/>
      </c>
      <c r="CV32" s="428"/>
      <c r="CW32" s="428"/>
    </row>
    <row r="33" spans="2:101" s="366" customFormat="1" ht="23.45" customHeight="1">
      <c r="B33" s="422"/>
      <c r="C33" s="685">
        <v>24</v>
      </c>
      <c r="D33" s="2250" t="str">
        <f t="shared" si="0"/>
        <v/>
      </c>
      <c r="E33" s="2251"/>
      <c r="F33" s="2251"/>
      <c r="G33" s="2251"/>
      <c r="H33" s="2075">
        <v>1</v>
      </c>
      <c r="I33" s="2250"/>
      <c r="J33" s="2252"/>
      <c r="K33" s="2253"/>
      <c r="L33" s="2253"/>
      <c r="M33" s="2253"/>
      <c r="N33" s="2253"/>
      <c r="O33" s="2254"/>
      <c r="P33" s="426"/>
      <c r="Q33" s="2212"/>
      <c r="R33" s="2212"/>
      <c r="S33" s="2212"/>
      <c r="T33" s="2212"/>
      <c r="U33" s="2212"/>
      <c r="V33" s="2259"/>
      <c r="W33" s="2259"/>
      <c r="X33" s="2212"/>
      <c r="Y33" s="2218"/>
      <c r="Z33" s="2256" t="str">
        <f>'計算書（非表示）'!I29</f>
        <v/>
      </c>
      <c r="AA33" s="2256"/>
      <c r="AB33" s="2256"/>
      <c r="AC33" s="2256"/>
      <c r="AD33" s="2257"/>
      <c r="AE33" s="427"/>
      <c r="AF33" s="685">
        <v>24</v>
      </c>
      <c r="AG33" s="2250" t="str">
        <f t="shared" si="1"/>
        <v/>
      </c>
      <c r="AH33" s="2251"/>
      <c r="AI33" s="2251"/>
      <c r="AJ33" s="2251"/>
      <c r="AK33" s="2075">
        <v>3</v>
      </c>
      <c r="AL33" s="2250"/>
      <c r="AM33" s="2252"/>
      <c r="AN33" s="2253"/>
      <c r="AO33" s="2253"/>
      <c r="AP33" s="2253"/>
      <c r="AQ33" s="2253"/>
      <c r="AR33" s="2254"/>
      <c r="AS33" s="426"/>
      <c r="AT33" s="2212"/>
      <c r="AU33" s="2212"/>
      <c r="AV33" s="2212"/>
      <c r="AW33" s="2212"/>
      <c r="AX33" s="2212"/>
      <c r="AY33" s="2260"/>
      <c r="AZ33" s="2260"/>
      <c r="BA33" s="2212"/>
      <c r="BB33" s="2218"/>
      <c r="BC33" s="2256" t="str">
        <f>'計算書（非表示）'!S29</f>
        <v/>
      </c>
      <c r="BD33" s="2256" t="str">
        <f t="shared" si="3"/>
        <v/>
      </c>
      <c r="BE33" s="2256" t="str">
        <f t="shared" si="3"/>
        <v/>
      </c>
      <c r="BF33" s="2256" t="str">
        <f t="shared" si="3"/>
        <v/>
      </c>
      <c r="BG33" s="2257" t="str">
        <f t="shared" si="3"/>
        <v/>
      </c>
      <c r="CV33" s="428"/>
      <c r="CW33" s="428"/>
    </row>
    <row r="34" spans="2:101" s="366" customFormat="1" ht="23.45" customHeight="1">
      <c r="B34" s="422"/>
      <c r="C34" s="685">
        <v>25</v>
      </c>
      <c r="D34" s="2250" t="str">
        <f t="shared" si="0"/>
        <v/>
      </c>
      <c r="E34" s="2251"/>
      <c r="F34" s="2251"/>
      <c r="G34" s="2251"/>
      <c r="H34" s="2075">
        <v>1</v>
      </c>
      <c r="I34" s="2250"/>
      <c r="J34" s="2252"/>
      <c r="K34" s="2253"/>
      <c r="L34" s="2253"/>
      <c r="M34" s="2253"/>
      <c r="N34" s="2253"/>
      <c r="O34" s="2254"/>
      <c r="P34" s="426"/>
      <c r="Q34" s="2212"/>
      <c r="R34" s="2212"/>
      <c r="S34" s="2212"/>
      <c r="T34" s="2212"/>
      <c r="U34" s="2212"/>
      <c r="V34" s="2259"/>
      <c r="W34" s="2259"/>
      <c r="X34" s="2212"/>
      <c r="Y34" s="2218"/>
      <c r="Z34" s="2256" t="str">
        <f>'計算書（非表示）'!I30</f>
        <v/>
      </c>
      <c r="AA34" s="2256"/>
      <c r="AB34" s="2256"/>
      <c r="AC34" s="2256"/>
      <c r="AD34" s="2257"/>
      <c r="AE34" s="427"/>
      <c r="AF34" s="685">
        <v>25</v>
      </c>
      <c r="AG34" s="2250" t="str">
        <f t="shared" si="1"/>
        <v/>
      </c>
      <c r="AH34" s="2251"/>
      <c r="AI34" s="2251"/>
      <c r="AJ34" s="2251"/>
      <c r="AK34" s="2075">
        <v>3</v>
      </c>
      <c r="AL34" s="2250"/>
      <c r="AM34" s="2252"/>
      <c r="AN34" s="2253"/>
      <c r="AO34" s="2253"/>
      <c r="AP34" s="2253"/>
      <c r="AQ34" s="2253"/>
      <c r="AR34" s="2254"/>
      <c r="AS34" s="426"/>
      <c r="AT34" s="2212"/>
      <c r="AU34" s="2212"/>
      <c r="AV34" s="2212"/>
      <c r="AW34" s="2212"/>
      <c r="AX34" s="2212"/>
      <c r="AY34" s="2260"/>
      <c r="AZ34" s="2260"/>
      <c r="BA34" s="2212"/>
      <c r="BB34" s="2218"/>
      <c r="BC34" s="2256" t="str">
        <f>'計算書（非表示）'!S30</f>
        <v/>
      </c>
      <c r="BD34" s="2256" t="str">
        <f t="shared" si="3"/>
        <v/>
      </c>
      <c r="BE34" s="2256" t="str">
        <f t="shared" si="3"/>
        <v/>
      </c>
      <c r="BF34" s="2256" t="str">
        <f t="shared" si="3"/>
        <v/>
      </c>
      <c r="BG34" s="2257" t="str">
        <f t="shared" si="3"/>
        <v/>
      </c>
      <c r="CV34" s="428"/>
      <c r="CW34" s="428"/>
    </row>
    <row r="35" spans="2:101" s="366" customFormat="1" ht="23.45" customHeight="1">
      <c r="B35" s="422"/>
      <c r="C35" s="685">
        <v>26</v>
      </c>
      <c r="D35" s="2250" t="str">
        <f t="shared" si="0"/>
        <v/>
      </c>
      <c r="E35" s="2251"/>
      <c r="F35" s="2251"/>
      <c r="G35" s="2251"/>
      <c r="H35" s="2075">
        <v>1</v>
      </c>
      <c r="I35" s="2250"/>
      <c r="J35" s="2252"/>
      <c r="K35" s="2253"/>
      <c r="L35" s="2253"/>
      <c r="M35" s="2253"/>
      <c r="N35" s="2253"/>
      <c r="O35" s="2254"/>
      <c r="P35" s="426"/>
      <c r="Q35" s="2212"/>
      <c r="R35" s="2212"/>
      <c r="S35" s="2212"/>
      <c r="T35" s="2212"/>
      <c r="U35" s="2212"/>
      <c r="V35" s="2259"/>
      <c r="W35" s="2259"/>
      <c r="X35" s="2212"/>
      <c r="Y35" s="2218"/>
      <c r="Z35" s="2256" t="str">
        <f>'計算書（非表示）'!I31</f>
        <v/>
      </c>
      <c r="AA35" s="2256"/>
      <c r="AB35" s="2256"/>
      <c r="AC35" s="2256"/>
      <c r="AD35" s="2257"/>
      <c r="AE35" s="427"/>
      <c r="AF35" s="685">
        <v>26</v>
      </c>
      <c r="AG35" s="2250" t="str">
        <f t="shared" si="1"/>
        <v/>
      </c>
      <c r="AH35" s="2251"/>
      <c r="AI35" s="2251"/>
      <c r="AJ35" s="2251"/>
      <c r="AK35" s="2075">
        <v>3</v>
      </c>
      <c r="AL35" s="2250"/>
      <c r="AM35" s="2252"/>
      <c r="AN35" s="2253"/>
      <c r="AO35" s="2253"/>
      <c r="AP35" s="2253"/>
      <c r="AQ35" s="2253"/>
      <c r="AR35" s="2254"/>
      <c r="AS35" s="426"/>
      <c r="AT35" s="2212"/>
      <c r="AU35" s="2212"/>
      <c r="AV35" s="2212"/>
      <c r="AW35" s="2212"/>
      <c r="AX35" s="2212"/>
      <c r="AY35" s="2260"/>
      <c r="AZ35" s="2260"/>
      <c r="BA35" s="2212"/>
      <c r="BB35" s="2218"/>
      <c r="BC35" s="2256" t="str">
        <f>'計算書（非表示）'!S31</f>
        <v/>
      </c>
      <c r="BD35" s="2256" t="str">
        <f t="shared" si="3"/>
        <v/>
      </c>
      <c r="BE35" s="2256" t="str">
        <f t="shared" si="3"/>
        <v/>
      </c>
      <c r="BF35" s="2256" t="str">
        <f t="shared" si="3"/>
        <v/>
      </c>
      <c r="BG35" s="2257" t="str">
        <f t="shared" si="3"/>
        <v/>
      </c>
      <c r="CV35" s="428"/>
      <c r="CW35" s="428"/>
    </row>
    <row r="36" spans="2:101" s="366" customFormat="1" ht="23.45" customHeight="1">
      <c r="B36" s="422"/>
      <c r="C36" s="685">
        <v>27</v>
      </c>
      <c r="D36" s="2250" t="str">
        <f t="shared" si="0"/>
        <v/>
      </c>
      <c r="E36" s="2251"/>
      <c r="F36" s="2251"/>
      <c r="G36" s="2251"/>
      <c r="H36" s="2075">
        <v>1</v>
      </c>
      <c r="I36" s="2250"/>
      <c r="J36" s="2252"/>
      <c r="K36" s="2253"/>
      <c r="L36" s="2253"/>
      <c r="M36" s="2253"/>
      <c r="N36" s="2253"/>
      <c r="O36" s="2254"/>
      <c r="P36" s="426"/>
      <c r="Q36" s="2212"/>
      <c r="R36" s="2212"/>
      <c r="S36" s="2212"/>
      <c r="T36" s="2212"/>
      <c r="U36" s="2212"/>
      <c r="V36" s="2259"/>
      <c r="W36" s="2259"/>
      <c r="X36" s="2212"/>
      <c r="Y36" s="2218"/>
      <c r="Z36" s="2256" t="str">
        <f>'計算書（非表示）'!I32</f>
        <v/>
      </c>
      <c r="AA36" s="2256"/>
      <c r="AB36" s="2256"/>
      <c r="AC36" s="2256"/>
      <c r="AD36" s="2257"/>
      <c r="AE36" s="427"/>
      <c r="AF36" s="685">
        <v>27</v>
      </c>
      <c r="AG36" s="2250" t="str">
        <f t="shared" si="1"/>
        <v/>
      </c>
      <c r="AH36" s="2251"/>
      <c r="AI36" s="2251"/>
      <c r="AJ36" s="2251"/>
      <c r="AK36" s="2075">
        <v>3</v>
      </c>
      <c r="AL36" s="2250"/>
      <c r="AM36" s="2252"/>
      <c r="AN36" s="2253"/>
      <c r="AO36" s="2253"/>
      <c r="AP36" s="2253"/>
      <c r="AQ36" s="2253"/>
      <c r="AR36" s="2254"/>
      <c r="AS36" s="426"/>
      <c r="AT36" s="2212"/>
      <c r="AU36" s="2212"/>
      <c r="AV36" s="2212"/>
      <c r="AW36" s="2212"/>
      <c r="AX36" s="2212"/>
      <c r="AY36" s="2260"/>
      <c r="AZ36" s="2260"/>
      <c r="BA36" s="2212"/>
      <c r="BB36" s="2218"/>
      <c r="BC36" s="2256" t="str">
        <f>'計算書（非表示）'!S32</f>
        <v/>
      </c>
      <c r="BD36" s="2256" t="str">
        <f t="shared" si="3"/>
        <v/>
      </c>
      <c r="BE36" s="2256" t="str">
        <f t="shared" si="3"/>
        <v/>
      </c>
      <c r="BF36" s="2256" t="str">
        <f t="shared" si="3"/>
        <v/>
      </c>
      <c r="BG36" s="2257" t="str">
        <f t="shared" si="3"/>
        <v/>
      </c>
      <c r="CV36" s="428"/>
      <c r="CW36" s="428"/>
    </row>
    <row r="37" spans="2:101" s="366" customFormat="1" ht="23.45" customHeight="1">
      <c r="B37" s="422"/>
      <c r="C37" s="685">
        <v>28</v>
      </c>
      <c r="D37" s="2250" t="str">
        <f t="shared" si="0"/>
        <v/>
      </c>
      <c r="E37" s="2251"/>
      <c r="F37" s="2251"/>
      <c r="G37" s="2251"/>
      <c r="H37" s="2075">
        <v>1</v>
      </c>
      <c r="I37" s="2250"/>
      <c r="J37" s="2252"/>
      <c r="K37" s="2253"/>
      <c r="L37" s="2253"/>
      <c r="M37" s="2253"/>
      <c r="N37" s="2253"/>
      <c r="O37" s="2254"/>
      <c r="P37" s="426"/>
      <c r="Q37" s="2212"/>
      <c r="R37" s="2212"/>
      <c r="S37" s="2212"/>
      <c r="T37" s="2212"/>
      <c r="U37" s="2212"/>
      <c r="V37" s="2259"/>
      <c r="W37" s="2259"/>
      <c r="X37" s="2212"/>
      <c r="Y37" s="2218"/>
      <c r="Z37" s="2256" t="str">
        <f>'計算書（非表示）'!I33</f>
        <v/>
      </c>
      <c r="AA37" s="2256"/>
      <c r="AB37" s="2256"/>
      <c r="AC37" s="2256"/>
      <c r="AD37" s="2257"/>
      <c r="AE37" s="427"/>
      <c r="AF37" s="685">
        <v>28</v>
      </c>
      <c r="AG37" s="2250" t="str">
        <f t="shared" si="1"/>
        <v/>
      </c>
      <c r="AH37" s="2251"/>
      <c r="AI37" s="2251"/>
      <c r="AJ37" s="2251"/>
      <c r="AK37" s="2075">
        <v>3</v>
      </c>
      <c r="AL37" s="2250"/>
      <c r="AM37" s="2252"/>
      <c r="AN37" s="2253"/>
      <c r="AO37" s="2253"/>
      <c r="AP37" s="2253"/>
      <c r="AQ37" s="2253"/>
      <c r="AR37" s="2254"/>
      <c r="AS37" s="426"/>
      <c r="AT37" s="2212"/>
      <c r="AU37" s="2212"/>
      <c r="AV37" s="2212"/>
      <c r="AW37" s="2212"/>
      <c r="AX37" s="2212"/>
      <c r="AY37" s="2260"/>
      <c r="AZ37" s="2260"/>
      <c r="BA37" s="2212"/>
      <c r="BB37" s="2218"/>
      <c r="BC37" s="2256" t="str">
        <f>'計算書（非表示）'!S33</f>
        <v/>
      </c>
      <c r="BD37" s="2256" t="str">
        <f t="shared" si="3"/>
        <v/>
      </c>
      <c r="BE37" s="2256" t="str">
        <f t="shared" si="3"/>
        <v/>
      </c>
      <c r="BF37" s="2256" t="str">
        <f t="shared" si="3"/>
        <v/>
      </c>
      <c r="BG37" s="2257" t="str">
        <f t="shared" si="3"/>
        <v/>
      </c>
      <c r="CV37" s="428"/>
      <c r="CW37" s="428"/>
    </row>
    <row r="38" spans="2:101" s="366" customFormat="1" ht="23.45" customHeight="1">
      <c r="B38" s="422"/>
      <c r="C38" s="685">
        <v>29</v>
      </c>
      <c r="D38" s="2250" t="str">
        <f t="shared" si="0"/>
        <v/>
      </c>
      <c r="E38" s="2251"/>
      <c r="F38" s="2251"/>
      <c r="G38" s="2251"/>
      <c r="H38" s="2075">
        <v>1</v>
      </c>
      <c r="I38" s="2250"/>
      <c r="J38" s="2252"/>
      <c r="K38" s="2253"/>
      <c r="L38" s="2253"/>
      <c r="M38" s="2253"/>
      <c r="N38" s="2253"/>
      <c r="O38" s="2254"/>
      <c r="P38" s="426"/>
      <c r="Q38" s="2212"/>
      <c r="R38" s="2212"/>
      <c r="S38" s="2212"/>
      <c r="T38" s="2212"/>
      <c r="U38" s="2212"/>
      <c r="V38" s="2259"/>
      <c r="W38" s="2259"/>
      <c r="X38" s="2212"/>
      <c r="Y38" s="2218"/>
      <c r="Z38" s="2256" t="str">
        <f>'計算書（非表示）'!I34</f>
        <v/>
      </c>
      <c r="AA38" s="2256"/>
      <c r="AB38" s="2256"/>
      <c r="AC38" s="2256"/>
      <c r="AD38" s="2257"/>
      <c r="AE38" s="427"/>
      <c r="AF38" s="685">
        <v>29</v>
      </c>
      <c r="AG38" s="2250" t="str">
        <f t="shared" si="1"/>
        <v/>
      </c>
      <c r="AH38" s="2251"/>
      <c r="AI38" s="2251"/>
      <c r="AJ38" s="2251"/>
      <c r="AK38" s="2075">
        <v>3</v>
      </c>
      <c r="AL38" s="2250"/>
      <c r="AM38" s="2252"/>
      <c r="AN38" s="2253"/>
      <c r="AO38" s="2253"/>
      <c r="AP38" s="2253"/>
      <c r="AQ38" s="2253"/>
      <c r="AR38" s="2254"/>
      <c r="AS38" s="426"/>
      <c r="AT38" s="2212"/>
      <c r="AU38" s="2212"/>
      <c r="AV38" s="2212"/>
      <c r="AW38" s="2212"/>
      <c r="AX38" s="2212"/>
      <c r="AY38" s="2260"/>
      <c r="AZ38" s="2260"/>
      <c r="BA38" s="2212"/>
      <c r="BB38" s="2218"/>
      <c r="BC38" s="2256" t="str">
        <f>'計算書（非表示）'!S34</f>
        <v/>
      </c>
      <c r="BD38" s="2256" t="str">
        <f t="shared" si="3"/>
        <v/>
      </c>
      <c r="BE38" s="2256" t="str">
        <f t="shared" si="3"/>
        <v/>
      </c>
      <c r="BF38" s="2256" t="str">
        <f t="shared" si="3"/>
        <v/>
      </c>
      <c r="BG38" s="2257" t="str">
        <f t="shared" si="3"/>
        <v/>
      </c>
      <c r="CV38" s="428"/>
      <c r="CW38" s="428"/>
    </row>
    <row r="39" spans="2:101" s="366" customFormat="1" ht="23.45" customHeight="1">
      <c r="B39" s="422"/>
      <c r="C39" s="685">
        <v>30</v>
      </c>
      <c r="D39" s="2250" t="str">
        <f t="shared" si="0"/>
        <v/>
      </c>
      <c r="E39" s="2251"/>
      <c r="F39" s="2251"/>
      <c r="G39" s="2251"/>
      <c r="H39" s="2075">
        <v>1</v>
      </c>
      <c r="I39" s="2250"/>
      <c r="J39" s="2252"/>
      <c r="K39" s="2253"/>
      <c r="L39" s="2253"/>
      <c r="M39" s="2253"/>
      <c r="N39" s="2253"/>
      <c r="O39" s="2254"/>
      <c r="P39" s="426"/>
      <c r="Q39" s="2212"/>
      <c r="R39" s="2212"/>
      <c r="S39" s="2212"/>
      <c r="T39" s="2212"/>
      <c r="U39" s="2212"/>
      <c r="V39" s="2259"/>
      <c r="W39" s="2259"/>
      <c r="X39" s="2212"/>
      <c r="Y39" s="2218"/>
      <c r="Z39" s="2256" t="str">
        <f>'計算書（非表示）'!I35</f>
        <v/>
      </c>
      <c r="AA39" s="2256"/>
      <c r="AB39" s="2256"/>
      <c r="AC39" s="2256"/>
      <c r="AD39" s="2257"/>
      <c r="AE39" s="427"/>
      <c r="AF39" s="685">
        <v>30</v>
      </c>
      <c r="AG39" s="2250" t="str">
        <f t="shared" si="1"/>
        <v/>
      </c>
      <c r="AH39" s="2251"/>
      <c r="AI39" s="2251"/>
      <c r="AJ39" s="2251"/>
      <c r="AK39" s="2075">
        <v>3</v>
      </c>
      <c r="AL39" s="2250"/>
      <c r="AM39" s="2252"/>
      <c r="AN39" s="2253"/>
      <c r="AO39" s="2253"/>
      <c r="AP39" s="2253"/>
      <c r="AQ39" s="2253"/>
      <c r="AR39" s="2254"/>
      <c r="AS39" s="426"/>
      <c r="AT39" s="2212"/>
      <c r="AU39" s="2212"/>
      <c r="AV39" s="2212"/>
      <c r="AW39" s="2212"/>
      <c r="AX39" s="2212"/>
      <c r="AY39" s="2260"/>
      <c r="AZ39" s="2260"/>
      <c r="BA39" s="2212"/>
      <c r="BB39" s="2218"/>
      <c r="BC39" s="2256" t="str">
        <f>'計算書（非表示）'!S35</f>
        <v/>
      </c>
      <c r="BD39" s="2256" t="str">
        <f t="shared" si="3"/>
        <v/>
      </c>
      <c r="BE39" s="2256" t="str">
        <f t="shared" si="3"/>
        <v/>
      </c>
      <c r="BF39" s="2256" t="str">
        <f t="shared" si="3"/>
        <v/>
      </c>
      <c r="BG39" s="2257" t="str">
        <f t="shared" si="3"/>
        <v/>
      </c>
      <c r="CV39" s="428"/>
      <c r="CW39" s="428"/>
    </row>
    <row r="40" spans="2:101" s="366" customFormat="1" ht="23.45" customHeight="1">
      <c r="B40" s="422"/>
      <c r="C40" s="685">
        <v>31</v>
      </c>
      <c r="D40" s="2250" t="str">
        <f t="shared" si="0"/>
        <v/>
      </c>
      <c r="E40" s="2251"/>
      <c r="F40" s="2251"/>
      <c r="G40" s="2251"/>
      <c r="H40" s="2075">
        <v>1</v>
      </c>
      <c r="I40" s="2250"/>
      <c r="J40" s="2252"/>
      <c r="K40" s="2253"/>
      <c r="L40" s="2253"/>
      <c r="M40" s="2253"/>
      <c r="N40" s="2253"/>
      <c r="O40" s="2254"/>
      <c r="P40" s="426"/>
      <c r="Q40" s="2212"/>
      <c r="R40" s="2212"/>
      <c r="S40" s="2212"/>
      <c r="T40" s="2212"/>
      <c r="U40" s="2212"/>
      <c r="V40" s="2259"/>
      <c r="W40" s="2259"/>
      <c r="X40" s="2212"/>
      <c r="Y40" s="2218"/>
      <c r="Z40" s="2256" t="str">
        <f>'計算書（非表示）'!I36</f>
        <v/>
      </c>
      <c r="AA40" s="2256"/>
      <c r="AB40" s="2256"/>
      <c r="AC40" s="2256"/>
      <c r="AD40" s="2257"/>
      <c r="AE40" s="427"/>
      <c r="AF40" s="685">
        <v>31</v>
      </c>
      <c r="AG40" s="2250" t="str">
        <f t="shared" si="1"/>
        <v/>
      </c>
      <c r="AH40" s="2251"/>
      <c r="AI40" s="2251"/>
      <c r="AJ40" s="2251"/>
      <c r="AK40" s="2075">
        <v>3</v>
      </c>
      <c r="AL40" s="2250"/>
      <c r="AM40" s="2252"/>
      <c r="AN40" s="2253"/>
      <c r="AO40" s="2253"/>
      <c r="AP40" s="2253"/>
      <c r="AQ40" s="2253"/>
      <c r="AR40" s="2254"/>
      <c r="AS40" s="426"/>
      <c r="AT40" s="2212"/>
      <c r="AU40" s="2212"/>
      <c r="AV40" s="2212"/>
      <c r="AW40" s="2212"/>
      <c r="AX40" s="2212"/>
      <c r="AY40" s="2260"/>
      <c r="AZ40" s="2260"/>
      <c r="BA40" s="2212"/>
      <c r="BB40" s="2218"/>
      <c r="BC40" s="2256" t="str">
        <f>'計算書（非表示）'!S36</f>
        <v/>
      </c>
      <c r="BD40" s="2256" t="str">
        <f t="shared" si="3"/>
        <v/>
      </c>
      <c r="BE40" s="2256" t="str">
        <f t="shared" si="3"/>
        <v/>
      </c>
      <c r="BF40" s="2256" t="str">
        <f t="shared" si="3"/>
        <v/>
      </c>
      <c r="BG40" s="2257" t="str">
        <f t="shared" si="3"/>
        <v/>
      </c>
      <c r="CV40" s="428"/>
      <c r="CW40" s="428"/>
    </row>
    <row r="41" spans="2:101" s="366" customFormat="1" ht="23.45" customHeight="1">
      <c r="B41" s="422"/>
      <c r="C41" s="685">
        <v>32</v>
      </c>
      <c r="D41" s="2250" t="str">
        <f t="shared" si="0"/>
        <v/>
      </c>
      <c r="E41" s="2251"/>
      <c r="F41" s="2251"/>
      <c r="G41" s="2251"/>
      <c r="H41" s="2075">
        <v>1</v>
      </c>
      <c r="I41" s="2250"/>
      <c r="J41" s="2252"/>
      <c r="K41" s="2253"/>
      <c r="L41" s="2253"/>
      <c r="M41" s="2253"/>
      <c r="N41" s="2253"/>
      <c r="O41" s="2254"/>
      <c r="P41" s="426"/>
      <c r="Q41" s="2212"/>
      <c r="R41" s="2212"/>
      <c r="S41" s="2212"/>
      <c r="T41" s="2212"/>
      <c r="U41" s="2212"/>
      <c r="V41" s="2259"/>
      <c r="W41" s="2259"/>
      <c r="X41" s="2212"/>
      <c r="Y41" s="2218"/>
      <c r="Z41" s="2256" t="str">
        <f>'計算書（非表示）'!I37</f>
        <v/>
      </c>
      <c r="AA41" s="2256"/>
      <c r="AB41" s="2256"/>
      <c r="AC41" s="2256"/>
      <c r="AD41" s="2257"/>
      <c r="AE41" s="427"/>
      <c r="AF41" s="685">
        <v>32</v>
      </c>
      <c r="AG41" s="2250" t="str">
        <f t="shared" si="1"/>
        <v/>
      </c>
      <c r="AH41" s="2251"/>
      <c r="AI41" s="2251"/>
      <c r="AJ41" s="2251"/>
      <c r="AK41" s="2075">
        <v>3</v>
      </c>
      <c r="AL41" s="2250"/>
      <c r="AM41" s="2252"/>
      <c r="AN41" s="2253"/>
      <c r="AO41" s="2253"/>
      <c r="AP41" s="2253"/>
      <c r="AQ41" s="2253"/>
      <c r="AR41" s="2254"/>
      <c r="AS41" s="426"/>
      <c r="AT41" s="2212"/>
      <c r="AU41" s="2212"/>
      <c r="AV41" s="2212"/>
      <c r="AW41" s="2212"/>
      <c r="AX41" s="2212"/>
      <c r="AY41" s="2260"/>
      <c r="AZ41" s="2260"/>
      <c r="BA41" s="2212"/>
      <c r="BB41" s="2218"/>
      <c r="BC41" s="2256" t="str">
        <f>'計算書（非表示）'!S37</f>
        <v/>
      </c>
      <c r="BD41" s="2256" t="str">
        <f t="shared" si="3"/>
        <v/>
      </c>
      <c r="BE41" s="2256" t="str">
        <f t="shared" si="3"/>
        <v/>
      </c>
      <c r="BF41" s="2256" t="str">
        <f t="shared" si="3"/>
        <v/>
      </c>
      <c r="BG41" s="2257" t="str">
        <f t="shared" si="3"/>
        <v/>
      </c>
      <c r="CV41" s="428"/>
      <c r="CW41" s="428"/>
    </row>
    <row r="42" spans="2:101" s="366" customFormat="1" ht="23.45" customHeight="1">
      <c r="B42" s="422"/>
      <c r="C42" s="685">
        <v>33</v>
      </c>
      <c r="D42" s="2250" t="str">
        <f t="shared" si="0"/>
        <v/>
      </c>
      <c r="E42" s="2251"/>
      <c r="F42" s="2251"/>
      <c r="G42" s="2251"/>
      <c r="H42" s="2075">
        <v>1</v>
      </c>
      <c r="I42" s="2250"/>
      <c r="J42" s="2252"/>
      <c r="K42" s="2253"/>
      <c r="L42" s="2253"/>
      <c r="M42" s="2253"/>
      <c r="N42" s="2253"/>
      <c r="O42" s="2254"/>
      <c r="P42" s="426"/>
      <c r="Q42" s="2212"/>
      <c r="R42" s="2212"/>
      <c r="S42" s="2212"/>
      <c r="T42" s="2212"/>
      <c r="U42" s="2212"/>
      <c r="V42" s="2259"/>
      <c r="W42" s="2259"/>
      <c r="X42" s="2212"/>
      <c r="Y42" s="2218"/>
      <c r="Z42" s="2256" t="str">
        <f>'計算書（非表示）'!I38</f>
        <v/>
      </c>
      <c r="AA42" s="2256"/>
      <c r="AB42" s="2256"/>
      <c r="AC42" s="2256"/>
      <c r="AD42" s="2257"/>
      <c r="AE42" s="427"/>
      <c r="AF42" s="685">
        <v>33</v>
      </c>
      <c r="AG42" s="2250" t="str">
        <f t="shared" si="1"/>
        <v/>
      </c>
      <c r="AH42" s="2251"/>
      <c r="AI42" s="2251"/>
      <c r="AJ42" s="2251"/>
      <c r="AK42" s="2075">
        <v>3</v>
      </c>
      <c r="AL42" s="2250"/>
      <c r="AM42" s="2252"/>
      <c r="AN42" s="2253"/>
      <c r="AO42" s="2253"/>
      <c r="AP42" s="2253"/>
      <c r="AQ42" s="2253"/>
      <c r="AR42" s="2254"/>
      <c r="AS42" s="426"/>
      <c r="AT42" s="2212"/>
      <c r="AU42" s="2212"/>
      <c r="AV42" s="2212"/>
      <c r="AW42" s="2212"/>
      <c r="AX42" s="2212"/>
      <c r="AY42" s="2260"/>
      <c r="AZ42" s="2260"/>
      <c r="BA42" s="2212"/>
      <c r="BB42" s="2218"/>
      <c r="BC42" s="2256" t="str">
        <f>'計算書（非表示）'!S38</f>
        <v/>
      </c>
      <c r="BD42" s="2256" t="str">
        <f t="shared" si="3"/>
        <v/>
      </c>
      <c r="BE42" s="2256" t="str">
        <f t="shared" si="3"/>
        <v/>
      </c>
      <c r="BF42" s="2256" t="str">
        <f t="shared" si="3"/>
        <v/>
      </c>
      <c r="BG42" s="2257" t="str">
        <f t="shared" si="3"/>
        <v/>
      </c>
      <c r="CV42" s="428"/>
      <c r="CW42" s="428"/>
    </row>
    <row r="43" spans="2:101" s="366" customFormat="1" ht="23.45" customHeight="1">
      <c r="B43" s="422"/>
      <c r="C43" s="685">
        <v>34</v>
      </c>
      <c r="D43" s="2250" t="str">
        <f t="shared" si="0"/>
        <v/>
      </c>
      <c r="E43" s="2251"/>
      <c r="F43" s="2251"/>
      <c r="G43" s="2251"/>
      <c r="H43" s="2075">
        <v>1</v>
      </c>
      <c r="I43" s="2250"/>
      <c r="J43" s="2252"/>
      <c r="K43" s="2253"/>
      <c r="L43" s="2253"/>
      <c r="M43" s="2253"/>
      <c r="N43" s="2253"/>
      <c r="O43" s="2254"/>
      <c r="P43" s="426"/>
      <c r="Q43" s="2212"/>
      <c r="R43" s="2212"/>
      <c r="S43" s="2212"/>
      <c r="T43" s="2212"/>
      <c r="U43" s="2212"/>
      <c r="V43" s="2259"/>
      <c r="W43" s="2259"/>
      <c r="X43" s="2212"/>
      <c r="Y43" s="2218"/>
      <c r="Z43" s="2256" t="str">
        <f>'計算書（非表示）'!I39</f>
        <v/>
      </c>
      <c r="AA43" s="2256"/>
      <c r="AB43" s="2256"/>
      <c r="AC43" s="2256"/>
      <c r="AD43" s="2257"/>
      <c r="AE43" s="427"/>
      <c r="AF43" s="685">
        <v>34</v>
      </c>
      <c r="AG43" s="2250" t="str">
        <f t="shared" si="1"/>
        <v/>
      </c>
      <c r="AH43" s="2251"/>
      <c r="AI43" s="2251"/>
      <c r="AJ43" s="2251"/>
      <c r="AK43" s="2075">
        <v>3</v>
      </c>
      <c r="AL43" s="2250"/>
      <c r="AM43" s="2252"/>
      <c r="AN43" s="2253"/>
      <c r="AO43" s="2253"/>
      <c r="AP43" s="2253"/>
      <c r="AQ43" s="2253"/>
      <c r="AR43" s="2254"/>
      <c r="AS43" s="426"/>
      <c r="AT43" s="2212"/>
      <c r="AU43" s="2212"/>
      <c r="AV43" s="2212"/>
      <c r="AW43" s="2212"/>
      <c r="AX43" s="2212"/>
      <c r="AY43" s="2260"/>
      <c r="AZ43" s="2260"/>
      <c r="BA43" s="2212"/>
      <c r="BB43" s="2218"/>
      <c r="BC43" s="2256" t="str">
        <f>'計算書（非表示）'!S39</f>
        <v/>
      </c>
      <c r="BD43" s="2256" t="str">
        <f t="shared" si="3"/>
        <v/>
      </c>
      <c r="BE43" s="2256" t="str">
        <f t="shared" si="3"/>
        <v/>
      </c>
      <c r="BF43" s="2256" t="str">
        <f t="shared" si="3"/>
        <v/>
      </c>
      <c r="BG43" s="2257" t="str">
        <f t="shared" si="3"/>
        <v/>
      </c>
      <c r="CV43" s="428"/>
      <c r="CW43" s="428"/>
    </row>
    <row r="44" spans="2:101" s="366" customFormat="1" ht="23.45" customHeight="1">
      <c r="B44" s="422"/>
      <c r="C44" s="685">
        <v>35</v>
      </c>
      <c r="D44" s="2250" t="str">
        <f t="shared" si="0"/>
        <v/>
      </c>
      <c r="E44" s="2251"/>
      <c r="F44" s="2251"/>
      <c r="G44" s="2251"/>
      <c r="H44" s="2075">
        <v>1</v>
      </c>
      <c r="I44" s="2250"/>
      <c r="J44" s="2252"/>
      <c r="K44" s="2253"/>
      <c r="L44" s="2253"/>
      <c r="M44" s="2253"/>
      <c r="N44" s="2253"/>
      <c r="O44" s="2254"/>
      <c r="P44" s="426"/>
      <c r="Q44" s="2212"/>
      <c r="R44" s="2212"/>
      <c r="S44" s="2212"/>
      <c r="T44" s="2212"/>
      <c r="U44" s="2212"/>
      <c r="V44" s="2259"/>
      <c r="W44" s="2259"/>
      <c r="X44" s="2212"/>
      <c r="Y44" s="2218"/>
      <c r="Z44" s="2256" t="str">
        <f>'計算書（非表示）'!I40</f>
        <v/>
      </c>
      <c r="AA44" s="2256"/>
      <c r="AB44" s="2256"/>
      <c r="AC44" s="2256"/>
      <c r="AD44" s="2257"/>
      <c r="AE44" s="427"/>
      <c r="AF44" s="685">
        <v>35</v>
      </c>
      <c r="AG44" s="2250" t="str">
        <f t="shared" si="1"/>
        <v/>
      </c>
      <c r="AH44" s="2251"/>
      <c r="AI44" s="2251"/>
      <c r="AJ44" s="2251"/>
      <c r="AK44" s="2075">
        <v>3</v>
      </c>
      <c r="AL44" s="2250"/>
      <c r="AM44" s="2252"/>
      <c r="AN44" s="2253"/>
      <c r="AO44" s="2253"/>
      <c r="AP44" s="2253"/>
      <c r="AQ44" s="2253"/>
      <c r="AR44" s="2254"/>
      <c r="AS44" s="426"/>
      <c r="AT44" s="2212"/>
      <c r="AU44" s="2212"/>
      <c r="AV44" s="2212"/>
      <c r="AW44" s="2212"/>
      <c r="AX44" s="2212"/>
      <c r="AY44" s="2260"/>
      <c r="AZ44" s="2260"/>
      <c r="BA44" s="2212"/>
      <c r="BB44" s="2218"/>
      <c r="BC44" s="2256" t="str">
        <f>'計算書（非表示）'!S40</f>
        <v/>
      </c>
      <c r="BD44" s="2256" t="str">
        <f t="shared" si="3"/>
        <v/>
      </c>
      <c r="BE44" s="2256" t="str">
        <f t="shared" si="3"/>
        <v/>
      </c>
      <c r="BF44" s="2256" t="str">
        <f t="shared" si="3"/>
        <v/>
      </c>
      <c r="BG44" s="2257" t="str">
        <f t="shared" si="3"/>
        <v/>
      </c>
      <c r="CV44" s="428"/>
      <c r="CW44" s="428"/>
    </row>
    <row r="45" spans="2:101" s="366" customFormat="1" ht="23.45" customHeight="1">
      <c r="B45" s="422"/>
      <c r="C45" s="685">
        <v>36</v>
      </c>
      <c r="D45" s="2250" t="str">
        <f t="shared" si="0"/>
        <v/>
      </c>
      <c r="E45" s="2251"/>
      <c r="F45" s="2251"/>
      <c r="G45" s="2251"/>
      <c r="H45" s="2075">
        <v>1</v>
      </c>
      <c r="I45" s="2250"/>
      <c r="J45" s="2252"/>
      <c r="K45" s="2253"/>
      <c r="L45" s="2253"/>
      <c r="M45" s="2253"/>
      <c r="N45" s="2253"/>
      <c r="O45" s="2254"/>
      <c r="P45" s="426"/>
      <c r="Q45" s="2212"/>
      <c r="R45" s="2212"/>
      <c r="S45" s="2212"/>
      <c r="T45" s="2212"/>
      <c r="U45" s="2212"/>
      <c r="V45" s="2259"/>
      <c r="W45" s="2259"/>
      <c r="X45" s="2212"/>
      <c r="Y45" s="2218"/>
      <c r="Z45" s="2256" t="str">
        <f>'計算書（非表示）'!I41</f>
        <v/>
      </c>
      <c r="AA45" s="2256"/>
      <c r="AB45" s="2256"/>
      <c r="AC45" s="2256"/>
      <c r="AD45" s="2257"/>
      <c r="AE45" s="427"/>
      <c r="AF45" s="685">
        <v>36</v>
      </c>
      <c r="AG45" s="2250" t="str">
        <f t="shared" si="1"/>
        <v/>
      </c>
      <c r="AH45" s="2251"/>
      <c r="AI45" s="2251"/>
      <c r="AJ45" s="2251"/>
      <c r="AK45" s="2075">
        <v>3</v>
      </c>
      <c r="AL45" s="2250"/>
      <c r="AM45" s="2252"/>
      <c r="AN45" s="2253"/>
      <c r="AO45" s="2253"/>
      <c r="AP45" s="2253"/>
      <c r="AQ45" s="2253"/>
      <c r="AR45" s="2254"/>
      <c r="AS45" s="426"/>
      <c r="AT45" s="2212"/>
      <c r="AU45" s="2212"/>
      <c r="AV45" s="2212"/>
      <c r="AW45" s="2212"/>
      <c r="AX45" s="2212"/>
      <c r="AY45" s="2260"/>
      <c r="AZ45" s="2260"/>
      <c r="BA45" s="2212"/>
      <c r="BB45" s="2218"/>
      <c r="BC45" s="2256" t="str">
        <f>'計算書（非表示）'!S41</f>
        <v/>
      </c>
      <c r="BD45" s="2256" t="str">
        <f t="shared" si="3"/>
        <v/>
      </c>
      <c r="BE45" s="2256" t="str">
        <f t="shared" si="3"/>
        <v/>
      </c>
      <c r="BF45" s="2256" t="str">
        <f t="shared" si="3"/>
        <v/>
      </c>
      <c r="BG45" s="2257" t="str">
        <f t="shared" si="3"/>
        <v/>
      </c>
      <c r="CV45" s="428"/>
      <c r="CW45" s="428"/>
    </row>
    <row r="46" spans="2:101" s="366" customFormat="1" ht="23.45" customHeight="1">
      <c r="B46" s="422"/>
      <c r="C46" s="685">
        <v>37</v>
      </c>
      <c r="D46" s="2250" t="str">
        <f t="shared" si="0"/>
        <v/>
      </c>
      <c r="E46" s="2251"/>
      <c r="F46" s="2251"/>
      <c r="G46" s="2251"/>
      <c r="H46" s="2075">
        <v>1</v>
      </c>
      <c r="I46" s="2250"/>
      <c r="J46" s="2252"/>
      <c r="K46" s="2253"/>
      <c r="L46" s="2253"/>
      <c r="M46" s="2253"/>
      <c r="N46" s="2253"/>
      <c r="O46" s="2254"/>
      <c r="P46" s="426"/>
      <c r="Q46" s="2212"/>
      <c r="R46" s="2212"/>
      <c r="S46" s="2212"/>
      <c r="T46" s="2212"/>
      <c r="U46" s="2212"/>
      <c r="V46" s="2259"/>
      <c r="W46" s="2259"/>
      <c r="X46" s="2212"/>
      <c r="Y46" s="2218"/>
      <c r="Z46" s="2256" t="str">
        <f>'計算書（非表示）'!I42</f>
        <v/>
      </c>
      <c r="AA46" s="2256"/>
      <c r="AB46" s="2256"/>
      <c r="AC46" s="2256"/>
      <c r="AD46" s="2257"/>
      <c r="AE46" s="427"/>
      <c r="AF46" s="685">
        <v>37</v>
      </c>
      <c r="AG46" s="2250" t="str">
        <f t="shared" si="1"/>
        <v/>
      </c>
      <c r="AH46" s="2251"/>
      <c r="AI46" s="2251"/>
      <c r="AJ46" s="2251"/>
      <c r="AK46" s="2075">
        <v>3</v>
      </c>
      <c r="AL46" s="2250"/>
      <c r="AM46" s="2252"/>
      <c r="AN46" s="2253"/>
      <c r="AO46" s="2253"/>
      <c r="AP46" s="2253"/>
      <c r="AQ46" s="2253"/>
      <c r="AR46" s="2254"/>
      <c r="AS46" s="426"/>
      <c r="AT46" s="2212"/>
      <c r="AU46" s="2212"/>
      <c r="AV46" s="2212"/>
      <c r="AW46" s="2212"/>
      <c r="AX46" s="2212"/>
      <c r="AY46" s="2260"/>
      <c r="AZ46" s="2260"/>
      <c r="BA46" s="2212"/>
      <c r="BB46" s="2218"/>
      <c r="BC46" s="2256" t="str">
        <f>'計算書（非表示）'!S42</f>
        <v/>
      </c>
      <c r="BD46" s="2256" t="str">
        <f t="shared" si="3"/>
        <v/>
      </c>
      <c r="BE46" s="2256" t="str">
        <f t="shared" si="3"/>
        <v/>
      </c>
      <c r="BF46" s="2256" t="str">
        <f t="shared" si="3"/>
        <v/>
      </c>
      <c r="BG46" s="2257" t="str">
        <f t="shared" si="3"/>
        <v/>
      </c>
      <c r="CV46" s="428"/>
      <c r="CW46" s="428"/>
    </row>
    <row r="47" spans="2:101" s="366" customFormat="1" ht="23.45" customHeight="1">
      <c r="B47" s="422"/>
      <c r="C47" s="685">
        <v>38</v>
      </c>
      <c r="D47" s="2250" t="str">
        <f t="shared" si="0"/>
        <v/>
      </c>
      <c r="E47" s="2251"/>
      <c r="F47" s="2251"/>
      <c r="G47" s="2251"/>
      <c r="H47" s="2075">
        <v>1</v>
      </c>
      <c r="I47" s="2250"/>
      <c r="J47" s="2252"/>
      <c r="K47" s="2253"/>
      <c r="L47" s="2253"/>
      <c r="M47" s="2253"/>
      <c r="N47" s="2253"/>
      <c r="O47" s="2254"/>
      <c r="P47" s="426"/>
      <c r="Q47" s="2212"/>
      <c r="R47" s="2212"/>
      <c r="S47" s="2212"/>
      <c r="T47" s="2212"/>
      <c r="U47" s="2212"/>
      <c r="V47" s="2259"/>
      <c r="W47" s="2259"/>
      <c r="X47" s="2212"/>
      <c r="Y47" s="2218"/>
      <c r="Z47" s="2256" t="str">
        <f>'計算書（非表示）'!I43</f>
        <v/>
      </c>
      <c r="AA47" s="2256"/>
      <c r="AB47" s="2256"/>
      <c r="AC47" s="2256"/>
      <c r="AD47" s="2257"/>
      <c r="AE47" s="427"/>
      <c r="AF47" s="685">
        <v>38</v>
      </c>
      <c r="AG47" s="2250" t="str">
        <f t="shared" si="1"/>
        <v/>
      </c>
      <c r="AH47" s="2251"/>
      <c r="AI47" s="2251"/>
      <c r="AJ47" s="2251"/>
      <c r="AK47" s="2075">
        <v>3</v>
      </c>
      <c r="AL47" s="2250"/>
      <c r="AM47" s="2252"/>
      <c r="AN47" s="2253"/>
      <c r="AO47" s="2253"/>
      <c r="AP47" s="2253"/>
      <c r="AQ47" s="2253"/>
      <c r="AR47" s="2254"/>
      <c r="AS47" s="426"/>
      <c r="AT47" s="2212"/>
      <c r="AU47" s="2212"/>
      <c r="AV47" s="2212"/>
      <c r="AW47" s="2212"/>
      <c r="AX47" s="2212"/>
      <c r="AY47" s="2260"/>
      <c r="AZ47" s="2260"/>
      <c r="BA47" s="2212"/>
      <c r="BB47" s="2218"/>
      <c r="BC47" s="2256" t="str">
        <f>'計算書（非表示）'!S43</f>
        <v/>
      </c>
      <c r="BD47" s="2256" t="str">
        <f t="shared" si="3"/>
        <v/>
      </c>
      <c r="BE47" s="2256" t="str">
        <f t="shared" si="3"/>
        <v/>
      </c>
      <c r="BF47" s="2256" t="str">
        <f t="shared" si="3"/>
        <v/>
      </c>
      <c r="BG47" s="2257" t="str">
        <f t="shared" si="3"/>
        <v/>
      </c>
      <c r="CV47" s="428"/>
      <c r="CW47" s="428"/>
    </row>
    <row r="48" spans="2:101" s="366" customFormat="1" ht="23.45" customHeight="1">
      <c r="B48" s="422"/>
      <c r="C48" s="685">
        <v>39</v>
      </c>
      <c r="D48" s="2250" t="str">
        <f t="shared" si="0"/>
        <v/>
      </c>
      <c r="E48" s="2251"/>
      <c r="F48" s="2251"/>
      <c r="G48" s="2251"/>
      <c r="H48" s="2075">
        <v>1</v>
      </c>
      <c r="I48" s="2250"/>
      <c r="J48" s="2252"/>
      <c r="K48" s="2253"/>
      <c r="L48" s="2253"/>
      <c r="M48" s="2253"/>
      <c r="N48" s="2253"/>
      <c r="O48" s="2254"/>
      <c r="P48" s="426"/>
      <c r="Q48" s="2212"/>
      <c r="R48" s="2212"/>
      <c r="S48" s="2212"/>
      <c r="T48" s="2212"/>
      <c r="U48" s="2212"/>
      <c r="V48" s="2259"/>
      <c r="W48" s="2259"/>
      <c r="X48" s="2212"/>
      <c r="Y48" s="2218"/>
      <c r="Z48" s="2256" t="str">
        <f>'計算書（非表示）'!I44</f>
        <v/>
      </c>
      <c r="AA48" s="2256"/>
      <c r="AB48" s="2256"/>
      <c r="AC48" s="2256"/>
      <c r="AD48" s="2257"/>
      <c r="AE48" s="427"/>
      <c r="AF48" s="685">
        <v>39</v>
      </c>
      <c r="AG48" s="2250" t="str">
        <f t="shared" si="1"/>
        <v/>
      </c>
      <c r="AH48" s="2251"/>
      <c r="AI48" s="2251"/>
      <c r="AJ48" s="2251"/>
      <c r="AK48" s="2075">
        <v>3</v>
      </c>
      <c r="AL48" s="2250"/>
      <c r="AM48" s="2252"/>
      <c r="AN48" s="2253"/>
      <c r="AO48" s="2253"/>
      <c r="AP48" s="2253"/>
      <c r="AQ48" s="2253"/>
      <c r="AR48" s="2254"/>
      <c r="AS48" s="426"/>
      <c r="AT48" s="2212"/>
      <c r="AU48" s="2212"/>
      <c r="AV48" s="2212"/>
      <c r="AW48" s="2212"/>
      <c r="AX48" s="2212"/>
      <c r="AY48" s="2260"/>
      <c r="AZ48" s="2260"/>
      <c r="BA48" s="2212"/>
      <c r="BB48" s="2218"/>
      <c r="BC48" s="2256" t="str">
        <f>'計算書（非表示）'!S44</f>
        <v/>
      </c>
      <c r="BD48" s="2256" t="str">
        <f t="shared" si="3"/>
        <v/>
      </c>
      <c r="BE48" s="2256" t="str">
        <f t="shared" si="3"/>
        <v/>
      </c>
      <c r="BF48" s="2256" t="str">
        <f t="shared" si="3"/>
        <v/>
      </c>
      <c r="BG48" s="2257" t="str">
        <f t="shared" si="3"/>
        <v/>
      </c>
      <c r="CV48" s="428"/>
      <c r="CW48" s="428"/>
    </row>
    <row r="49" spans="2:101" s="366" customFormat="1" ht="23.45" customHeight="1">
      <c r="B49" s="422"/>
      <c r="C49" s="685">
        <v>40</v>
      </c>
      <c r="D49" s="2250" t="str">
        <f t="shared" si="0"/>
        <v/>
      </c>
      <c r="E49" s="2251"/>
      <c r="F49" s="2251"/>
      <c r="G49" s="2251"/>
      <c r="H49" s="2075">
        <v>1</v>
      </c>
      <c r="I49" s="2250"/>
      <c r="J49" s="2252"/>
      <c r="K49" s="2253"/>
      <c r="L49" s="2253"/>
      <c r="M49" s="2253"/>
      <c r="N49" s="2253"/>
      <c r="O49" s="2254"/>
      <c r="P49" s="426"/>
      <c r="Q49" s="2212"/>
      <c r="R49" s="2212"/>
      <c r="S49" s="2212"/>
      <c r="T49" s="2212"/>
      <c r="U49" s="2212"/>
      <c r="V49" s="2259"/>
      <c r="W49" s="2259"/>
      <c r="X49" s="2212"/>
      <c r="Y49" s="2218"/>
      <c r="Z49" s="2256" t="str">
        <f>'計算書（非表示）'!I45</f>
        <v/>
      </c>
      <c r="AA49" s="2256"/>
      <c r="AB49" s="2256"/>
      <c r="AC49" s="2256"/>
      <c r="AD49" s="2257"/>
      <c r="AE49" s="427"/>
      <c r="AF49" s="685">
        <v>40</v>
      </c>
      <c r="AG49" s="2250" t="str">
        <f t="shared" si="1"/>
        <v/>
      </c>
      <c r="AH49" s="2251"/>
      <c r="AI49" s="2251"/>
      <c r="AJ49" s="2251"/>
      <c r="AK49" s="2075">
        <v>3</v>
      </c>
      <c r="AL49" s="2250"/>
      <c r="AM49" s="2252"/>
      <c r="AN49" s="2253"/>
      <c r="AO49" s="2253"/>
      <c r="AP49" s="2253"/>
      <c r="AQ49" s="2253"/>
      <c r="AR49" s="2254"/>
      <c r="AS49" s="426"/>
      <c r="AT49" s="2212"/>
      <c r="AU49" s="2212"/>
      <c r="AV49" s="2212"/>
      <c r="AW49" s="2212"/>
      <c r="AX49" s="2212"/>
      <c r="AY49" s="2260"/>
      <c r="AZ49" s="2260"/>
      <c r="BA49" s="2212"/>
      <c r="BB49" s="2218"/>
      <c r="BC49" s="2256" t="str">
        <f>'計算書（非表示）'!S45</f>
        <v/>
      </c>
      <c r="BD49" s="2256" t="str">
        <f t="shared" si="3"/>
        <v/>
      </c>
      <c r="BE49" s="2256" t="str">
        <f t="shared" si="3"/>
        <v/>
      </c>
      <c r="BF49" s="2256" t="str">
        <f t="shared" si="3"/>
        <v/>
      </c>
      <c r="BG49" s="2257" t="str">
        <f t="shared" si="3"/>
        <v/>
      </c>
      <c r="CV49" s="428"/>
      <c r="CW49" s="428"/>
    </row>
    <row r="50" spans="2:101" s="366" customFormat="1" ht="23.45" customHeight="1">
      <c r="B50" s="422"/>
      <c r="C50" s="685">
        <v>41</v>
      </c>
      <c r="D50" s="2250" t="str">
        <f t="shared" si="0"/>
        <v/>
      </c>
      <c r="E50" s="2251"/>
      <c r="F50" s="2251"/>
      <c r="G50" s="2251"/>
      <c r="H50" s="2075">
        <v>1</v>
      </c>
      <c r="I50" s="2250"/>
      <c r="J50" s="2252"/>
      <c r="K50" s="2253"/>
      <c r="L50" s="2253"/>
      <c r="M50" s="2253"/>
      <c r="N50" s="2253"/>
      <c r="O50" s="2254"/>
      <c r="P50" s="426"/>
      <c r="Q50" s="2212"/>
      <c r="R50" s="2212"/>
      <c r="S50" s="2212"/>
      <c r="T50" s="2212"/>
      <c r="U50" s="2212"/>
      <c r="V50" s="2259"/>
      <c r="W50" s="2259"/>
      <c r="X50" s="2212"/>
      <c r="Y50" s="2218"/>
      <c r="Z50" s="2256" t="str">
        <f>'計算書（非表示）'!I46</f>
        <v/>
      </c>
      <c r="AA50" s="2256"/>
      <c r="AB50" s="2256"/>
      <c r="AC50" s="2256"/>
      <c r="AD50" s="2257"/>
      <c r="AE50" s="427"/>
      <c r="AF50" s="685">
        <v>41</v>
      </c>
      <c r="AG50" s="2250" t="str">
        <f t="shared" si="1"/>
        <v/>
      </c>
      <c r="AH50" s="2251"/>
      <c r="AI50" s="2251"/>
      <c r="AJ50" s="2251"/>
      <c r="AK50" s="2075">
        <v>3</v>
      </c>
      <c r="AL50" s="2250"/>
      <c r="AM50" s="2252"/>
      <c r="AN50" s="2253"/>
      <c r="AO50" s="2253"/>
      <c r="AP50" s="2253"/>
      <c r="AQ50" s="2253"/>
      <c r="AR50" s="2254"/>
      <c r="AS50" s="426"/>
      <c r="AT50" s="2212"/>
      <c r="AU50" s="2212"/>
      <c r="AV50" s="2212"/>
      <c r="AW50" s="2212"/>
      <c r="AX50" s="2212"/>
      <c r="AY50" s="2260"/>
      <c r="AZ50" s="2260"/>
      <c r="BA50" s="2212"/>
      <c r="BB50" s="2218"/>
      <c r="BC50" s="2256" t="str">
        <f>'計算書（非表示）'!S46</f>
        <v/>
      </c>
      <c r="BD50" s="2256" t="str">
        <f t="shared" si="3"/>
        <v/>
      </c>
      <c r="BE50" s="2256" t="str">
        <f t="shared" si="3"/>
        <v/>
      </c>
      <c r="BF50" s="2256" t="str">
        <f t="shared" si="3"/>
        <v/>
      </c>
      <c r="BG50" s="2257" t="str">
        <f t="shared" si="3"/>
        <v/>
      </c>
      <c r="CV50" s="428"/>
      <c r="CW50" s="428"/>
    </row>
    <row r="51" spans="2:101" s="366" customFormat="1" ht="23.45" customHeight="1">
      <c r="B51" s="422"/>
      <c r="C51" s="685">
        <v>42</v>
      </c>
      <c r="D51" s="2250" t="str">
        <f t="shared" si="0"/>
        <v/>
      </c>
      <c r="E51" s="2251"/>
      <c r="F51" s="2251"/>
      <c r="G51" s="2251"/>
      <c r="H51" s="2075">
        <v>1</v>
      </c>
      <c r="I51" s="2250"/>
      <c r="J51" s="2252"/>
      <c r="K51" s="2253"/>
      <c r="L51" s="2253"/>
      <c r="M51" s="2253"/>
      <c r="N51" s="2253"/>
      <c r="O51" s="2254"/>
      <c r="P51" s="426"/>
      <c r="Q51" s="2212"/>
      <c r="R51" s="2212"/>
      <c r="S51" s="2212"/>
      <c r="T51" s="2212"/>
      <c r="U51" s="2212"/>
      <c r="V51" s="2259"/>
      <c r="W51" s="2259"/>
      <c r="X51" s="2212"/>
      <c r="Y51" s="2218"/>
      <c r="Z51" s="2256" t="str">
        <f>'計算書（非表示）'!I47</f>
        <v/>
      </c>
      <c r="AA51" s="2256"/>
      <c r="AB51" s="2256"/>
      <c r="AC51" s="2256"/>
      <c r="AD51" s="2257"/>
      <c r="AE51" s="427"/>
      <c r="AF51" s="685">
        <v>42</v>
      </c>
      <c r="AG51" s="2250" t="str">
        <f t="shared" si="1"/>
        <v/>
      </c>
      <c r="AH51" s="2251"/>
      <c r="AI51" s="2251"/>
      <c r="AJ51" s="2251"/>
      <c r="AK51" s="2075">
        <v>3</v>
      </c>
      <c r="AL51" s="2250"/>
      <c r="AM51" s="2252"/>
      <c r="AN51" s="2253"/>
      <c r="AO51" s="2253"/>
      <c r="AP51" s="2253"/>
      <c r="AQ51" s="2253"/>
      <c r="AR51" s="2254"/>
      <c r="AS51" s="426"/>
      <c r="AT51" s="2212"/>
      <c r="AU51" s="2212"/>
      <c r="AV51" s="2212"/>
      <c r="AW51" s="2212"/>
      <c r="AX51" s="2212"/>
      <c r="AY51" s="2260"/>
      <c r="AZ51" s="2260"/>
      <c r="BA51" s="2212"/>
      <c r="BB51" s="2218"/>
      <c r="BC51" s="2256" t="str">
        <f>'計算書（非表示）'!S47</f>
        <v/>
      </c>
      <c r="BD51" s="2256" t="str">
        <f t="shared" si="3"/>
        <v/>
      </c>
      <c r="BE51" s="2256" t="str">
        <f t="shared" si="3"/>
        <v/>
      </c>
      <c r="BF51" s="2256" t="str">
        <f t="shared" si="3"/>
        <v/>
      </c>
      <c r="BG51" s="2257" t="str">
        <f t="shared" si="3"/>
        <v/>
      </c>
      <c r="CV51" s="428"/>
      <c r="CW51" s="428"/>
    </row>
    <row r="52" spans="2:101" s="366" customFormat="1" ht="23.45" customHeight="1">
      <c r="B52" s="422"/>
      <c r="C52" s="685">
        <v>43</v>
      </c>
      <c r="D52" s="2250" t="str">
        <f t="shared" si="0"/>
        <v/>
      </c>
      <c r="E52" s="2251"/>
      <c r="F52" s="2251"/>
      <c r="G52" s="2251"/>
      <c r="H52" s="2075">
        <v>1</v>
      </c>
      <c r="I52" s="2250"/>
      <c r="J52" s="2252"/>
      <c r="K52" s="2253"/>
      <c r="L52" s="2253"/>
      <c r="M52" s="2253"/>
      <c r="N52" s="2253"/>
      <c r="O52" s="2254"/>
      <c r="P52" s="426"/>
      <c r="Q52" s="2212"/>
      <c r="R52" s="2212"/>
      <c r="S52" s="2212"/>
      <c r="T52" s="2212"/>
      <c r="U52" s="2212"/>
      <c r="V52" s="2259"/>
      <c r="W52" s="2259"/>
      <c r="X52" s="2212"/>
      <c r="Y52" s="2218"/>
      <c r="Z52" s="2256" t="str">
        <f>'計算書（非表示）'!I48</f>
        <v/>
      </c>
      <c r="AA52" s="2256"/>
      <c r="AB52" s="2256"/>
      <c r="AC52" s="2256"/>
      <c r="AD52" s="2257"/>
      <c r="AE52" s="427"/>
      <c r="AF52" s="685">
        <v>43</v>
      </c>
      <c r="AG52" s="2250" t="str">
        <f t="shared" si="1"/>
        <v/>
      </c>
      <c r="AH52" s="2251"/>
      <c r="AI52" s="2251"/>
      <c r="AJ52" s="2251"/>
      <c r="AK52" s="2075">
        <v>3</v>
      </c>
      <c r="AL52" s="2250"/>
      <c r="AM52" s="2252"/>
      <c r="AN52" s="2253"/>
      <c r="AO52" s="2253"/>
      <c r="AP52" s="2253"/>
      <c r="AQ52" s="2253"/>
      <c r="AR52" s="2254"/>
      <c r="AS52" s="426"/>
      <c r="AT52" s="2212"/>
      <c r="AU52" s="2212"/>
      <c r="AV52" s="2212"/>
      <c r="AW52" s="2212"/>
      <c r="AX52" s="2212"/>
      <c r="AY52" s="2260"/>
      <c r="AZ52" s="2260"/>
      <c r="BA52" s="2212"/>
      <c r="BB52" s="2218"/>
      <c r="BC52" s="2256" t="str">
        <f>'計算書（非表示）'!S48</f>
        <v/>
      </c>
      <c r="BD52" s="2256" t="str">
        <f t="shared" si="3"/>
        <v/>
      </c>
      <c r="BE52" s="2256" t="str">
        <f t="shared" si="3"/>
        <v/>
      </c>
      <c r="BF52" s="2256" t="str">
        <f t="shared" si="3"/>
        <v/>
      </c>
      <c r="BG52" s="2257" t="str">
        <f t="shared" si="3"/>
        <v/>
      </c>
      <c r="CV52" s="428"/>
      <c r="CW52" s="428"/>
    </row>
    <row r="53" spans="2:101" s="366" customFormat="1" ht="23.45" customHeight="1">
      <c r="B53" s="422"/>
      <c r="C53" s="685">
        <v>44</v>
      </c>
      <c r="D53" s="2250" t="str">
        <f t="shared" si="0"/>
        <v/>
      </c>
      <c r="E53" s="2251"/>
      <c r="F53" s="2251"/>
      <c r="G53" s="2251"/>
      <c r="H53" s="2075">
        <v>1</v>
      </c>
      <c r="I53" s="2250"/>
      <c r="J53" s="2252"/>
      <c r="K53" s="2253"/>
      <c r="L53" s="2253"/>
      <c r="M53" s="2253"/>
      <c r="N53" s="2253"/>
      <c r="O53" s="2254"/>
      <c r="P53" s="426"/>
      <c r="Q53" s="2212"/>
      <c r="R53" s="2212"/>
      <c r="S53" s="2212"/>
      <c r="T53" s="2212"/>
      <c r="U53" s="2212"/>
      <c r="V53" s="2259"/>
      <c r="W53" s="2259"/>
      <c r="X53" s="2212"/>
      <c r="Y53" s="2218"/>
      <c r="Z53" s="2256" t="str">
        <f>'計算書（非表示）'!I49</f>
        <v/>
      </c>
      <c r="AA53" s="2256"/>
      <c r="AB53" s="2256"/>
      <c r="AC53" s="2256"/>
      <c r="AD53" s="2257"/>
      <c r="AE53" s="427"/>
      <c r="AF53" s="685">
        <v>44</v>
      </c>
      <c r="AG53" s="2250" t="str">
        <f t="shared" si="1"/>
        <v/>
      </c>
      <c r="AH53" s="2251"/>
      <c r="AI53" s="2251"/>
      <c r="AJ53" s="2251"/>
      <c r="AK53" s="2075">
        <v>3</v>
      </c>
      <c r="AL53" s="2250"/>
      <c r="AM53" s="2252"/>
      <c r="AN53" s="2253"/>
      <c r="AO53" s="2253"/>
      <c r="AP53" s="2253"/>
      <c r="AQ53" s="2253"/>
      <c r="AR53" s="2254"/>
      <c r="AS53" s="426"/>
      <c r="AT53" s="2212"/>
      <c r="AU53" s="2212"/>
      <c r="AV53" s="2212"/>
      <c r="AW53" s="2212"/>
      <c r="AX53" s="2212"/>
      <c r="AY53" s="2260"/>
      <c r="AZ53" s="2260"/>
      <c r="BA53" s="2212"/>
      <c r="BB53" s="2218"/>
      <c r="BC53" s="2256" t="str">
        <f>'計算書（非表示）'!S49</f>
        <v/>
      </c>
      <c r="BD53" s="2256" t="str">
        <f t="shared" si="3"/>
        <v/>
      </c>
      <c r="BE53" s="2256" t="str">
        <f t="shared" si="3"/>
        <v/>
      </c>
      <c r="BF53" s="2256" t="str">
        <f t="shared" si="3"/>
        <v/>
      </c>
      <c r="BG53" s="2257" t="str">
        <f t="shared" si="3"/>
        <v/>
      </c>
      <c r="CV53" s="428"/>
      <c r="CW53" s="428"/>
    </row>
    <row r="54" spans="2:101" s="366" customFormat="1" ht="23.45" customHeight="1">
      <c r="B54" s="422"/>
      <c r="C54" s="685">
        <v>45</v>
      </c>
      <c r="D54" s="2250" t="str">
        <f t="shared" si="0"/>
        <v/>
      </c>
      <c r="E54" s="2251"/>
      <c r="F54" s="2251"/>
      <c r="G54" s="2251"/>
      <c r="H54" s="2075">
        <v>1</v>
      </c>
      <c r="I54" s="2250"/>
      <c r="J54" s="2252"/>
      <c r="K54" s="2253"/>
      <c r="L54" s="2253"/>
      <c r="M54" s="2253"/>
      <c r="N54" s="2253"/>
      <c r="O54" s="2254"/>
      <c r="P54" s="426"/>
      <c r="Q54" s="2212"/>
      <c r="R54" s="2212"/>
      <c r="S54" s="2212"/>
      <c r="T54" s="2212"/>
      <c r="U54" s="2212"/>
      <c r="V54" s="2259"/>
      <c r="W54" s="2259"/>
      <c r="X54" s="2212"/>
      <c r="Y54" s="2218"/>
      <c r="Z54" s="2256" t="str">
        <f>'計算書（非表示）'!I50</f>
        <v/>
      </c>
      <c r="AA54" s="2256"/>
      <c r="AB54" s="2256"/>
      <c r="AC54" s="2256"/>
      <c r="AD54" s="2257"/>
      <c r="AE54" s="427"/>
      <c r="AF54" s="685">
        <v>45</v>
      </c>
      <c r="AG54" s="2250" t="str">
        <f t="shared" si="1"/>
        <v/>
      </c>
      <c r="AH54" s="2251"/>
      <c r="AI54" s="2251"/>
      <c r="AJ54" s="2251"/>
      <c r="AK54" s="2075">
        <v>3</v>
      </c>
      <c r="AL54" s="2250"/>
      <c r="AM54" s="2252"/>
      <c r="AN54" s="2253"/>
      <c r="AO54" s="2253"/>
      <c r="AP54" s="2253"/>
      <c r="AQ54" s="2253"/>
      <c r="AR54" s="2254"/>
      <c r="AS54" s="426"/>
      <c r="AT54" s="2212"/>
      <c r="AU54" s="2212"/>
      <c r="AV54" s="2212"/>
      <c r="AW54" s="2212"/>
      <c r="AX54" s="2212"/>
      <c r="AY54" s="2260"/>
      <c r="AZ54" s="2260"/>
      <c r="BA54" s="2212"/>
      <c r="BB54" s="2218"/>
      <c r="BC54" s="2256" t="str">
        <f>'計算書（非表示）'!S50</f>
        <v/>
      </c>
      <c r="BD54" s="2256" t="str">
        <f t="shared" si="3"/>
        <v/>
      </c>
      <c r="BE54" s="2256" t="str">
        <f t="shared" si="3"/>
        <v/>
      </c>
      <c r="BF54" s="2256" t="str">
        <f t="shared" si="3"/>
        <v/>
      </c>
      <c r="BG54" s="2257" t="str">
        <f t="shared" si="3"/>
        <v/>
      </c>
      <c r="CV54" s="428"/>
      <c r="CW54" s="428"/>
    </row>
    <row r="55" spans="2:101" s="366" customFormat="1" ht="23.45" customHeight="1">
      <c r="B55" s="422"/>
      <c r="C55" s="685">
        <v>46</v>
      </c>
      <c r="D55" s="2250" t="str">
        <f t="shared" si="0"/>
        <v/>
      </c>
      <c r="E55" s="2251"/>
      <c r="F55" s="2251"/>
      <c r="G55" s="2251"/>
      <c r="H55" s="2075">
        <v>1</v>
      </c>
      <c r="I55" s="2250"/>
      <c r="J55" s="2252"/>
      <c r="K55" s="2253"/>
      <c r="L55" s="2253"/>
      <c r="M55" s="2253"/>
      <c r="N55" s="2253"/>
      <c r="O55" s="2254"/>
      <c r="P55" s="426"/>
      <c r="Q55" s="2212"/>
      <c r="R55" s="2212"/>
      <c r="S55" s="2212"/>
      <c r="T55" s="2212"/>
      <c r="U55" s="2212"/>
      <c r="V55" s="2259"/>
      <c r="W55" s="2259"/>
      <c r="X55" s="2212"/>
      <c r="Y55" s="2218"/>
      <c r="Z55" s="2256" t="str">
        <f>'計算書（非表示）'!I51</f>
        <v/>
      </c>
      <c r="AA55" s="2256"/>
      <c r="AB55" s="2256"/>
      <c r="AC55" s="2256"/>
      <c r="AD55" s="2257"/>
      <c r="AE55" s="427"/>
      <c r="AF55" s="685">
        <v>46</v>
      </c>
      <c r="AG55" s="2250" t="str">
        <f t="shared" si="1"/>
        <v/>
      </c>
      <c r="AH55" s="2251"/>
      <c r="AI55" s="2251"/>
      <c r="AJ55" s="2251"/>
      <c r="AK55" s="2075">
        <v>3</v>
      </c>
      <c r="AL55" s="2250"/>
      <c r="AM55" s="2252"/>
      <c r="AN55" s="2253"/>
      <c r="AO55" s="2253"/>
      <c r="AP55" s="2253"/>
      <c r="AQ55" s="2253"/>
      <c r="AR55" s="2254"/>
      <c r="AS55" s="426"/>
      <c r="AT55" s="2212"/>
      <c r="AU55" s="2212"/>
      <c r="AV55" s="2212"/>
      <c r="AW55" s="2212"/>
      <c r="AX55" s="2212"/>
      <c r="AY55" s="2260"/>
      <c r="AZ55" s="2260"/>
      <c r="BA55" s="2212"/>
      <c r="BB55" s="2218"/>
      <c r="BC55" s="2256" t="str">
        <f>'計算書（非表示）'!S51</f>
        <v/>
      </c>
      <c r="BD55" s="2256" t="str">
        <f t="shared" si="3"/>
        <v/>
      </c>
      <c r="BE55" s="2256" t="str">
        <f t="shared" si="3"/>
        <v/>
      </c>
      <c r="BF55" s="2256" t="str">
        <f t="shared" si="3"/>
        <v/>
      </c>
      <c r="BG55" s="2257" t="str">
        <f t="shared" si="3"/>
        <v/>
      </c>
      <c r="CV55" s="428"/>
      <c r="CW55" s="428"/>
    </row>
    <row r="56" spans="2:101" s="366" customFormat="1" ht="23.45" customHeight="1">
      <c r="B56" s="422"/>
      <c r="C56" s="685">
        <v>47</v>
      </c>
      <c r="D56" s="2250" t="str">
        <f t="shared" si="0"/>
        <v/>
      </c>
      <c r="E56" s="2251"/>
      <c r="F56" s="2251"/>
      <c r="G56" s="2251"/>
      <c r="H56" s="2075">
        <v>1</v>
      </c>
      <c r="I56" s="2250"/>
      <c r="J56" s="2252"/>
      <c r="K56" s="2253"/>
      <c r="L56" s="2253"/>
      <c r="M56" s="2253"/>
      <c r="N56" s="2253"/>
      <c r="O56" s="2254"/>
      <c r="P56" s="426"/>
      <c r="Q56" s="2212"/>
      <c r="R56" s="2212"/>
      <c r="S56" s="2212"/>
      <c r="T56" s="2212"/>
      <c r="U56" s="2212"/>
      <c r="V56" s="2259"/>
      <c r="W56" s="2259"/>
      <c r="X56" s="2212"/>
      <c r="Y56" s="2218"/>
      <c r="Z56" s="2256" t="str">
        <f>'計算書（非表示）'!I52</f>
        <v/>
      </c>
      <c r="AA56" s="2256"/>
      <c r="AB56" s="2256"/>
      <c r="AC56" s="2256"/>
      <c r="AD56" s="2257"/>
      <c r="AE56" s="427"/>
      <c r="AF56" s="685">
        <v>47</v>
      </c>
      <c r="AG56" s="2250" t="str">
        <f t="shared" si="1"/>
        <v/>
      </c>
      <c r="AH56" s="2251"/>
      <c r="AI56" s="2251"/>
      <c r="AJ56" s="2251"/>
      <c r="AK56" s="2075">
        <v>3</v>
      </c>
      <c r="AL56" s="2250"/>
      <c r="AM56" s="2252"/>
      <c r="AN56" s="2253"/>
      <c r="AO56" s="2253"/>
      <c r="AP56" s="2253"/>
      <c r="AQ56" s="2253"/>
      <c r="AR56" s="2254"/>
      <c r="AS56" s="426"/>
      <c r="AT56" s="2212"/>
      <c r="AU56" s="2212"/>
      <c r="AV56" s="2212"/>
      <c r="AW56" s="2212"/>
      <c r="AX56" s="2212"/>
      <c r="AY56" s="2260"/>
      <c r="AZ56" s="2260"/>
      <c r="BA56" s="2212"/>
      <c r="BB56" s="2218"/>
      <c r="BC56" s="2256" t="str">
        <f>'計算書（非表示）'!S52</f>
        <v/>
      </c>
      <c r="BD56" s="2256" t="str">
        <f t="shared" si="3"/>
        <v/>
      </c>
      <c r="BE56" s="2256" t="str">
        <f t="shared" si="3"/>
        <v/>
      </c>
      <c r="BF56" s="2256" t="str">
        <f t="shared" si="3"/>
        <v/>
      </c>
      <c r="BG56" s="2257" t="str">
        <f t="shared" si="3"/>
        <v/>
      </c>
      <c r="CV56" s="428"/>
      <c r="CW56" s="428"/>
    </row>
    <row r="57" spans="2:101" s="366" customFormat="1" ht="23.45" customHeight="1">
      <c r="B57" s="422"/>
      <c r="C57" s="685">
        <v>48</v>
      </c>
      <c r="D57" s="2250" t="str">
        <f t="shared" si="0"/>
        <v/>
      </c>
      <c r="E57" s="2251"/>
      <c r="F57" s="2251"/>
      <c r="G57" s="2251"/>
      <c r="H57" s="2075">
        <v>1</v>
      </c>
      <c r="I57" s="2250"/>
      <c r="J57" s="2252"/>
      <c r="K57" s="2253"/>
      <c r="L57" s="2253"/>
      <c r="M57" s="2253"/>
      <c r="N57" s="2253"/>
      <c r="O57" s="2254"/>
      <c r="P57" s="426"/>
      <c r="Q57" s="2212"/>
      <c r="R57" s="2212"/>
      <c r="S57" s="2212"/>
      <c r="T57" s="2212"/>
      <c r="U57" s="2212"/>
      <c r="V57" s="2259"/>
      <c r="W57" s="2259"/>
      <c r="X57" s="2212"/>
      <c r="Y57" s="2218"/>
      <c r="Z57" s="2256" t="str">
        <f>'計算書（非表示）'!I53</f>
        <v/>
      </c>
      <c r="AA57" s="2256"/>
      <c r="AB57" s="2256"/>
      <c r="AC57" s="2256"/>
      <c r="AD57" s="2257"/>
      <c r="AE57" s="427"/>
      <c r="AF57" s="685">
        <v>48</v>
      </c>
      <c r="AG57" s="2250" t="str">
        <f t="shared" si="1"/>
        <v/>
      </c>
      <c r="AH57" s="2251"/>
      <c r="AI57" s="2251"/>
      <c r="AJ57" s="2251"/>
      <c r="AK57" s="2075">
        <v>3</v>
      </c>
      <c r="AL57" s="2250"/>
      <c r="AM57" s="2252"/>
      <c r="AN57" s="2253"/>
      <c r="AO57" s="2253"/>
      <c r="AP57" s="2253"/>
      <c r="AQ57" s="2253"/>
      <c r="AR57" s="2254"/>
      <c r="AS57" s="426"/>
      <c r="AT57" s="2212"/>
      <c r="AU57" s="2212"/>
      <c r="AV57" s="2212"/>
      <c r="AW57" s="2212"/>
      <c r="AX57" s="2212"/>
      <c r="AY57" s="2260"/>
      <c r="AZ57" s="2260"/>
      <c r="BA57" s="2212"/>
      <c r="BB57" s="2218"/>
      <c r="BC57" s="2256" t="str">
        <f>'計算書（非表示）'!S53</f>
        <v/>
      </c>
      <c r="BD57" s="2256" t="str">
        <f t="shared" si="3"/>
        <v/>
      </c>
      <c r="BE57" s="2256" t="str">
        <f t="shared" si="3"/>
        <v/>
      </c>
      <c r="BF57" s="2256" t="str">
        <f t="shared" si="3"/>
        <v/>
      </c>
      <c r="BG57" s="2257" t="str">
        <f t="shared" si="3"/>
        <v/>
      </c>
      <c r="CV57" s="428"/>
      <c r="CW57" s="428"/>
    </row>
    <row r="58" spans="2:101" s="366" customFormat="1" ht="23.45" customHeight="1">
      <c r="B58" s="422"/>
      <c r="C58" s="685">
        <v>49</v>
      </c>
      <c r="D58" s="2250" t="str">
        <f t="shared" si="0"/>
        <v/>
      </c>
      <c r="E58" s="2251"/>
      <c r="F58" s="2251"/>
      <c r="G58" s="2251"/>
      <c r="H58" s="2075">
        <v>1</v>
      </c>
      <c r="I58" s="2250"/>
      <c r="J58" s="2252"/>
      <c r="K58" s="2253"/>
      <c r="L58" s="2253"/>
      <c r="M58" s="2253"/>
      <c r="N58" s="2253"/>
      <c r="O58" s="2254"/>
      <c r="P58" s="426"/>
      <c r="Q58" s="2212"/>
      <c r="R58" s="2212"/>
      <c r="S58" s="2212"/>
      <c r="T58" s="2212"/>
      <c r="U58" s="2212"/>
      <c r="V58" s="2259"/>
      <c r="W58" s="2259"/>
      <c r="X58" s="2212"/>
      <c r="Y58" s="2218"/>
      <c r="Z58" s="2256" t="str">
        <f>'計算書（非表示）'!I54</f>
        <v/>
      </c>
      <c r="AA58" s="2256"/>
      <c r="AB58" s="2256"/>
      <c r="AC58" s="2256"/>
      <c r="AD58" s="2257"/>
      <c r="AE58" s="427"/>
      <c r="AF58" s="685">
        <v>49</v>
      </c>
      <c r="AG58" s="2250" t="str">
        <f t="shared" si="1"/>
        <v/>
      </c>
      <c r="AH58" s="2251"/>
      <c r="AI58" s="2251"/>
      <c r="AJ58" s="2251"/>
      <c r="AK58" s="2075">
        <v>3</v>
      </c>
      <c r="AL58" s="2250"/>
      <c r="AM58" s="2252"/>
      <c r="AN58" s="2253"/>
      <c r="AO58" s="2253"/>
      <c r="AP58" s="2253"/>
      <c r="AQ58" s="2253"/>
      <c r="AR58" s="2254"/>
      <c r="AS58" s="426"/>
      <c r="AT58" s="2212"/>
      <c r="AU58" s="2212"/>
      <c r="AV58" s="2212"/>
      <c r="AW58" s="2212"/>
      <c r="AX58" s="2212"/>
      <c r="AY58" s="2260"/>
      <c r="AZ58" s="2260"/>
      <c r="BA58" s="2212"/>
      <c r="BB58" s="2218"/>
      <c r="BC58" s="2256" t="str">
        <f>'計算書（非表示）'!S54</f>
        <v/>
      </c>
      <c r="BD58" s="2256" t="str">
        <f t="shared" si="3"/>
        <v/>
      </c>
      <c r="BE58" s="2256" t="str">
        <f t="shared" si="3"/>
        <v/>
      </c>
      <c r="BF58" s="2256" t="str">
        <f t="shared" si="3"/>
        <v/>
      </c>
      <c r="BG58" s="2257" t="str">
        <f t="shared" si="3"/>
        <v/>
      </c>
      <c r="CV58" s="428"/>
      <c r="CW58" s="428"/>
    </row>
    <row r="59" spans="2:101" s="366" customFormat="1" ht="23.45" customHeight="1">
      <c r="B59" s="422"/>
      <c r="C59" s="685">
        <v>50</v>
      </c>
      <c r="D59" s="2250" t="str">
        <f t="shared" si="0"/>
        <v/>
      </c>
      <c r="E59" s="2251"/>
      <c r="F59" s="2251"/>
      <c r="G59" s="2251"/>
      <c r="H59" s="2075">
        <v>1</v>
      </c>
      <c r="I59" s="2250"/>
      <c r="J59" s="2252"/>
      <c r="K59" s="2253"/>
      <c r="L59" s="2253"/>
      <c r="M59" s="2253"/>
      <c r="N59" s="2253"/>
      <c r="O59" s="2254"/>
      <c r="P59" s="426"/>
      <c r="Q59" s="2212"/>
      <c r="R59" s="2212"/>
      <c r="S59" s="2212"/>
      <c r="T59" s="2212"/>
      <c r="U59" s="2212"/>
      <c r="V59" s="2259"/>
      <c r="W59" s="2259"/>
      <c r="X59" s="2212"/>
      <c r="Y59" s="2218"/>
      <c r="Z59" s="2256" t="str">
        <f>'計算書（非表示）'!I55</f>
        <v/>
      </c>
      <c r="AA59" s="2256"/>
      <c r="AB59" s="2256"/>
      <c r="AC59" s="2256"/>
      <c r="AD59" s="2257"/>
      <c r="AE59" s="427"/>
      <c r="AF59" s="685">
        <v>50</v>
      </c>
      <c r="AG59" s="2250" t="str">
        <f t="shared" si="1"/>
        <v/>
      </c>
      <c r="AH59" s="2251"/>
      <c r="AI59" s="2251"/>
      <c r="AJ59" s="2251"/>
      <c r="AK59" s="2075">
        <v>3</v>
      </c>
      <c r="AL59" s="2250"/>
      <c r="AM59" s="2252"/>
      <c r="AN59" s="2253"/>
      <c r="AO59" s="2253"/>
      <c r="AP59" s="2253"/>
      <c r="AQ59" s="2253"/>
      <c r="AR59" s="2254"/>
      <c r="AS59" s="426"/>
      <c r="AT59" s="2212"/>
      <c r="AU59" s="2212"/>
      <c r="AV59" s="2212"/>
      <c r="AW59" s="2212"/>
      <c r="AX59" s="2212"/>
      <c r="AY59" s="2260"/>
      <c r="AZ59" s="2260"/>
      <c r="BA59" s="2212"/>
      <c r="BB59" s="2218"/>
      <c r="BC59" s="2256" t="str">
        <f>'計算書（非表示）'!S55</f>
        <v/>
      </c>
      <c r="BD59" s="2256" t="str">
        <f t="shared" si="3"/>
        <v/>
      </c>
      <c r="BE59" s="2256" t="str">
        <f t="shared" si="3"/>
        <v/>
      </c>
      <c r="BF59" s="2256" t="str">
        <f t="shared" si="3"/>
        <v/>
      </c>
      <c r="BG59" s="2257" t="str">
        <f t="shared" si="3"/>
        <v/>
      </c>
      <c r="CV59" s="428"/>
      <c r="CW59" s="428"/>
    </row>
    <row r="60" spans="2:101" s="366" customFormat="1" ht="23.45" customHeight="1">
      <c r="B60" s="422"/>
      <c r="C60" s="685">
        <v>51</v>
      </c>
      <c r="D60" s="2250" t="str">
        <f t="shared" si="0"/>
        <v/>
      </c>
      <c r="E60" s="2251"/>
      <c r="F60" s="2251"/>
      <c r="G60" s="2251"/>
      <c r="H60" s="2075">
        <v>1</v>
      </c>
      <c r="I60" s="2250"/>
      <c r="J60" s="2252"/>
      <c r="K60" s="2253"/>
      <c r="L60" s="2253"/>
      <c r="M60" s="2253"/>
      <c r="N60" s="2253"/>
      <c r="O60" s="2254"/>
      <c r="P60" s="426"/>
      <c r="Q60" s="2212"/>
      <c r="R60" s="2212"/>
      <c r="S60" s="2212"/>
      <c r="T60" s="2212"/>
      <c r="U60" s="2212"/>
      <c r="V60" s="2259"/>
      <c r="W60" s="2259"/>
      <c r="X60" s="2212"/>
      <c r="Y60" s="2218"/>
      <c r="Z60" s="2256" t="str">
        <f>'計算書（非表示）'!I56</f>
        <v/>
      </c>
      <c r="AA60" s="2256"/>
      <c r="AB60" s="2256"/>
      <c r="AC60" s="2256"/>
      <c r="AD60" s="2257"/>
      <c r="AE60" s="427"/>
      <c r="AF60" s="685">
        <v>51</v>
      </c>
      <c r="AG60" s="2250" t="str">
        <f t="shared" si="1"/>
        <v/>
      </c>
      <c r="AH60" s="2251"/>
      <c r="AI60" s="2251"/>
      <c r="AJ60" s="2251"/>
      <c r="AK60" s="2075">
        <v>3</v>
      </c>
      <c r="AL60" s="2250"/>
      <c r="AM60" s="2252"/>
      <c r="AN60" s="2253"/>
      <c r="AO60" s="2253"/>
      <c r="AP60" s="2253"/>
      <c r="AQ60" s="2253"/>
      <c r="AR60" s="2254"/>
      <c r="AS60" s="426"/>
      <c r="AT60" s="2212"/>
      <c r="AU60" s="2212"/>
      <c r="AV60" s="2212"/>
      <c r="AW60" s="2212"/>
      <c r="AX60" s="2212"/>
      <c r="AY60" s="2260"/>
      <c r="AZ60" s="2260"/>
      <c r="BA60" s="2212"/>
      <c r="BB60" s="2218"/>
      <c r="BC60" s="2256" t="str">
        <f>'計算書（非表示）'!S56</f>
        <v/>
      </c>
      <c r="BD60" s="2256" t="str">
        <f t="shared" si="3"/>
        <v/>
      </c>
      <c r="BE60" s="2256" t="str">
        <f t="shared" si="3"/>
        <v/>
      </c>
      <c r="BF60" s="2256" t="str">
        <f t="shared" si="3"/>
        <v/>
      </c>
      <c r="BG60" s="2257" t="str">
        <f t="shared" si="3"/>
        <v/>
      </c>
      <c r="CV60" s="428"/>
      <c r="CW60" s="428"/>
    </row>
    <row r="61" spans="2:101" s="366" customFormat="1" ht="23.45" customHeight="1">
      <c r="B61" s="422"/>
      <c r="C61" s="685">
        <v>52</v>
      </c>
      <c r="D61" s="2250" t="str">
        <f t="shared" si="0"/>
        <v/>
      </c>
      <c r="E61" s="2251"/>
      <c r="F61" s="2251"/>
      <c r="G61" s="2251"/>
      <c r="H61" s="2075">
        <v>1</v>
      </c>
      <c r="I61" s="2250"/>
      <c r="J61" s="2252"/>
      <c r="K61" s="2253"/>
      <c r="L61" s="2253"/>
      <c r="M61" s="2253"/>
      <c r="N61" s="2253"/>
      <c r="O61" s="2254"/>
      <c r="P61" s="426"/>
      <c r="Q61" s="2212"/>
      <c r="R61" s="2212"/>
      <c r="S61" s="2212"/>
      <c r="T61" s="2212"/>
      <c r="U61" s="2212"/>
      <c r="V61" s="2259"/>
      <c r="W61" s="2259"/>
      <c r="X61" s="2212"/>
      <c r="Y61" s="2218"/>
      <c r="Z61" s="2256" t="str">
        <f>'計算書（非表示）'!I57</f>
        <v/>
      </c>
      <c r="AA61" s="2256"/>
      <c r="AB61" s="2256"/>
      <c r="AC61" s="2256"/>
      <c r="AD61" s="2257"/>
      <c r="AE61" s="427"/>
      <c r="AF61" s="685">
        <v>52</v>
      </c>
      <c r="AG61" s="2250" t="str">
        <f t="shared" si="1"/>
        <v/>
      </c>
      <c r="AH61" s="2251"/>
      <c r="AI61" s="2251"/>
      <c r="AJ61" s="2251"/>
      <c r="AK61" s="2075">
        <v>3</v>
      </c>
      <c r="AL61" s="2250"/>
      <c r="AM61" s="2252"/>
      <c r="AN61" s="2253"/>
      <c r="AO61" s="2253"/>
      <c r="AP61" s="2253"/>
      <c r="AQ61" s="2253"/>
      <c r="AR61" s="2254"/>
      <c r="AS61" s="426"/>
      <c r="AT61" s="2212"/>
      <c r="AU61" s="2212"/>
      <c r="AV61" s="2212"/>
      <c r="AW61" s="2212"/>
      <c r="AX61" s="2212"/>
      <c r="AY61" s="2260"/>
      <c r="AZ61" s="2260"/>
      <c r="BA61" s="2212"/>
      <c r="BB61" s="2218"/>
      <c r="BC61" s="2256" t="str">
        <f>'計算書（非表示）'!S57</f>
        <v/>
      </c>
      <c r="BD61" s="2256" t="str">
        <f t="shared" si="3"/>
        <v/>
      </c>
      <c r="BE61" s="2256" t="str">
        <f t="shared" si="3"/>
        <v/>
      </c>
      <c r="BF61" s="2256" t="str">
        <f t="shared" si="3"/>
        <v/>
      </c>
      <c r="BG61" s="2257" t="str">
        <f t="shared" si="3"/>
        <v/>
      </c>
      <c r="CV61" s="428"/>
      <c r="CW61" s="428"/>
    </row>
    <row r="62" spans="2:101" s="366" customFormat="1" ht="23.45" customHeight="1">
      <c r="B62" s="422"/>
      <c r="C62" s="685">
        <v>53</v>
      </c>
      <c r="D62" s="2250" t="str">
        <f t="shared" si="0"/>
        <v/>
      </c>
      <c r="E62" s="2251"/>
      <c r="F62" s="2251"/>
      <c r="G62" s="2251"/>
      <c r="H62" s="2075">
        <v>1</v>
      </c>
      <c r="I62" s="2250"/>
      <c r="J62" s="2252"/>
      <c r="K62" s="2253"/>
      <c r="L62" s="2253"/>
      <c r="M62" s="2253"/>
      <c r="N62" s="2253"/>
      <c r="O62" s="2254"/>
      <c r="P62" s="426"/>
      <c r="Q62" s="2212"/>
      <c r="R62" s="2212"/>
      <c r="S62" s="2212"/>
      <c r="T62" s="2212"/>
      <c r="U62" s="2212"/>
      <c r="V62" s="2259"/>
      <c r="W62" s="2259"/>
      <c r="X62" s="2212"/>
      <c r="Y62" s="2218"/>
      <c r="Z62" s="2256" t="str">
        <f>'計算書（非表示）'!I58</f>
        <v/>
      </c>
      <c r="AA62" s="2256"/>
      <c r="AB62" s="2256"/>
      <c r="AC62" s="2256"/>
      <c r="AD62" s="2257"/>
      <c r="AE62" s="427"/>
      <c r="AF62" s="685">
        <v>53</v>
      </c>
      <c r="AG62" s="2250" t="str">
        <f t="shared" si="1"/>
        <v/>
      </c>
      <c r="AH62" s="2251"/>
      <c r="AI62" s="2251"/>
      <c r="AJ62" s="2251"/>
      <c r="AK62" s="2075">
        <v>3</v>
      </c>
      <c r="AL62" s="2250"/>
      <c r="AM62" s="2252"/>
      <c r="AN62" s="2253"/>
      <c r="AO62" s="2253"/>
      <c r="AP62" s="2253"/>
      <c r="AQ62" s="2253"/>
      <c r="AR62" s="2254"/>
      <c r="AS62" s="426"/>
      <c r="AT62" s="2212"/>
      <c r="AU62" s="2212"/>
      <c r="AV62" s="2212"/>
      <c r="AW62" s="2212"/>
      <c r="AX62" s="2212"/>
      <c r="AY62" s="2260"/>
      <c r="AZ62" s="2260"/>
      <c r="BA62" s="2212"/>
      <c r="BB62" s="2218"/>
      <c r="BC62" s="2256" t="str">
        <f>'計算書（非表示）'!S58</f>
        <v/>
      </c>
      <c r="BD62" s="2256" t="str">
        <f t="shared" si="3"/>
        <v/>
      </c>
      <c r="BE62" s="2256" t="str">
        <f t="shared" si="3"/>
        <v/>
      </c>
      <c r="BF62" s="2256" t="str">
        <f t="shared" si="3"/>
        <v/>
      </c>
      <c r="BG62" s="2257" t="str">
        <f t="shared" si="3"/>
        <v/>
      </c>
      <c r="CV62" s="428"/>
      <c r="CW62" s="428"/>
    </row>
    <row r="63" spans="2:101" s="366" customFormat="1" ht="23.45" customHeight="1">
      <c r="B63" s="422"/>
      <c r="C63" s="685">
        <v>54</v>
      </c>
      <c r="D63" s="2250" t="str">
        <f t="shared" si="0"/>
        <v/>
      </c>
      <c r="E63" s="2251"/>
      <c r="F63" s="2251"/>
      <c r="G63" s="2251"/>
      <c r="H63" s="2075">
        <v>1</v>
      </c>
      <c r="I63" s="2250"/>
      <c r="J63" s="2252"/>
      <c r="K63" s="2253"/>
      <c r="L63" s="2253"/>
      <c r="M63" s="2253"/>
      <c r="N63" s="2253"/>
      <c r="O63" s="2254"/>
      <c r="P63" s="426"/>
      <c r="Q63" s="2212"/>
      <c r="R63" s="2212"/>
      <c r="S63" s="2212"/>
      <c r="T63" s="2212"/>
      <c r="U63" s="2212"/>
      <c r="V63" s="2259"/>
      <c r="W63" s="2259"/>
      <c r="X63" s="2212"/>
      <c r="Y63" s="2218"/>
      <c r="Z63" s="2256" t="str">
        <f>'計算書（非表示）'!I59</f>
        <v/>
      </c>
      <c r="AA63" s="2256"/>
      <c r="AB63" s="2256"/>
      <c r="AC63" s="2256"/>
      <c r="AD63" s="2257"/>
      <c r="AE63" s="427"/>
      <c r="AF63" s="685">
        <v>54</v>
      </c>
      <c r="AG63" s="2250" t="str">
        <f t="shared" si="1"/>
        <v/>
      </c>
      <c r="AH63" s="2251"/>
      <c r="AI63" s="2251"/>
      <c r="AJ63" s="2251"/>
      <c r="AK63" s="2075">
        <v>3</v>
      </c>
      <c r="AL63" s="2250"/>
      <c r="AM63" s="2252"/>
      <c r="AN63" s="2253"/>
      <c r="AO63" s="2253"/>
      <c r="AP63" s="2253"/>
      <c r="AQ63" s="2253"/>
      <c r="AR63" s="2254"/>
      <c r="AS63" s="426"/>
      <c r="AT63" s="2212"/>
      <c r="AU63" s="2212"/>
      <c r="AV63" s="2212"/>
      <c r="AW63" s="2212"/>
      <c r="AX63" s="2212"/>
      <c r="AY63" s="2260"/>
      <c r="AZ63" s="2260"/>
      <c r="BA63" s="2212"/>
      <c r="BB63" s="2218"/>
      <c r="BC63" s="2256" t="str">
        <f>'計算書（非表示）'!S59</f>
        <v/>
      </c>
      <c r="BD63" s="2256" t="str">
        <f t="shared" si="3"/>
        <v/>
      </c>
      <c r="BE63" s="2256" t="str">
        <f t="shared" si="3"/>
        <v/>
      </c>
      <c r="BF63" s="2256" t="str">
        <f t="shared" si="3"/>
        <v/>
      </c>
      <c r="BG63" s="2257" t="str">
        <f t="shared" si="3"/>
        <v/>
      </c>
      <c r="CV63" s="428"/>
      <c r="CW63" s="428"/>
    </row>
    <row r="64" spans="2:101" s="366" customFormat="1" ht="23.45" customHeight="1">
      <c r="B64" s="422"/>
      <c r="C64" s="685">
        <v>55</v>
      </c>
      <c r="D64" s="2250" t="str">
        <f t="shared" si="0"/>
        <v/>
      </c>
      <c r="E64" s="2251"/>
      <c r="F64" s="2251"/>
      <c r="G64" s="2251"/>
      <c r="H64" s="2075">
        <v>1</v>
      </c>
      <c r="I64" s="2250"/>
      <c r="J64" s="2252"/>
      <c r="K64" s="2253"/>
      <c r="L64" s="2253"/>
      <c r="M64" s="2253"/>
      <c r="N64" s="2253"/>
      <c r="O64" s="2254"/>
      <c r="P64" s="426"/>
      <c r="Q64" s="2212"/>
      <c r="R64" s="2212"/>
      <c r="S64" s="2212"/>
      <c r="T64" s="2212"/>
      <c r="U64" s="2212"/>
      <c r="V64" s="2259"/>
      <c r="W64" s="2259"/>
      <c r="X64" s="2212"/>
      <c r="Y64" s="2218"/>
      <c r="Z64" s="2256" t="str">
        <f>'計算書（非表示）'!I60</f>
        <v/>
      </c>
      <c r="AA64" s="2256"/>
      <c r="AB64" s="2256"/>
      <c r="AC64" s="2256"/>
      <c r="AD64" s="2257"/>
      <c r="AE64" s="427"/>
      <c r="AF64" s="685">
        <v>55</v>
      </c>
      <c r="AG64" s="2250" t="str">
        <f t="shared" si="1"/>
        <v/>
      </c>
      <c r="AH64" s="2251"/>
      <c r="AI64" s="2251"/>
      <c r="AJ64" s="2251"/>
      <c r="AK64" s="2075">
        <v>3</v>
      </c>
      <c r="AL64" s="2250"/>
      <c r="AM64" s="2252"/>
      <c r="AN64" s="2253"/>
      <c r="AO64" s="2253"/>
      <c r="AP64" s="2253"/>
      <c r="AQ64" s="2253"/>
      <c r="AR64" s="2254"/>
      <c r="AS64" s="426"/>
      <c r="AT64" s="2212"/>
      <c r="AU64" s="2212"/>
      <c r="AV64" s="2212"/>
      <c r="AW64" s="2212"/>
      <c r="AX64" s="2212"/>
      <c r="AY64" s="2260"/>
      <c r="AZ64" s="2260"/>
      <c r="BA64" s="2212"/>
      <c r="BB64" s="2218"/>
      <c r="BC64" s="2256" t="str">
        <f>'計算書（非表示）'!S60</f>
        <v/>
      </c>
      <c r="BD64" s="2256" t="str">
        <f t="shared" si="3"/>
        <v/>
      </c>
      <c r="BE64" s="2256" t="str">
        <f t="shared" si="3"/>
        <v/>
      </c>
      <c r="BF64" s="2256" t="str">
        <f t="shared" si="3"/>
        <v/>
      </c>
      <c r="BG64" s="2257" t="str">
        <f t="shared" si="3"/>
        <v/>
      </c>
      <c r="CV64" s="428"/>
      <c r="CW64" s="428"/>
    </row>
    <row r="65" spans="2:101" s="366" customFormat="1" ht="23.45" customHeight="1">
      <c r="B65" s="422"/>
      <c r="C65" s="685">
        <v>56</v>
      </c>
      <c r="D65" s="2250" t="str">
        <f t="shared" si="0"/>
        <v/>
      </c>
      <c r="E65" s="2251"/>
      <c r="F65" s="2251"/>
      <c r="G65" s="2251"/>
      <c r="H65" s="2075">
        <v>1</v>
      </c>
      <c r="I65" s="2250"/>
      <c r="J65" s="2252"/>
      <c r="K65" s="2253"/>
      <c r="L65" s="2253"/>
      <c r="M65" s="2253"/>
      <c r="N65" s="2253"/>
      <c r="O65" s="2254"/>
      <c r="P65" s="426"/>
      <c r="Q65" s="2212"/>
      <c r="R65" s="2212"/>
      <c r="S65" s="2212"/>
      <c r="T65" s="2212"/>
      <c r="U65" s="2212"/>
      <c r="V65" s="2259"/>
      <c r="W65" s="2259"/>
      <c r="X65" s="2212"/>
      <c r="Y65" s="2218"/>
      <c r="Z65" s="2256" t="str">
        <f>'計算書（非表示）'!I61</f>
        <v/>
      </c>
      <c r="AA65" s="2256"/>
      <c r="AB65" s="2256"/>
      <c r="AC65" s="2256"/>
      <c r="AD65" s="2257"/>
      <c r="AE65" s="427"/>
      <c r="AF65" s="685">
        <v>56</v>
      </c>
      <c r="AG65" s="2250" t="str">
        <f t="shared" si="1"/>
        <v/>
      </c>
      <c r="AH65" s="2251"/>
      <c r="AI65" s="2251"/>
      <c r="AJ65" s="2251"/>
      <c r="AK65" s="2075">
        <v>3</v>
      </c>
      <c r="AL65" s="2250"/>
      <c r="AM65" s="2252"/>
      <c r="AN65" s="2253"/>
      <c r="AO65" s="2253"/>
      <c r="AP65" s="2253"/>
      <c r="AQ65" s="2253"/>
      <c r="AR65" s="2254"/>
      <c r="AS65" s="426"/>
      <c r="AT65" s="2212"/>
      <c r="AU65" s="2212"/>
      <c r="AV65" s="2212"/>
      <c r="AW65" s="2212"/>
      <c r="AX65" s="2212"/>
      <c r="AY65" s="2260"/>
      <c r="AZ65" s="2260"/>
      <c r="BA65" s="2212"/>
      <c r="BB65" s="2218"/>
      <c r="BC65" s="2256" t="str">
        <f>'計算書（非表示）'!S61</f>
        <v/>
      </c>
      <c r="BD65" s="2256" t="str">
        <f t="shared" si="3"/>
        <v/>
      </c>
      <c r="BE65" s="2256" t="str">
        <f t="shared" si="3"/>
        <v/>
      </c>
      <c r="BF65" s="2256" t="str">
        <f t="shared" si="3"/>
        <v/>
      </c>
      <c r="BG65" s="2257" t="str">
        <f t="shared" si="3"/>
        <v/>
      </c>
      <c r="CV65" s="428"/>
      <c r="CW65" s="428"/>
    </row>
    <row r="66" spans="2:101" s="366" customFormat="1" ht="23.45" customHeight="1">
      <c r="B66" s="422"/>
      <c r="C66" s="685">
        <v>57</v>
      </c>
      <c r="D66" s="2250" t="str">
        <f t="shared" si="0"/>
        <v/>
      </c>
      <c r="E66" s="2251"/>
      <c r="F66" s="2251"/>
      <c r="G66" s="2251"/>
      <c r="H66" s="2075">
        <v>1</v>
      </c>
      <c r="I66" s="2250"/>
      <c r="J66" s="2252"/>
      <c r="K66" s="2253"/>
      <c r="L66" s="2253"/>
      <c r="M66" s="2253"/>
      <c r="N66" s="2253"/>
      <c r="O66" s="2254"/>
      <c r="P66" s="426"/>
      <c r="Q66" s="2212"/>
      <c r="R66" s="2212"/>
      <c r="S66" s="2212"/>
      <c r="T66" s="2212"/>
      <c r="U66" s="2212"/>
      <c r="V66" s="2259"/>
      <c r="W66" s="2259"/>
      <c r="X66" s="2212"/>
      <c r="Y66" s="2218"/>
      <c r="Z66" s="2256" t="str">
        <f>'計算書（非表示）'!I62</f>
        <v/>
      </c>
      <c r="AA66" s="2256"/>
      <c r="AB66" s="2256"/>
      <c r="AC66" s="2256"/>
      <c r="AD66" s="2257"/>
      <c r="AE66" s="427"/>
      <c r="AF66" s="685">
        <v>57</v>
      </c>
      <c r="AG66" s="2250" t="str">
        <f t="shared" si="1"/>
        <v/>
      </c>
      <c r="AH66" s="2251"/>
      <c r="AI66" s="2251"/>
      <c r="AJ66" s="2251"/>
      <c r="AK66" s="2075">
        <v>3</v>
      </c>
      <c r="AL66" s="2250"/>
      <c r="AM66" s="2252"/>
      <c r="AN66" s="2253"/>
      <c r="AO66" s="2253"/>
      <c r="AP66" s="2253"/>
      <c r="AQ66" s="2253"/>
      <c r="AR66" s="2254"/>
      <c r="AS66" s="426"/>
      <c r="AT66" s="2212"/>
      <c r="AU66" s="2212"/>
      <c r="AV66" s="2212"/>
      <c r="AW66" s="2212"/>
      <c r="AX66" s="2212"/>
      <c r="AY66" s="2260"/>
      <c r="AZ66" s="2260"/>
      <c r="BA66" s="2212"/>
      <c r="BB66" s="2218"/>
      <c r="BC66" s="2256" t="str">
        <f>'計算書（非表示）'!S62</f>
        <v/>
      </c>
      <c r="BD66" s="2256" t="str">
        <f t="shared" si="3"/>
        <v/>
      </c>
      <c r="BE66" s="2256" t="str">
        <f t="shared" si="3"/>
        <v/>
      </c>
      <c r="BF66" s="2256" t="str">
        <f t="shared" si="3"/>
        <v/>
      </c>
      <c r="BG66" s="2257" t="str">
        <f t="shared" si="3"/>
        <v/>
      </c>
      <c r="CV66" s="428"/>
      <c r="CW66" s="428"/>
    </row>
    <row r="67" spans="2:101" s="366" customFormat="1" ht="23.45" customHeight="1">
      <c r="B67" s="422"/>
      <c r="C67" s="685">
        <v>58</v>
      </c>
      <c r="D67" s="2250" t="str">
        <f t="shared" si="0"/>
        <v/>
      </c>
      <c r="E67" s="2251"/>
      <c r="F67" s="2251"/>
      <c r="G67" s="2251"/>
      <c r="H67" s="2075">
        <v>1</v>
      </c>
      <c r="I67" s="2250"/>
      <c r="J67" s="2252"/>
      <c r="K67" s="2253"/>
      <c r="L67" s="2253"/>
      <c r="M67" s="2253"/>
      <c r="N67" s="2253"/>
      <c r="O67" s="2254"/>
      <c r="P67" s="426"/>
      <c r="Q67" s="2212"/>
      <c r="R67" s="2212"/>
      <c r="S67" s="2212"/>
      <c r="T67" s="2212"/>
      <c r="U67" s="2212"/>
      <c r="V67" s="2259"/>
      <c r="W67" s="2259"/>
      <c r="X67" s="2212"/>
      <c r="Y67" s="2218"/>
      <c r="Z67" s="2256" t="str">
        <f>'計算書（非表示）'!I63</f>
        <v/>
      </c>
      <c r="AA67" s="2256"/>
      <c r="AB67" s="2256"/>
      <c r="AC67" s="2256"/>
      <c r="AD67" s="2257"/>
      <c r="AE67" s="427"/>
      <c r="AF67" s="685">
        <v>58</v>
      </c>
      <c r="AG67" s="2250" t="str">
        <f t="shared" si="1"/>
        <v/>
      </c>
      <c r="AH67" s="2251"/>
      <c r="AI67" s="2251"/>
      <c r="AJ67" s="2251"/>
      <c r="AK67" s="2075">
        <v>3</v>
      </c>
      <c r="AL67" s="2250"/>
      <c r="AM67" s="2252"/>
      <c r="AN67" s="2253"/>
      <c r="AO67" s="2253"/>
      <c r="AP67" s="2253"/>
      <c r="AQ67" s="2253"/>
      <c r="AR67" s="2254"/>
      <c r="AS67" s="426"/>
      <c r="AT67" s="2212"/>
      <c r="AU67" s="2212"/>
      <c r="AV67" s="2212"/>
      <c r="AW67" s="2212"/>
      <c r="AX67" s="2212"/>
      <c r="AY67" s="2260"/>
      <c r="AZ67" s="2260"/>
      <c r="BA67" s="2212"/>
      <c r="BB67" s="2218"/>
      <c r="BC67" s="2256" t="str">
        <f>'計算書（非表示）'!S63</f>
        <v/>
      </c>
      <c r="BD67" s="2256" t="str">
        <f t="shared" si="3"/>
        <v/>
      </c>
      <c r="BE67" s="2256" t="str">
        <f t="shared" si="3"/>
        <v/>
      </c>
      <c r="BF67" s="2256" t="str">
        <f t="shared" si="3"/>
        <v/>
      </c>
      <c r="BG67" s="2257" t="str">
        <f t="shared" si="3"/>
        <v/>
      </c>
      <c r="CV67" s="428"/>
      <c r="CW67" s="428"/>
    </row>
    <row r="68" spans="2:101" s="366" customFormat="1" ht="23.45" customHeight="1">
      <c r="B68" s="422"/>
      <c r="C68" s="685">
        <v>59</v>
      </c>
      <c r="D68" s="2250" t="str">
        <f t="shared" si="0"/>
        <v/>
      </c>
      <c r="E68" s="2251"/>
      <c r="F68" s="2251"/>
      <c r="G68" s="2251"/>
      <c r="H68" s="2075">
        <v>1</v>
      </c>
      <c r="I68" s="2250"/>
      <c r="J68" s="2252"/>
      <c r="K68" s="2253"/>
      <c r="L68" s="2253"/>
      <c r="M68" s="2253"/>
      <c r="N68" s="2253"/>
      <c r="O68" s="2254"/>
      <c r="P68" s="426"/>
      <c r="Q68" s="2212"/>
      <c r="R68" s="2212"/>
      <c r="S68" s="2212"/>
      <c r="T68" s="2212"/>
      <c r="U68" s="2212"/>
      <c r="V68" s="2259"/>
      <c r="W68" s="2259"/>
      <c r="X68" s="2212"/>
      <c r="Y68" s="2218"/>
      <c r="Z68" s="2256" t="str">
        <f>'計算書（非表示）'!I64</f>
        <v/>
      </c>
      <c r="AA68" s="2256"/>
      <c r="AB68" s="2256"/>
      <c r="AC68" s="2256"/>
      <c r="AD68" s="2257"/>
      <c r="AE68" s="427"/>
      <c r="AF68" s="685">
        <v>59</v>
      </c>
      <c r="AG68" s="2250" t="str">
        <f t="shared" si="1"/>
        <v/>
      </c>
      <c r="AH68" s="2251"/>
      <c r="AI68" s="2251"/>
      <c r="AJ68" s="2251"/>
      <c r="AK68" s="2075">
        <v>3</v>
      </c>
      <c r="AL68" s="2250"/>
      <c r="AM68" s="2252"/>
      <c r="AN68" s="2253"/>
      <c r="AO68" s="2253"/>
      <c r="AP68" s="2253"/>
      <c r="AQ68" s="2253"/>
      <c r="AR68" s="2254"/>
      <c r="AS68" s="426"/>
      <c r="AT68" s="2212"/>
      <c r="AU68" s="2212"/>
      <c r="AV68" s="2212"/>
      <c r="AW68" s="2212"/>
      <c r="AX68" s="2212"/>
      <c r="AY68" s="2260"/>
      <c r="AZ68" s="2260"/>
      <c r="BA68" s="2212"/>
      <c r="BB68" s="2218"/>
      <c r="BC68" s="2256" t="str">
        <f>'計算書（非表示）'!S64</f>
        <v/>
      </c>
      <c r="BD68" s="2256" t="str">
        <f t="shared" si="3"/>
        <v/>
      </c>
      <c r="BE68" s="2256" t="str">
        <f t="shared" si="3"/>
        <v/>
      </c>
      <c r="BF68" s="2256" t="str">
        <f t="shared" si="3"/>
        <v/>
      </c>
      <c r="BG68" s="2257" t="str">
        <f t="shared" si="3"/>
        <v/>
      </c>
      <c r="CV68" s="428"/>
      <c r="CW68" s="428"/>
    </row>
    <row r="69" spans="2:101" s="366" customFormat="1" ht="23.45" customHeight="1">
      <c r="B69" s="422"/>
      <c r="C69" s="685">
        <v>60</v>
      </c>
      <c r="D69" s="2250" t="str">
        <f t="shared" si="0"/>
        <v/>
      </c>
      <c r="E69" s="2251"/>
      <c r="F69" s="2251"/>
      <c r="G69" s="2251"/>
      <c r="H69" s="2075">
        <v>1</v>
      </c>
      <c r="I69" s="2250"/>
      <c r="J69" s="2252"/>
      <c r="K69" s="2253"/>
      <c r="L69" s="2253"/>
      <c r="M69" s="2253"/>
      <c r="N69" s="2253"/>
      <c r="O69" s="2254"/>
      <c r="P69" s="426"/>
      <c r="Q69" s="2212"/>
      <c r="R69" s="2212"/>
      <c r="S69" s="2212"/>
      <c r="T69" s="2212"/>
      <c r="U69" s="2212"/>
      <c r="V69" s="2259"/>
      <c r="W69" s="2259"/>
      <c r="X69" s="2212"/>
      <c r="Y69" s="2218"/>
      <c r="Z69" s="2256" t="str">
        <f>'計算書（非表示）'!I65</f>
        <v/>
      </c>
      <c r="AA69" s="2256"/>
      <c r="AB69" s="2256"/>
      <c r="AC69" s="2256"/>
      <c r="AD69" s="2257"/>
      <c r="AE69" s="427"/>
      <c r="AF69" s="685">
        <v>60</v>
      </c>
      <c r="AG69" s="2250" t="str">
        <f t="shared" si="1"/>
        <v/>
      </c>
      <c r="AH69" s="2251"/>
      <c r="AI69" s="2251"/>
      <c r="AJ69" s="2251"/>
      <c r="AK69" s="2075">
        <v>3</v>
      </c>
      <c r="AL69" s="2250"/>
      <c r="AM69" s="2252"/>
      <c r="AN69" s="2253"/>
      <c r="AO69" s="2253"/>
      <c r="AP69" s="2253"/>
      <c r="AQ69" s="2253"/>
      <c r="AR69" s="2254"/>
      <c r="AS69" s="426"/>
      <c r="AT69" s="2212"/>
      <c r="AU69" s="2212"/>
      <c r="AV69" s="2212"/>
      <c r="AW69" s="2212"/>
      <c r="AX69" s="2212"/>
      <c r="AY69" s="2260"/>
      <c r="AZ69" s="2260"/>
      <c r="BA69" s="2212"/>
      <c r="BB69" s="2218"/>
      <c r="BC69" s="2256" t="str">
        <f>'計算書（非表示）'!S65</f>
        <v/>
      </c>
      <c r="BD69" s="2256" t="str">
        <f t="shared" si="3"/>
        <v/>
      </c>
      <c r="BE69" s="2256" t="str">
        <f t="shared" si="3"/>
        <v/>
      </c>
      <c r="BF69" s="2256" t="str">
        <f t="shared" si="3"/>
        <v/>
      </c>
      <c r="BG69" s="2257" t="str">
        <f t="shared" si="3"/>
        <v/>
      </c>
      <c r="CV69" s="428"/>
      <c r="CW69" s="428"/>
    </row>
    <row r="70" spans="2:101" s="366" customFormat="1" ht="23.45" customHeight="1">
      <c r="B70" s="422"/>
      <c r="C70" s="685">
        <v>61</v>
      </c>
      <c r="D70" s="2250" t="str">
        <f t="shared" si="0"/>
        <v/>
      </c>
      <c r="E70" s="2251"/>
      <c r="F70" s="2251"/>
      <c r="G70" s="2251"/>
      <c r="H70" s="2075">
        <v>1</v>
      </c>
      <c r="I70" s="2250"/>
      <c r="J70" s="2252"/>
      <c r="K70" s="2253"/>
      <c r="L70" s="2253"/>
      <c r="M70" s="2253"/>
      <c r="N70" s="2253"/>
      <c r="O70" s="2254"/>
      <c r="P70" s="426"/>
      <c r="Q70" s="2212"/>
      <c r="R70" s="2212"/>
      <c r="S70" s="2212"/>
      <c r="T70" s="2212"/>
      <c r="U70" s="2212"/>
      <c r="V70" s="2259"/>
      <c r="W70" s="2259"/>
      <c r="X70" s="2212"/>
      <c r="Y70" s="2218"/>
      <c r="Z70" s="2256" t="str">
        <f>'計算書（非表示）'!I66</f>
        <v/>
      </c>
      <c r="AA70" s="2256"/>
      <c r="AB70" s="2256"/>
      <c r="AC70" s="2256"/>
      <c r="AD70" s="2257"/>
      <c r="AE70" s="427"/>
      <c r="AF70" s="685">
        <v>61</v>
      </c>
      <c r="AG70" s="2250" t="str">
        <f t="shared" si="1"/>
        <v/>
      </c>
      <c r="AH70" s="2251"/>
      <c r="AI70" s="2251"/>
      <c r="AJ70" s="2251"/>
      <c r="AK70" s="2075">
        <v>3</v>
      </c>
      <c r="AL70" s="2250"/>
      <c r="AM70" s="2252"/>
      <c r="AN70" s="2253"/>
      <c r="AO70" s="2253"/>
      <c r="AP70" s="2253"/>
      <c r="AQ70" s="2253"/>
      <c r="AR70" s="2254"/>
      <c r="AS70" s="426"/>
      <c r="AT70" s="2212"/>
      <c r="AU70" s="2212"/>
      <c r="AV70" s="2212"/>
      <c r="AW70" s="2212"/>
      <c r="AX70" s="2212"/>
      <c r="AY70" s="2260"/>
      <c r="AZ70" s="2260"/>
      <c r="BA70" s="2212"/>
      <c r="BB70" s="2218"/>
      <c r="BC70" s="2256" t="str">
        <f>'計算書（非表示）'!S66</f>
        <v/>
      </c>
      <c r="BD70" s="2256" t="str">
        <f t="shared" si="3"/>
        <v/>
      </c>
      <c r="BE70" s="2256" t="str">
        <f t="shared" si="3"/>
        <v/>
      </c>
      <c r="BF70" s="2256" t="str">
        <f t="shared" si="3"/>
        <v/>
      </c>
      <c r="BG70" s="2257" t="str">
        <f t="shared" si="3"/>
        <v/>
      </c>
      <c r="CV70" s="428"/>
      <c r="CW70" s="428"/>
    </row>
    <row r="71" spans="2:101" s="366" customFormat="1" ht="23.45" customHeight="1">
      <c r="B71" s="422"/>
      <c r="C71" s="685">
        <v>62</v>
      </c>
      <c r="D71" s="2250" t="str">
        <f t="shared" si="0"/>
        <v/>
      </c>
      <c r="E71" s="2251"/>
      <c r="F71" s="2251"/>
      <c r="G71" s="2251"/>
      <c r="H71" s="2075">
        <v>1</v>
      </c>
      <c r="I71" s="2250"/>
      <c r="J71" s="2252"/>
      <c r="K71" s="2253"/>
      <c r="L71" s="2253"/>
      <c r="M71" s="2253"/>
      <c r="N71" s="2253"/>
      <c r="O71" s="2254"/>
      <c r="P71" s="426"/>
      <c r="Q71" s="2212"/>
      <c r="R71" s="2212"/>
      <c r="S71" s="2212"/>
      <c r="T71" s="2212"/>
      <c r="U71" s="2212"/>
      <c r="V71" s="2259"/>
      <c r="W71" s="2259"/>
      <c r="X71" s="2212"/>
      <c r="Y71" s="2218"/>
      <c r="Z71" s="2256" t="str">
        <f>'計算書（非表示）'!I67</f>
        <v/>
      </c>
      <c r="AA71" s="2256"/>
      <c r="AB71" s="2256"/>
      <c r="AC71" s="2256"/>
      <c r="AD71" s="2257"/>
      <c r="AE71" s="427"/>
      <c r="AF71" s="685">
        <v>62</v>
      </c>
      <c r="AG71" s="2250" t="str">
        <f t="shared" si="1"/>
        <v/>
      </c>
      <c r="AH71" s="2251"/>
      <c r="AI71" s="2251"/>
      <c r="AJ71" s="2251"/>
      <c r="AK71" s="2075">
        <v>3</v>
      </c>
      <c r="AL71" s="2250"/>
      <c r="AM71" s="2252"/>
      <c r="AN71" s="2253"/>
      <c r="AO71" s="2253"/>
      <c r="AP71" s="2253"/>
      <c r="AQ71" s="2253"/>
      <c r="AR71" s="2254"/>
      <c r="AS71" s="426"/>
      <c r="AT71" s="2212"/>
      <c r="AU71" s="2212"/>
      <c r="AV71" s="2212"/>
      <c r="AW71" s="2212"/>
      <c r="AX71" s="2212"/>
      <c r="AY71" s="2260"/>
      <c r="AZ71" s="2260"/>
      <c r="BA71" s="2212"/>
      <c r="BB71" s="2218"/>
      <c r="BC71" s="2256" t="str">
        <f>'計算書（非表示）'!S67</f>
        <v/>
      </c>
      <c r="BD71" s="2256" t="str">
        <f t="shared" si="3"/>
        <v/>
      </c>
      <c r="BE71" s="2256" t="str">
        <f t="shared" si="3"/>
        <v/>
      </c>
      <c r="BF71" s="2256" t="str">
        <f t="shared" si="3"/>
        <v/>
      </c>
      <c r="BG71" s="2257" t="str">
        <f t="shared" si="3"/>
        <v/>
      </c>
      <c r="CV71" s="428"/>
      <c r="CW71" s="428"/>
    </row>
    <row r="72" spans="2:101" s="366" customFormat="1" ht="23.45" customHeight="1">
      <c r="B72" s="422"/>
      <c r="C72" s="685">
        <v>63</v>
      </c>
      <c r="D72" s="2250" t="str">
        <f t="shared" si="0"/>
        <v/>
      </c>
      <c r="E72" s="2251"/>
      <c r="F72" s="2251"/>
      <c r="G72" s="2251"/>
      <c r="H72" s="2075">
        <v>1</v>
      </c>
      <c r="I72" s="2250"/>
      <c r="J72" s="2252"/>
      <c r="K72" s="2253"/>
      <c r="L72" s="2253"/>
      <c r="M72" s="2253"/>
      <c r="N72" s="2253"/>
      <c r="O72" s="2254"/>
      <c r="P72" s="426"/>
      <c r="Q72" s="2212"/>
      <c r="R72" s="2212"/>
      <c r="S72" s="2212"/>
      <c r="T72" s="2212"/>
      <c r="U72" s="2212"/>
      <c r="V72" s="2259"/>
      <c r="W72" s="2259"/>
      <c r="X72" s="2212"/>
      <c r="Y72" s="2218"/>
      <c r="Z72" s="2256" t="str">
        <f>'計算書（非表示）'!I68</f>
        <v/>
      </c>
      <c r="AA72" s="2256"/>
      <c r="AB72" s="2256"/>
      <c r="AC72" s="2256"/>
      <c r="AD72" s="2257"/>
      <c r="AE72" s="427"/>
      <c r="AF72" s="685">
        <v>63</v>
      </c>
      <c r="AG72" s="2250" t="str">
        <f t="shared" si="1"/>
        <v/>
      </c>
      <c r="AH72" s="2251"/>
      <c r="AI72" s="2251"/>
      <c r="AJ72" s="2251"/>
      <c r="AK72" s="2075">
        <v>3</v>
      </c>
      <c r="AL72" s="2250"/>
      <c r="AM72" s="2252"/>
      <c r="AN72" s="2253"/>
      <c r="AO72" s="2253"/>
      <c r="AP72" s="2253"/>
      <c r="AQ72" s="2253"/>
      <c r="AR72" s="2254"/>
      <c r="AS72" s="426"/>
      <c r="AT72" s="2212"/>
      <c r="AU72" s="2212"/>
      <c r="AV72" s="2212"/>
      <c r="AW72" s="2212"/>
      <c r="AX72" s="2212"/>
      <c r="AY72" s="2260"/>
      <c r="AZ72" s="2260"/>
      <c r="BA72" s="2212"/>
      <c r="BB72" s="2218"/>
      <c r="BC72" s="2256" t="str">
        <f>'計算書（非表示）'!S68</f>
        <v/>
      </c>
      <c r="BD72" s="2256" t="str">
        <f t="shared" si="3"/>
        <v/>
      </c>
      <c r="BE72" s="2256" t="str">
        <f t="shared" si="3"/>
        <v/>
      </c>
      <c r="BF72" s="2256" t="str">
        <f t="shared" si="3"/>
        <v/>
      </c>
      <c r="BG72" s="2257" t="str">
        <f t="shared" si="3"/>
        <v/>
      </c>
      <c r="CV72" s="428"/>
      <c r="CW72" s="428"/>
    </row>
    <row r="73" spans="2:101" s="366" customFormat="1" ht="23.45" customHeight="1">
      <c r="B73" s="422"/>
      <c r="C73" s="685">
        <v>64</v>
      </c>
      <c r="D73" s="2250" t="str">
        <f t="shared" si="0"/>
        <v/>
      </c>
      <c r="E73" s="2251"/>
      <c r="F73" s="2251"/>
      <c r="G73" s="2251"/>
      <c r="H73" s="2075">
        <v>1</v>
      </c>
      <c r="I73" s="2250"/>
      <c r="J73" s="2252"/>
      <c r="K73" s="2253"/>
      <c r="L73" s="2253"/>
      <c r="M73" s="2253"/>
      <c r="N73" s="2253"/>
      <c r="O73" s="2254"/>
      <c r="P73" s="426"/>
      <c r="Q73" s="2212"/>
      <c r="R73" s="2212"/>
      <c r="S73" s="2212"/>
      <c r="T73" s="2212"/>
      <c r="U73" s="2212"/>
      <c r="V73" s="2259"/>
      <c r="W73" s="2259"/>
      <c r="X73" s="2212"/>
      <c r="Y73" s="2218"/>
      <c r="Z73" s="2256" t="str">
        <f>'計算書（非表示）'!I69</f>
        <v/>
      </c>
      <c r="AA73" s="2256"/>
      <c r="AB73" s="2256"/>
      <c r="AC73" s="2256"/>
      <c r="AD73" s="2257"/>
      <c r="AE73" s="427"/>
      <c r="AF73" s="685">
        <v>64</v>
      </c>
      <c r="AG73" s="2250" t="str">
        <f t="shared" si="1"/>
        <v/>
      </c>
      <c r="AH73" s="2251"/>
      <c r="AI73" s="2251"/>
      <c r="AJ73" s="2251"/>
      <c r="AK73" s="2075">
        <v>3</v>
      </c>
      <c r="AL73" s="2250"/>
      <c r="AM73" s="2252"/>
      <c r="AN73" s="2253"/>
      <c r="AO73" s="2253"/>
      <c r="AP73" s="2253"/>
      <c r="AQ73" s="2253"/>
      <c r="AR73" s="2254"/>
      <c r="AS73" s="426"/>
      <c r="AT73" s="2212"/>
      <c r="AU73" s="2212"/>
      <c r="AV73" s="2212"/>
      <c r="AW73" s="2212"/>
      <c r="AX73" s="2212"/>
      <c r="AY73" s="2260"/>
      <c r="AZ73" s="2260"/>
      <c r="BA73" s="2212"/>
      <c r="BB73" s="2218"/>
      <c r="BC73" s="2256" t="str">
        <f>'計算書（非表示）'!S69</f>
        <v/>
      </c>
      <c r="BD73" s="2256" t="str">
        <f t="shared" si="3"/>
        <v/>
      </c>
      <c r="BE73" s="2256" t="str">
        <f t="shared" si="3"/>
        <v/>
      </c>
      <c r="BF73" s="2256" t="str">
        <f t="shared" si="3"/>
        <v/>
      </c>
      <c r="BG73" s="2257" t="str">
        <f t="shared" si="3"/>
        <v/>
      </c>
      <c r="CV73" s="428"/>
      <c r="CW73" s="428"/>
    </row>
    <row r="74" spans="2:101" s="366" customFormat="1" ht="23.45" customHeight="1">
      <c r="B74" s="422"/>
      <c r="C74" s="685">
        <v>65</v>
      </c>
      <c r="D74" s="2250" t="str">
        <f t="shared" ref="D74:D137" si="4">IF(J74="","",INDEX($CW$2:$CW$13,MATCH(J74,$CV$2:$CV$13,)))</f>
        <v/>
      </c>
      <c r="E74" s="2251"/>
      <c r="F74" s="2251"/>
      <c r="G74" s="2251"/>
      <c r="H74" s="2075">
        <v>1</v>
      </c>
      <c r="I74" s="2250"/>
      <c r="J74" s="2252"/>
      <c r="K74" s="2253"/>
      <c r="L74" s="2253"/>
      <c r="M74" s="2253"/>
      <c r="N74" s="2253"/>
      <c r="O74" s="2254"/>
      <c r="P74" s="426"/>
      <c r="Q74" s="2212"/>
      <c r="R74" s="2212"/>
      <c r="S74" s="2212"/>
      <c r="T74" s="2212"/>
      <c r="U74" s="2212"/>
      <c r="V74" s="2259"/>
      <c r="W74" s="2259"/>
      <c r="X74" s="2212"/>
      <c r="Y74" s="2218"/>
      <c r="Z74" s="2256" t="str">
        <f>'計算書（非表示）'!I70</f>
        <v/>
      </c>
      <c r="AA74" s="2256"/>
      <c r="AB74" s="2256"/>
      <c r="AC74" s="2256"/>
      <c r="AD74" s="2257"/>
      <c r="AE74" s="427"/>
      <c r="AF74" s="685">
        <v>65</v>
      </c>
      <c r="AG74" s="2250" t="str">
        <f t="shared" ref="AG74:AG137" si="5">IF(AM74="","",INDEX($CW$14:$CW$26,MATCH(AM74,$CV$14:$CV$26,)))</f>
        <v/>
      </c>
      <c r="AH74" s="2251"/>
      <c r="AI74" s="2251"/>
      <c r="AJ74" s="2251"/>
      <c r="AK74" s="2075">
        <v>3</v>
      </c>
      <c r="AL74" s="2250"/>
      <c r="AM74" s="2252"/>
      <c r="AN74" s="2253"/>
      <c r="AO74" s="2253"/>
      <c r="AP74" s="2253"/>
      <c r="AQ74" s="2253"/>
      <c r="AR74" s="2254"/>
      <c r="AS74" s="426"/>
      <c r="AT74" s="2212"/>
      <c r="AU74" s="2212"/>
      <c r="AV74" s="2212"/>
      <c r="AW74" s="2212"/>
      <c r="AX74" s="2212"/>
      <c r="AY74" s="2260"/>
      <c r="AZ74" s="2260"/>
      <c r="BA74" s="2212"/>
      <c r="BB74" s="2218"/>
      <c r="BC74" s="2256" t="str">
        <f>'計算書（非表示）'!S70</f>
        <v/>
      </c>
      <c r="BD74" s="2256" t="str">
        <f t="shared" si="3"/>
        <v/>
      </c>
      <c r="BE74" s="2256" t="str">
        <f t="shared" si="3"/>
        <v/>
      </c>
      <c r="BF74" s="2256" t="str">
        <f t="shared" si="3"/>
        <v/>
      </c>
      <c r="BG74" s="2257" t="str">
        <f t="shared" si="3"/>
        <v/>
      </c>
      <c r="CV74" s="428"/>
      <c r="CW74" s="428"/>
    </row>
    <row r="75" spans="2:101" s="366" customFormat="1" ht="23.45" customHeight="1">
      <c r="B75" s="422"/>
      <c r="C75" s="685">
        <v>66</v>
      </c>
      <c r="D75" s="2250" t="str">
        <f t="shared" si="4"/>
        <v/>
      </c>
      <c r="E75" s="2251"/>
      <c r="F75" s="2251"/>
      <c r="G75" s="2251"/>
      <c r="H75" s="2075">
        <v>1</v>
      </c>
      <c r="I75" s="2250"/>
      <c r="J75" s="2252"/>
      <c r="K75" s="2253"/>
      <c r="L75" s="2253"/>
      <c r="M75" s="2253"/>
      <c r="N75" s="2253"/>
      <c r="O75" s="2254"/>
      <c r="P75" s="426"/>
      <c r="Q75" s="2212"/>
      <c r="R75" s="2212"/>
      <c r="S75" s="2212"/>
      <c r="T75" s="2212"/>
      <c r="U75" s="2212"/>
      <c r="V75" s="2259"/>
      <c r="W75" s="2259"/>
      <c r="X75" s="2212"/>
      <c r="Y75" s="2218"/>
      <c r="Z75" s="2256" t="str">
        <f>'計算書（非表示）'!I71</f>
        <v/>
      </c>
      <c r="AA75" s="2256"/>
      <c r="AB75" s="2256"/>
      <c r="AC75" s="2256"/>
      <c r="AD75" s="2257"/>
      <c r="AE75" s="427"/>
      <c r="AF75" s="685">
        <v>66</v>
      </c>
      <c r="AG75" s="2250" t="str">
        <f t="shared" si="5"/>
        <v/>
      </c>
      <c r="AH75" s="2251"/>
      <c r="AI75" s="2251"/>
      <c r="AJ75" s="2251"/>
      <c r="AK75" s="2075">
        <v>3</v>
      </c>
      <c r="AL75" s="2250"/>
      <c r="AM75" s="2252"/>
      <c r="AN75" s="2253"/>
      <c r="AO75" s="2253"/>
      <c r="AP75" s="2253"/>
      <c r="AQ75" s="2253"/>
      <c r="AR75" s="2254"/>
      <c r="AS75" s="426"/>
      <c r="AT75" s="2212"/>
      <c r="AU75" s="2212"/>
      <c r="AV75" s="2212"/>
      <c r="AW75" s="2212"/>
      <c r="AX75" s="2212"/>
      <c r="AY75" s="2260"/>
      <c r="AZ75" s="2260"/>
      <c r="BA75" s="2212"/>
      <c r="BB75" s="2218"/>
      <c r="BC75" s="2256" t="str">
        <f>'計算書（非表示）'!S71</f>
        <v/>
      </c>
      <c r="BD75" s="2256" t="str">
        <f t="shared" si="3"/>
        <v/>
      </c>
      <c r="BE75" s="2256" t="str">
        <f t="shared" si="3"/>
        <v/>
      </c>
      <c r="BF75" s="2256" t="str">
        <f t="shared" si="3"/>
        <v/>
      </c>
      <c r="BG75" s="2257" t="str">
        <f t="shared" si="3"/>
        <v/>
      </c>
      <c r="CV75" s="428"/>
      <c r="CW75" s="428"/>
    </row>
    <row r="76" spans="2:101" s="366" customFormat="1" ht="23.45" customHeight="1">
      <c r="B76" s="422"/>
      <c r="C76" s="685">
        <v>67</v>
      </c>
      <c r="D76" s="2250" t="str">
        <f t="shared" si="4"/>
        <v/>
      </c>
      <c r="E76" s="2251"/>
      <c r="F76" s="2251"/>
      <c r="G76" s="2251"/>
      <c r="H76" s="2075">
        <v>1</v>
      </c>
      <c r="I76" s="2250"/>
      <c r="J76" s="2252"/>
      <c r="K76" s="2253"/>
      <c r="L76" s="2253"/>
      <c r="M76" s="2253"/>
      <c r="N76" s="2253"/>
      <c r="O76" s="2254"/>
      <c r="P76" s="426"/>
      <c r="Q76" s="2212"/>
      <c r="R76" s="2212"/>
      <c r="S76" s="2212"/>
      <c r="T76" s="2212"/>
      <c r="U76" s="2212"/>
      <c r="V76" s="2259"/>
      <c r="W76" s="2259"/>
      <c r="X76" s="2212"/>
      <c r="Y76" s="2218"/>
      <c r="Z76" s="2256" t="str">
        <f>'計算書（非表示）'!I72</f>
        <v/>
      </c>
      <c r="AA76" s="2256"/>
      <c r="AB76" s="2256"/>
      <c r="AC76" s="2256"/>
      <c r="AD76" s="2257"/>
      <c r="AE76" s="427"/>
      <c r="AF76" s="685">
        <v>67</v>
      </c>
      <c r="AG76" s="2250" t="str">
        <f t="shared" si="5"/>
        <v/>
      </c>
      <c r="AH76" s="2251"/>
      <c r="AI76" s="2251"/>
      <c r="AJ76" s="2251"/>
      <c r="AK76" s="2075">
        <v>3</v>
      </c>
      <c r="AL76" s="2250"/>
      <c r="AM76" s="2252"/>
      <c r="AN76" s="2253"/>
      <c r="AO76" s="2253"/>
      <c r="AP76" s="2253"/>
      <c r="AQ76" s="2253"/>
      <c r="AR76" s="2254"/>
      <c r="AS76" s="426"/>
      <c r="AT76" s="2212"/>
      <c r="AU76" s="2212"/>
      <c r="AV76" s="2212"/>
      <c r="AW76" s="2212"/>
      <c r="AX76" s="2212"/>
      <c r="AY76" s="2260"/>
      <c r="AZ76" s="2260"/>
      <c r="BA76" s="2212"/>
      <c r="BB76" s="2218"/>
      <c r="BC76" s="2256" t="str">
        <f>'計算書（非表示）'!S72</f>
        <v/>
      </c>
      <c r="BD76" s="2256" t="str">
        <f t="shared" si="3"/>
        <v/>
      </c>
      <c r="BE76" s="2256" t="str">
        <f t="shared" si="3"/>
        <v/>
      </c>
      <c r="BF76" s="2256" t="str">
        <f t="shared" si="3"/>
        <v/>
      </c>
      <c r="BG76" s="2257" t="str">
        <f t="shared" si="3"/>
        <v/>
      </c>
      <c r="CV76" s="428"/>
      <c r="CW76" s="428"/>
    </row>
    <row r="77" spans="2:101" s="366" customFormat="1" ht="23.45" customHeight="1">
      <c r="B77" s="422"/>
      <c r="C77" s="685">
        <v>68</v>
      </c>
      <c r="D77" s="2250" t="str">
        <f t="shared" si="4"/>
        <v/>
      </c>
      <c r="E77" s="2251"/>
      <c r="F77" s="2251"/>
      <c r="G77" s="2251"/>
      <c r="H77" s="2075">
        <v>1</v>
      </c>
      <c r="I77" s="2250"/>
      <c r="J77" s="2252"/>
      <c r="K77" s="2253"/>
      <c r="L77" s="2253"/>
      <c r="M77" s="2253"/>
      <c r="N77" s="2253"/>
      <c r="O77" s="2254"/>
      <c r="P77" s="426"/>
      <c r="Q77" s="2212"/>
      <c r="R77" s="2212"/>
      <c r="S77" s="2212"/>
      <c r="T77" s="2212"/>
      <c r="U77" s="2212"/>
      <c r="V77" s="2259"/>
      <c r="W77" s="2259"/>
      <c r="X77" s="2212"/>
      <c r="Y77" s="2218"/>
      <c r="Z77" s="2256" t="str">
        <f>'計算書（非表示）'!I73</f>
        <v/>
      </c>
      <c r="AA77" s="2256"/>
      <c r="AB77" s="2256"/>
      <c r="AC77" s="2256"/>
      <c r="AD77" s="2257"/>
      <c r="AE77" s="427"/>
      <c r="AF77" s="685">
        <v>68</v>
      </c>
      <c r="AG77" s="2250" t="str">
        <f t="shared" si="5"/>
        <v/>
      </c>
      <c r="AH77" s="2251"/>
      <c r="AI77" s="2251"/>
      <c r="AJ77" s="2251"/>
      <c r="AK77" s="2075">
        <v>3</v>
      </c>
      <c r="AL77" s="2250"/>
      <c r="AM77" s="2252"/>
      <c r="AN77" s="2253"/>
      <c r="AO77" s="2253"/>
      <c r="AP77" s="2253"/>
      <c r="AQ77" s="2253"/>
      <c r="AR77" s="2254"/>
      <c r="AS77" s="426"/>
      <c r="AT77" s="2212"/>
      <c r="AU77" s="2212"/>
      <c r="AV77" s="2212"/>
      <c r="AW77" s="2212"/>
      <c r="AX77" s="2212"/>
      <c r="AY77" s="2260"/>
      <c r="AZ77" s="2260"/>
      <c r="BA77" s="2212"/>
      <c r="BB77" s="2218"/>
      <c r="BC77" s="2256" t="str">
        <f>'計算書（非表示）'!S73</f>
        <v/>
      </c>
      <c r="BD77" s="2256" t="str">
        <f t="shared" si="3"/>
        <v/>
      </c>
      <c r="BE77" s="2256" t="str">
        <f t="shared" si="3"/>
        <v/>
      </c>
      <c r="BF77" s="2256" t="str">
        <f t="shared" si="3"/>
        <v/>
      </c>
      <c r="BG77" s="2257" t="str">
        <f t="shared" si="3"/>
        <v/>
      </c>
      <c r="CV77" s="428"/>
      <c r="CW77" s="428"/>
    </row>
    <row r="78" spans="2:101" s="366" customFormat="1" ht="23.45" customHeight="1">
      <c r="B78" s="422"/>
      <c r="C78" s="685">
        <v>69</v>
      </c>
      <c r="D78" s="2250" t="str">
        <f t="shared" si="4"/>
        <v/>
      </c>
      <c r="E78" s="2251"/>
      <c r="F78" s="2251"/>
      <c r="G78" s="2251"/>
      <c r="H78" s="2075">
        <v>1</v>
      </c>
      <c r="I78" s="2250"/>
      <c r="J78" s="2252"/>
      <c r="K78" s="2253"/>
      <c r="L78" s="2253"/>
      <c r="M78" s="2253"/>
      <c r="N78" s="2253"/>
      <c r="O78" s="2254"/>
      <c r="P78" s="426"/>
      <c r="Q78" s="2212"/>
      <c r="R78" s="2212"/>
      <c r="S78" s="2212"/>
      <c r="T78" s="2212"/>
      <c r="U78" s="2212"/>
      <c r="V78" s="2259"/>
      <c r="W78" s="2259"/>
      <c r="X78" s="2212"/>
      <c r="Y78" s="2218"/>
      <c r="Z78" s="2256" t="str">
        <f>'計算書（非表示）'!I74</f>
        <v/>
      </c>
      <c r="AA78" s="2256"/>
      <c r="AB78" s="2256"/>
      <c r="AC78" s="2256"/>
      <c r="AD78" s="2257"/>
      <c r="AE78" s="427"/>
      <c r="AF78" s="685">
        <v>69</v>
      </c>
      <c r="AG78" s="2250" t="str">
        <f t="shared" si="5"/>
        <v/>
      </c>
      <c r="AH78" s="2251"/>
      <c r="AI78" s="2251"/>
      <c r="AJ78" s="2251"/>
      <c r="AK78" s="2075">
        <v>3</v>
      </c>
      <c r="AL78" s="2250"/>
      <c r="AM78" s="2252"/>
      <c r="AN78" s="2253"/>
      <c r="AO78" s="2253"/>
      <c r="AP78" s="2253"/>
      <c r="AQ78" s="2253"/>
      <c r="AR78" s="2254"/>
      <c r="AS78" s="426"/>
      <c r="AT78" s="2212"/>
      <c r="AU78" s="2212"/>
      <c r="AV78" s="2212"/>
      <c r="AW78" s="2212"/>
      <c r="AX78" s="2212"/>
      <c r="AY78" s="2260"/>
      <c r="AZ78" s="2260"/>
      <c r="BA78" s="2212"/>
      <c r="BB78" s="2218"/>
      <c r="BC78" s="2256" t="str">
        <f>'計算書（非表示）'!S74</f>
        <v/>
      </c>
      <c r="BD78" s="2256" t="str">
        <f t="shared" si="3"/>
        <v/>
      </c>
      <c r="BE78" s="2256" t="str">
        <f t="shared" si="3"/>
        <v/>
      </c>
      <c r="BF78" s="2256" t="str">
        <f t="shared" si="3"/>
        <v/>
      </c>
      <c r="BG78" s="2257" t="str">
        <f t="shared" si="3"/>
        <v/>
      </c>
      <c r="CV78" s="428"/>
      <c r="CW78" s="428"/>
    </row>
    <row r="79" spans="2:101" s="366" customFormat="1" ht="23.45" customHeight="1">
      <c r="B79" s="422"/>
      <c r="C79" s="685">
        <v>70</v>
      </c>
      <c r="D79" s="2250" t="str">
        <f t="shared" si="4"/>
        <v/>
      </c>
      <c r="E79" s="2251"/>
      <c r="F79" s="2251"/>
      <c r="G79" s="2251"/>
      <c r="H79" s="2075">
        <v>1</v>
      </c>
      <c r="I79" s="2250"/>
      <c r="J79" s="2252"/>
      <c r="K79" s="2253"/>
      <c r="L79" s="2253"/>
      <c r="M79" s="2253"/>
      <c r="N79" s="2253"/>
      <c r="O79" s="2254"/>
      <c r="P79" s="426"/>
      <c r="Q79" s="2212"/>
      <c r="R79" s="2212"/>
      <c r="S79" s="2212"/>
      <c r="T79" s="2212"/>
      <c r="U79" s="2212"/>
      <c r="V79" s="2259"/>
      <c r="W79" s="2259"/>
      <c r="X79" s="2212"/>
      <c r="Y79" s="2218"/>
      <c r="Z79" s="2256" t="str">
        <f>'計算書（非表示）'!I75</f>
        <v/>
      </c>
      <c r="AA79" s="2256"/>
      <c r="AB79" s="2256"/>
      <c r="AC79" s="2256"/>
      <c r="AD79" s="2257"/>
      <c r="AE79" s="427"/>
      <c r="AF79" s="685">
        <v>70</v>
      </c>
      <c r="AG79" s="2250" t="str">
        <f t="shared" si="5"/>
        <v/>
      </c>
      <c r="AH79" s="2251"/>
      <c r="AI79" s="2251"/>
      <c r="AJ79" s="2251"/>
      <c r="AK79" s="2075">
        <v>3</v>
      </c>
      <c r="AL79" s="2250"/>
      <c r="AM79" s="2252"/>
      <c r="AN79" s="2253"/>
      <c r="AO79" s="2253"/>
      <c r="AP79" s="2253"/>
      <c r="AQ79" s="2253"/>
      <c r="AR79" s="2254"/>
      <c r="AS79" s="426"/>
      <c r="AT79" s="2212"/>
      <c r="AU79" s="2212"/>
      <c r="AV79" s="2212"/>
      <c r="AW79" s="2212"/>
      <c r="AX79" s="2212"/>
      <c r="AY79" s="2260"/>
      <c r="AZ79" s="2260"/>
      <c r="BA79" s="2212"/>
      <c r="BB79" s="2218"/>
      <c r="BC79" s="2256" t="str">
        <f>'計算書（非表示）'!S75</f>
        <v/>
      </c>
      <c r="BD79" s="2256" t="str">
        <f t="shared" si="3"/>
        <v/>
      </c>
      <c r="BE79" s="2256" t="str">
        <f t="shared" si="3"/>
        <v/>
      </c>
      <c r="BF79" s="2256" t="str">
        <f t="shared" si="3"/>
        <v/>
      </c>
      <c r="BG79" s="2257" t="str">
        <f t="shared" si="3"/>
        <v/>
      </c>
      <c r="CV79" s="428"/>
      <c r="CW79" s="428"/>
    </row>
    <row r="80" spans="2:101" s="366" customFormat="1" ht="23.45" customHeight="1">
      <c r="B80" s="422"/>
      <c r="C80" s="685">
        <v>71</v>
      </c>
      <c r="D80" s="2250" t="str">
        <f t="shared" si="4"/>
        <v/>
      </c>
      <c r="E80" s="2251"/>
      <c r="F80" s="2251"/>
      <c r="G80" s="2251"/>
      <c r="H80" s="2075">
        <v>1</v>
      </c>
      <c r="I80" s="2250"/>
      <c r="J80" s="2252"/>
      <c r="K80" s="2253"/>
      <c r="L80" s="2253"/>
      <c r="M80" s="2253"/>
      <c r="N80" s="2253"/>
      <c r="O80" s="2254"/>
      <c r="P80" s="426"/>
      <c r="Q80" s="2212"/>
      <c r="R80" s="2212"/>
      <c r="S80" s="2212"/>
      <c r="T80" s="2212"/>
      <c r="U80" s="2212"/>
      <c r="V80" s="2259"/>
      <c r="W80" s="2259"/>
      <c r="X80" s="2212"/>
      <c r="Y80" s="2218"/>
      <c r="Z80" s="2256" t="str">
        <f>'計算書（非表示）'!I76</f>
        <v/>
      </c>
      <c r="AA80" s="2256"/>
      <c r="AB80" s="2256"/>
      <c r="AC80" s="2256"/>
      <c r="AD80" s="2257"/>
      <c r="AE80" s="427"/>
      <c r="AF80" s="685">
        <v>71</v>
      </c>
      <c r="AG80" s="2250" t="str">
        <f t="shared" si="5"/>
        <v/>
      </c>
      <c r="AH80" s="2251"/>
      <c r="AI80" s="2251"/>
      <c r="AJ80" s="2251"/>
      <c r="AK80" s="2075">
        <v>3</v>
      </c>
      <c r="AL80" s="2250"/>
      <c r="AM80" s="2252"/>
      <c r="AN80" s="2253"/>
      <c r="AO80" s="2253"/>
      <c r="AP80" s="2253"/>
      <c r="AQ80" s="2253"/>
      <c r="AR80" s="2254"/>
      <c r="AS80" s="426"/>
      <c r="AT80" s="2212"/>
      <c r="AU80" s="2212"/>
      <c r="AV80" s="2212"/>
      <c r="AW80" s="2212"/>
      <c r="AX80" s="2212"/>
      <c r="AY80" s="2260"/>
      <c r="AZ80" s="2260"/>
      <c r="BA80" s="2212"/>
      <c r="BB80" s="2218"/>
      <c r="BC80" s="2256" t="str">
        <f>'計算書（非表示）'!S76</f>
        <v/>
      </c>
      <c r="BD80" s="2256" t="str">
        <f t="shared" si="3"/>
        <v/>
      </c>
      <c r="BE80" s="2256" t="str">
        <f t="shared" si="3"/>
        <v/>
      </c>
      <c r="BF80" s="2256" t="str">
        <f t="shared" si="3"/>
        <v/>
      </c>
      <c r="BG80" s="2257" t="str">
        <f t="shared" si="3"/>
        <v/>
      </c>
      <c r="CV80" s="428"/>
      <c r="CW80" s="428"/>
    </row>
    <row r="81" spans="2:101" s="366" customFormat="1" ht="23.45" customHeight="1">
      <c r="B81" s="422"/>
      <c r="C81" s="685">
        <v>72</v>
      </c>
      <c r="D81" s="2250" t="str">
        <f t="shared" si="4"/>
        <v/>
      </c>
      <c r="E81" s="2251"/>
      <c r="F81" s="2251"/>
      <c r="G81" s="2251"/>
      <c r="H81" s="2075">
        <v>1</v>
      </c>
      <c r="I81" s="2250"/>
      <c r="J81" s="2252"/>
      <c r="K81" s="2253"/>
      <c r="L81" s="2253"/>
      <c r="M81" s="2253"/>
      <c r="N81" s="2253"/>
      <c r="O81" s="2254"/>
      <c r="P81" s="426"/>
      <c r="Q81" s="2212"/>
      <c r="R81" s="2212"/>
      <c r="S81" s="2212"/>
      <c r="T81" s="2212"/>
      <c r="U81" s="2212"/>
      <c r="V81" s="2259"/>
      <c r="W81" s="2259"/>
      <c r="X81" s="2212"/>
      <c r="Y81" s="2218"/>
      <c r="Z81" s="2256" t="str">
        <f>'計算書（非表示）'!I77</f>
        <v/>
      </c>
      <c r="AA81" s="2256"/>
      <c r="AB81" s="2256"/>
      <c r="AC81" s="2256"/>
      <c r="AD81" s="2257"/>
      <c r="AE81" s="427"/>
      <c r="AF81" s="685">
        <v>72</v>
      </c>
      <c r="AG81" s="2250" t="str">
        <f t="shared" si="5"/>
        <v/>
      </c>
      <c r="AH81" s="2251"/>
      <c r="AI81" s="2251"/>
      <c r="AJ81" s="2251"/>
      <c r="AK81" s="2075">
        <v>3</v>
      </c>
      <c r="AL81" s="2250"/>
      <c r="AM81" s="2252"/>
      <c r="AN81" s="2253"/>
      <c r="AO81" s="2253"/>
      <c r="AP81" s="2253"/>
      <c r="AQ81" s="2253"/>
      <c r="AR81" s="2254"/>
      <c r="AS81" s="426"/>
      <c r="AT81" s="2212"/>
      <c r="AU81" s="2212"/>
      <c r="AV81" s="2212"/>
      <c r="AW81" s="2212"/>
      <c r="AX81" s="2212"/>
      <c r="AY81" s="2260"/>
      <c r="AZ81" s="2260"/>
      <c r="BA81" s="2212"/>
      <c r="BB81" s="2218"/>
      <c r="BC81" s="2256" t="str">
        <f>'計算書（非表示）'!S77</f>
        <v/>
      </c>
      <c r="BD81" s="2256" t="str">
        <f t="shared" si="3"/>
        <v/>
      </c>
      <c r="BE81" s="2256" t="str">
        <f t="shared" si="3"/>
        <v/>
      </c>
      <c r="BF81" s="2256" t="str">
        <f t="shared" si="3"/>
        <v/>
      </c>
      <c r="BG81" s="2257" t="str">
        <f t="shared" si="3"/>
        <v/>
      </c>
      <c r="CV81" s="428"/>
      <c r="CW81" s="428"/>
    </row>
    <row r="82" spans="2:101" s="366" customFormat="1" ht="23.45" customHeight="1">
      <c r="B82" s="422"/>
      <c r="C82" s="685">
        <v>73</v>
      </c>
      <c r="D82" s="2250" t="str">
        <f t="shared" si="4"/>
        <v/>
      </c>
      <c r="E82" s="2251"/>
      <c r="F82" s="2251"/>
      <c r="G82" s="2251"/>
      <c r="H82" s="2075">
        <v>1</v>
      </c>
      <c r="I82" s="2250"/>
      <c r="J82" s="2252"/>
      <c r="K82" s="2253"/>
      <c r="L82" s="2253"/>
      <c r="M82" s="2253"/>
      <c r="N82" s="2253"/>
      <c r="O82" s="2254"/>
      <c r="P82" s="426"/>
      <c r="Q82" s="2212"/>
      <c r="R82" s="2212"/>
      <c r="S82" s="2212"/>
      <c r="T82" s="2212"/>
      <c r="U82" s="2212"/>
      <c r="V82" s="2259"/>
      <c r="W82" s="2259"/>
      <c r="X82" s="2212"/>
      <c r="Y82" s="2218"/>
      <c r="Z82" s="2256" t="str">
        <f>'計算書（非表示）'!I78</f>
        <v/>
      </c>
      <c r="AA82" s="2256"/>
      <c r="AB82" s="2256"/>
      <c r="AC82" s="2256"/>
      <c r="AD82" s="2257"/>
      <c r="AE82" s="427"/>
      <c r="AF82" s="685">
        <v>73</v>
      </c>
      <c r="AG82" s="2250" t="str">
        <f t="shared" si="5"/>
        <v/>
      </c>
      <c r="AH82" s="2251"/>
      <c r="AI82" s="2251"/>
      <c r="AJ82" s="2251"/>
      <c r="AK82" s="2075">
        <v>3</v>
      </c>
      <c r="AL82" s="2250"/>
      <c r="AM82" s="2252"/>
      <c r="AN82" s="2253"/>
      <c r="AO82" s="2253"/>
      <c r="AP82" s="2253"/>
      <c r="AQ82" s="2253"/>
      <c r="AR82" s="2254"/>
      <c r="AS82" s="426"/>
      <c r="AT82" s="2212"/>
      <c r="AU82" s="2212"/>
      <c r="AV82" s="2212"/>
      <c r="AW82" s="2212"/>
      <c r="AX82" s="2212"/>
      <c r="AY82" s="2260"/>
      <c r="AZ82" s="2260"/>
      <c r="BA82" s="2212"/>
      <c r="BB82" s="2218"/>
      <c r="BC82" s="2256" t="str">
        <f>'計算書（非表示）'!S78</f>
        <v/>
      </c>
      <c r="BD82" s="2256" t="str">
        <f t="shared" si="3"/>
        <v/>
      </c>
      <c r="BE82" s="2256" t="str">
        <f t="shared" si="3"/>
        <v/>
      </c>
      <c r="BF82" s="2256" t="str">
        <f t="shared" si="3"/>
        <v/>
      </c>
      <c r="BG82" s="2257" t="str">
        <f t="shared" si="3"/>
        <v/>
      </c>
      <c r="CV82" s="428"/>
      <c r="CW82" s="428"/>
    </row>
    <row r="83" spans="2:101" s="366" customFormat="1" ht="23.45" customHeight="1">
      <c r="B83" s="422"/>
      <c r="C83" s="685">
        <v>74</v>
      </c>
      <c r="D83" s="2250" t="str">
        <f t="shared" si="4"/>
        <v/>
      </c>
      <c r="E83" s="2251"/>
      <c r="F83" s="2251"/>
      <c r="G83" s="2251"/>
      <c r="H83" s="2075">
        <v>1</v>
      </c>
      <c r="I83" s="2250"/>
      <c r="J83" s="2252"/>
      <c r="K83" s="2253"/>
      <c r="L83" s="2253"/>
      <c r="M83" s="2253"/>
      <c r="N83" s="2253"/>
      <c r="O83" s="2254"/>
      <c r="P83" s="426"/>
      <c r="Q83" s="2212"/>
      <c r="R83" s="2212"/>
      <c r="S83" s="2212"/>
      <c r="T83" s="2212"/>
      <c r="U83" s="2212"/>
      <c r="V83" s="2259"/>
      <c r="W83" s="2259"/>
      <c r="X83" s="2212"/>
      <c r="Y83" s="2218"/>
      <c r="Z83" s="2256" t="str">
        <f>'計算書（非表示）'!I79</f>
        <v/>
      </c>
      <c r="AA83" s="2256"/>
      <c r="AB83" s="2256"/>
      <c r="AC83" s="2256"/>
      <c r="AD83" s="2257"/>
      <c r="AE83" s="427"/>
      <c r="AF83" s="685">
        <v>74</v>
      </c>
      <c r="AG83" s="2250" t="str">
        <f t="shared" si="5"/>
        <v/>
      </c>
      <c r="AH83" s="2251"/>
      <c r="AI83" s="2251"/>
      <c r="AJ83" s="2251"/>
      <c r="AK83" s="2075">
        <v>3</v>
      </c>
      <c r="AL83" s="2250"/>
      <c r="AM83" s="2252"/>
      <c r="AN83" s="2253"/>
      <c r="AO83" s="2253"/>
      <c r="AP83" s="2253"/>
      <c r="AQ83" s="2253"/>
      <c r="AR83" s="2254"/>
      <c r="AS83" s="426"/>
      <c r="AT83" s="2212"/>
      <c r="AU83" s="2212"/>
      <c r="AV83" s="2212"/>
      <c r="AW83" s="2212"/>
      <c r="AX83" s="2212"/>
      <c r="AY83" s="2260"/>
      <c r="AZ83" s="2260"/>
      <c r="BA83" s="2212"/>
      <c r="BB83" s="2218"/>
      <c r="BC83" s="2256" t="str">
        <f>'計算書（非表示）'!S79</f>
        <v/>
      </c>
      <c r="BD83" s="2256" t="str">
        <f t="shared" si="3"/>
        <v/>
      </c>
      <c r="BE83" s="2256" t="str">
        <f t="shared" si="3"/>
        <v/>
      </c>
      <c r="BF83" s="2256" t="str">
        <f t="shared" si="3"/>
        <v/>
      </c>
      <c r="BG83" s="2257" t="str">
        <f t="shared" si="3"/>
        <v/>
      </c>
      <c r="CV83" s="428"/>
      <c r="CW83" s="428"/>
    </row>
    <row r="84" spans="2:101" s="366" customFormat="1" ht="23.45" customHeight="1">
      <c r="B84" s="422"/>
      <c r="C84" s="685">
        <v>75</v>
      </c>
      <c r="D84" s="2250" t="str">
        <f t="shared" si="4"/>
        <v/>
      </c>
      <c r="E84" s="2251"/>
      <c r="F84" s="2251"/>
      <c r="G84" s="2251"/>
      <c r="H84" s="2075">
        <v>1</v>
      </c>
      <c r="I84" s="2250"/>
      <c r="J84" s="2252"/>
      <c r="K84" s="2253"/>
      <c r="L84" s="2253"/>
      <c r="M84" s="2253"/>
      <c r="N84" s="2253"/>
      <c r="O84" s="2254"/>
      <c r="P84" s="426"/>
      <c r="Q84" s="2212"/>
      <c r="R84" s="2212"/>
      <c r="S84" s="2212"/>
      <c r="T84" s="2212"/>
      <c r="U84" s="2212"/>
      <c r="V84" s="2259"/>
      <c r="W84" s="2259"/>
      <c r="X84" s="2212"/>
      <c r="Y84" s="2218"/>
      <c r="Z84" s="2256" t="str">
        <f>'計算書（非表示）'!I80</f>
        <v/>
      </c>
      <c r="AA84" s="2256"/>
      <c r="AB84" s="2256"/>
      <c r="AC84" s="2256"/>
      <c r="AD84" s="2257"/>
      <c r="AE84" s="427"/>
      <c r="AF84" s="685">
        <v>75</v>
      </c>
      <c r="AG84" s="2250" t="str">
        <f t="shared" si="5"/>
        <v/>
      </c>
      <c r="AH84" s="2251"/>
      <c r="AI84" s="2251"/>
      <c r="AJ84" s="2251"/>
      <c r="AK84" s="2075">
        <v>3</v>
      </c>
      <c r="AL84" s="2250"/>
      <c r="AM84" s="2252"/>
      <c r="AN84" s="2253"/>
      <c r="AO84" s="2253"/>
      <c r="AP84" s="2253"/>
      <c r="AQ84" s="2253"/>
      <c r="AR84" s="2254"/>
      <c r="AS84" s="426"/>
      <c r="AT84" s="2212"/>
      <c r="AU84" s="2212"/>
      <c r="AV84" s="2212"/>
      <c r="AW84" s="2212"/>
      <c r="AX84" s="2212"/>
      <c r="AY84" s="2260"/>
      <c r="AZ84" s="2260"/>
      <c r="BA84" s="2212"/>
      <c r="BB84" s="2218"/>
      <c r="BC84" s="2256" t="str">
        <f>'計算書（非表示）'!S80</f>
        <v/>
      </c>
      <c r="BD84" s="2256" t="str">
        <f t="shared" si="3"/>
        <v/>
      </c>
      <c r="BE84" s="2256" t="str">
        <f t="shared" si="3"/>
        <v/>
      </c>
      <c r="BF84" s="2256" t="str">
        <f t="shared" si="3"/>
        <v/>
      </c>
      <c r="BG84" s="2257" t="str">
        <f t="shared" si="3"/>
        <v/>
      </c>
      <c r="CV84" s="428"/>
      <c r="CW84" s="428"/>
    </row>
    <row r="85" spans="2:101" s="366" customFormat="1" ht="23.45" customHeight="1">
      <c r="B85" s="422"/>
      <c r="C85" s="685">
        <v>76</v>
      </c>
      <c r="D85" s="2250" t="str">
        <f t="shared" si="4"/>
        <v/>
      </c>
      <c r="E85" s="2251"/>
      <c r="F85" s="2251"/>
      <c r="G85" s="2251"/>
      <c r="H85" s="2075">
        <v>1</v>
      </c>
      <c r="I85" s="2250"/>
      <c r="J85" s="2252"/>
      <c r="K85" s="2253"/>
      <c r="L85" s="2253"/>
      <c r="M85" s="2253"/>
      <c r="N85" s="2253"/>
      <c r="O85" s="2254"/>
      <c r="P85" s="426"/>
      <c r="Q85" s="2212"/>
      <c r="R85" s="2212"/>
      <c r="S85" s="2212"/>
      <c r="T85" s="2212"/>
      <c r="U85" s="2212"/>
      <c r="V85" s="2259"/>
      <c r="W85" s="2259"/>
      <c r="X85" s="2212"/>
      <c r="Y85" s="2218"/>
      <c r="Z85" s="2256" t="str">
        <f>'計算書（非表示）'!I81</f>
        <v/>
      </c>
      <c r="AA85" s="2256"/>
      <c r="AB85" s="2256"/>
      <c r="AC85" s="2256"/>
      <c r="AD85" s="2257"/>
      <c r="AE85" s="427"/>
      <c r="AF85" s="685">
        <v>76</v>
      </c>
      <c r="AG85" s="2250" t="str">
        <f t="shared" si="5"/>
        <v/>
      </c>
      <c r="AH85" s="2251"/>
      <c r="AI85" s="2251"/>
      <c r="AJ85" s="2251"/>
      <c r="AK85" s="2075">
        <v>3</v>
      </c>
      <c r="AL85" s="2250"/>
      <c r="AM85" s="2252"/>
      <c r="AN85" s="2253"/>
      <c r="AO85" s="2253"/>
      <c r="AP85" s="2253"/>
      <c r="AQ85" s="2253"/>
      <c r="AR85" s="2254"/>
      <c r="AS85" s="426"/>
      <c r="AT85" s="2212"/>
      <c r="AU85" s="2212"/>
      <c r="AV85" s="2212"/>
      <c r="AW85" s="2212"/>
      <c r="AX85" s="2212"/>
      <c r="AY85" s="2260"/>
      <c r="AZ85" s="2260"/>
      <c r="BA85" s="2212"/>
      <c r="BB85" s="2218"/>
      <c r="BC85" s="2256" t="str">
        <f>'計算書（非表示）'!S81</f>
        <v/>
      </c>
      <c r="BD85" s="2256" t="str">
        <f t="shared" si="3"/>
        <v/>
      </c>
      <c r="BE85" s="2256" t="str">
        <f t="shared" si="3"/>
        <v/>
      </c>
      <c r="BF85" s="2256" t="str">
        <f t="shared" si="3"/>
        <v/>
      </c>
      <c r="BG85" s="2257" t="str">
        <f t="shared" si="3"/>
        <v/>
      </c>
      <c r="CV85" s="428"/>
      <c r="CW85" s="428"/>
    </row>
    <row r="86" spans="2:101" s="366" customFormat="1" ht="23.45" customHeight="1">
      <c r="B86" s="422"/>
      <c r="C86" s="685">
        <v>77</v>
      </c>
      <c r="D86" s="2250" t="str">
        <f t="shared" si="4"/>
        <v/>
      </c>
      <c r="E86" s="2251"/>
      <c r="F86" s="2251"/>
      <c r="G86" s="2251"/>
      <c r="H86" s="2075">
        <v>1</v>
      </c>
      <c r="I86" s="2250"/>
      <c r="J86" s="2252"/>
      <c r="K86" s="2253"/>
      <c r="L86" s="2253"/>
      <c r="M86" s="2253"/>
      <c r="N86" s="2253"/>
      <c r="O86" s="2254"/>
      <c r="P86" s="426"/>
      <c r="Q86" s="2212"/>
      <c r="R86" s="2212"/>
      <c r="S86" s="2212"/>
      <c r="T86" s="2212"/>
      <c r="U86" s="2212"/>
      <c r="V86" s="2259"/>
      <c r="W86" s="2259"/>
      <c r="X86" s="2212"/>
      <c r="Y86" s="2218"/>
      <c r="Z86" s="2256" t="str">
        <f>'計算書（非表示）'!I82</f>
        <v/>
      </c>
      <c r="AA86" s="2256"/>
      <c r="AB86" s="2256"/>
      <c r="AC86" s="2256"/>
      <c r="AD86" s="2257"/>
      <c r="AE86" s="427"/>
      <c r="AF86" s="685">
        <v>77</v>
      </c>
      <c r="AG86" s="2250" t="str">
        <f t="shared" si="5"/>
        <v/>
      </c>
      <c r="AH86" s="2251"/>
      <c r="AI86" s="2251"/>
      <c r="AJ86" s="2251"/>
      <c r="AK86" s="2075">
        <v>3</v>
      </c>
      <c r="AL86" s="2250"/>
      <c r="AM86" s="2252"/>
      <c r="AN86" s="2253"/>
      <c r="AO86" s="2253"/>
      <c r="AP86" s="2253"/>
      <c r="AQ86" s="2253"/>
      <c r="AR86" s="2254"/>
      <c r="AS86" s="426"/>
      <c r="AT86" s="2212"/>
      <c r="AU86" s="2212"/>
      <c r="AV86" s="2212"/>
      <c r="AW86" s="2212"/>
      <c r="AX86" s="2212"/>
      <c r="AY86" s="2260"/>
      <c r="AZ86" s="2260"/>
      <c r="BA86" s="2212"/>
      <c r="BB86" s="2218"/>
      <c r="BC86" s="2256" t="str">
        <f>'計算書（非表示）'!S82</f>
        <v/>
      </c>
      <c r="BD86" s="2256" t="str">
        <f t="shared" si="3"/>
        <v/>
      </c>
      <c r="BE86" s="2256" t="str">
        <f t="shared" si="3"/>
        <v/>
      </c>
      <c r="BF86" s="2256" t="str">
        <f t="shared" si="3"/>
        <v/>
      </c>
      <c r="BG86" s="2257" t="str">
        <f t="shared" si="3"/>
        <v/>
      </c>
      <c r="CV86" s="428"/>
      <c r="CW86" s="428"/>
    </row>
    <row r="87" spans="2:101" s="366" customFormat="1" ht="23.45" customHeight="1">
      <c r="B87" s="422"/>
      <c r="C87" s="685">
        <v>78</v>
      </c>
      <c r="D87" s="2250" t="str">
        <f t="shared" si="4"/>
        <v/>
      </c>
      <c r="E87" s="2251"/>
      <c r="F87" s="2251"/>
      <c r="G87" s="2251"/>
      <c r="H87" s="2075">
        <v>1</v>
      </c>
      <c r="I87" s="2250"/>
      <c r="J87" s="2252"/>
      <c r="K87" s="2253"/>
      <c r="L87" s="2253"/>
      <c r="M87" s="2253"/>
      <c r="N87" s="2253"/>
      <c r="O87" s="2254"/>
      <c r="P87" s="426"/>
      <c r="Q87" s="2212"/>
      <c r="R87" s="2212"/>
      <c r="S87" s="2212"/>
      <c r="T87" s="2212"/>
      <c r="U87" s="2212"/>
      <c r="V87" s="2259"/>
      <c r="W87" s="2259"/>
      <c r="X87" s="2212"/>
      <c r="Y87" s="2218"/>
      <c r="Z87" s="2256" t="str">
        <f>'計算書（非表示）'!I83</f>
        <v/>
      </c>
      <c r="AA87" s="2256"/>
      <c r="AB87" s="2256"/>
      <c r="AC87" s="2256"/>
      <c r="AD87" s="2257"/>
      <c r="AE87" s="427"/>
      <c r="AF87" s="685">
        <v>78</v>
      </c>
      <c r="AG87" s="2250" t="str">
        <f t="shared" si="5"/>
        <v/>
      </c>
      <c r="AH87" s="2251"/>
      <c r="AI87" s="2251"/>
      <c r="AJ87" s="2251"/>
      <c r="AK87" s="2075">
        <v>3</v>
      </c>
      <c r="AL87" s="2250"/>
      <c r="AM87" s="2252"/>
      <c r="AN87" s="2253"/>
      <c r="AO87" s="2253"/>
      <c r="AP87" s="2253"/>
      <c r="AQ87" s="2253"/>
      <c r="AR87" s="2254"/>
      <c r="AS87" s="426"/>
      <c r="AT87" s="2212"/>
      <c r="AU87" s="2212"/>
      <c r="AV87" s="2212"/>
      <c r="AW87" s="2212"/>
      <c r="AX87" s="2212"/>
      <c r="AY87" s="2260"/>
      <c r="AZ87" s="2260"/>
      <c r="BA87" s="2212"/>
      <c r="BB87" s="2218"/>
      <c r="BC87" s="2256" t="str">
        <f>'計算書（非表示）'!S83</f>
        <v/>
      </c>
      <c r="BD87" s="2256" t="str">
        <f t="shared" si="3"/>
        <v/>
      </c>
      <c r="BE87" s="2256" t="str">
        <f t="shared" si="3"/>
        <v/>
      </c>
      <c r="BF87" s="2256" t="str">
        <f t="shared" si="3"/>
        <v/>
      </c>
      <c r="BG87" s="2257" t="str">
        <f t="shared" si="3"/>
        <v/>
      </c>
      <c r="CV87" s="428"/>
      <c r="CW87" s="428"/>
    </row>
    <row r="88" spans="2:101" s="366" customFormat="1" ht="23.45" customHeight="1">
      <c r="B88" s="422"/>
      <c r="C88" s="685">
        <v>79</v>
      </c>
      <c r="D88" s="2250" t="str">
        <f t="shared" si="4"/>
        <v/>
      </c>
      <c r="E88" s="2251"/>
      <c r="F88" s="2251"/>
      <c r="G88" s="2251"/>
      <c r="H88" s="2075">
        <v>1</v>
      </c>
      <c r="I88" s="2250"/>
      <c r="J88" s="2252"/>
      <c r="K88" s="2253"/>
      <c r="L88" s="2253"/>
      <c r="M88" s="2253"/>
      <c r="N88" s="2253"/>
      <c r="O88" s="2254"/>
      <c r="P88" s="426"/>
      <c r="Q88" s="2212"/>
      <c r="R88" s="2212"/>
      <c r="S88" s="2212"/>
      <c r="T88" s="2212"/>
      <c r="U88" s="2212"/>
      <c r="V88" s="2259"/>
      <c r="W88" s="2259"/>
      <c r="X88" s="2212"/>
      <c r="Y88" s="2218"/>
      <c r="Z88" s="2256" t="str">
        <f>'計算書（非表示）'!I84</f>
        <v/>
      </c>
      <c r="AA88" s="2256"/>
      <c r="AB88" s="2256"/>
      <c r="AC88" s="2256"/>
      <c r="AD88" s="2257"/>
      <c r="AE88" s="427"/>
      <c r="AF88" s="685">
        <v>79</v>
      </c>
      <c r="AG88" s="2250" t="str">
        <f t="shared" si="5"/>
        <v/>
      </c>
      <c r="AH88" s="2251"/>
      <c r="AI88" s="2251"/>
      <c r="AJ88" s="2251"/>
      <c r="AK88" s="2075">
        <v>3</v>
      </c>
      <c r="AL88" s="2250"/>
      <c r="AM88" s="2252"/>
      <c r="AN88" s="2253"/>
      <c r="AO88" s="2253"/>
      <c r="AP88" s="2253"/>
      <c r="AQ88" s="2253"/>
      <c r="AR88" s="2254"/>
      <c r="AS88" s="426"/>
      <c r="AT88" s="2212"/>
      <c r="AU88" s="2212"/>
      <c r="AV88" s="2212"/>
      <c r="AW88" s="2212"/>
      <c r="AX88" s="2212"/>
      <c r="AY88" s="2260"/>
      <c r="AZ88" s="2260"/>
      <c r="BA88" s="2212"/>
      <c r="BB88" s="2218"/>
      <c r="BC88" s="2256" t="str">
        <f>'計算書（非表示）'!S84</f>
        <v/>
      </c>
      <c r="BD88" s="2256" t="str">
        <f t="shared" si="3"/>
        <v/>
      </c>
      <c r="BE88" s="2256" t="str">
        <f t="shared" si="3"/>
        <v/>
      </c>
      <c r="BF88" s="2256" t="str">
        <f t="shared" si="3"/>
        <v/>
      </c>
      <c r="BG88" s="2257" t="str">
        <f t="shared" si="3"/>
        <v/>
      </c>
      <c r="CV88" s="428"/>
      <c r="CW88" s="428"/>
    </row>
    <row r="89" spans="2:101" s="366" customFormat="1" ht="23.45" customHeight="1">
      <c r="B89" s="422"/>
      <c r="C89" s="685">
        <v>80</v>
      </c>
      <c r="D89" s="2250" t="str">
        <f t="shared" si="4"/>
        <v/>
      </c>
      <c r="E89" s="2251"/>
      <c r="F89" s="2251"/>
      <c r="G89" s="2251"/>
      <c r="H89" s="2075">
        <v>1</v>
      </c>
      <c r="I89" s="2250"/>
      <c r="J89" s="2252"/>
      <c r="K89" s="2253"/>
      <c r="L89" s="2253"/>
      <c r="M89" s="2253"/>
      <c r="N89" s="2253"/>
      <c r="O89" s="2254"/>
      <c r="P89" s="426"/>
      <c r="Q89" s="2212"/>
      <c r="R89" s="2212"/>
      <c r="S89" s="2212"/>
      <c r="T89" s="2212"/>
      <c r="U89" s="2212"/>
      <c r="V89" s="2259"/>
      <c r="W89" s="2259"/>
      <c r="X89" s="2212"/>
      <c r="Y89" s="2218"/>
      <c r="Z89" s="2256" t="str">
        <f>'計算書（非表示）'!I85</f>
        <v/>
      </c>
      <c r="AA89" s="2256"/>
      <c r="AB89" s="2256"/>
      <c r="AC89" s="2256"/>
      <c r="AD89" s="2257"/>
      <c r="AE89" s="427"/>
      <c r="AF89" s="685">
        <v>80</v>
      </c>
      <c r="AG89" s="2250" t="str">
        <f t="shared" si="5"/>
        <v/>
      </c>
      <c r="AH89" s="2251"/>
      <c r="AI89" s="2251"/>
      <c r="AJ89" s="2251"/>
      <c r="AK89" s="2075">
        <v>3</v>
      </c>
      <c r="AL89" s="2250"/>
      <c r="AM89" s="2252"/>
      <c r="AN89" s="2253"/>
      <c r="AO89" s="2253"/>
      <c r="AP89" s="2253"/>
      <c r="AQ89" s="2253"/>
      <c r="AR89" s="2254"/>
      <c r="AS89" s="426"/>
      <c r="AT89" s="2212"/>
      <c r="AU89" s="2212"/>
      <c r="AV89" s="2212"/>
      <c r="AW89" s="2212"/>
      <c r="AX89" s="2212"/>
      <c r="AY89" s="2260"/>
      <c r="AZ89" s="2260"/>
      <c r="BA89" s="2212"/>
      <c r="BB89" s="2218"/>
      <c r="BC89" s="2256" t="str">
        <f>'計算書（非表示）'!S85</f>
        <v/>
      </c>
      <c r="BD89" s="2256" t="str">
        <f t="shared" si="3"/>
        <v/>
      </c>
      <c r="BE89" s="2256" t="str">
        <f t="shared" si="3"/>
        <v/>
      </c>
      <c r="BF89" s="2256" t="str">
        <f t="shared" si="3"/>
        <v/>
      </c>
      <c r="BG89" s="2257" t="str">
        <f t="shared" ref="BG89:BG152" si="6">IF(BB89=0,"",BE89*BF89)</f>
        <v/>
      </c>
      <c r="CV89" s="428"/>
      <c r="CW89" s="428"/>
    </row>
    <row r="90" spans="2:101" s="366" customFormat="1" ht="23.45" customHeight="1">
      <c r="B90" s="422"/>
      <c r="C90" s="685">
        <v>81</v>
      </c>
      <c r="D90" s="2250" t="str">
        <f t="shared" si="4"/>
        <v/>
      </c>
      <c r="E90" s="2251"/>
      <c r="F90" s="2251"/>
      <c r="G90" s="2251"/>
      <c r="H90" s="2075">
        <v>1</v>
      </c>
      <c r="I90" s="2250"/>
      <c r="J90" s="2252"/>
      <c r="K90" s="2253"/>
      <c r="L90" s="2253"/>
      <c r="M90" s="2253"/>
      <c r="N90" s="2253"/>
      <c r="O90" s="2254"/>
      <c r="P90" s="426"/>
      <c r="Q90" s="2212"/>
      <c r="R90" s="2212"/>
      <c r="S90" s="2212"/>
      <c r="T90" s="2212"/>
      <c r="U90" s="2212"/>
      <c r="V90" s="2259"/>
      <c r="W90" s="2259"/>
      <c r="X90" s="2212"/>
      <c r="Y90" s="2218"/>
      <c r="Z90" s="2256" t="str">
        <f>'計算書（非表示）'!I86</f>
        <v/>
      </c>
      <c r="AA90" s="2256"/>
      <c r="AB90" s="2256"/>
      <c r="AC90" s="2256"/>
      <c r="AD90" s="2257"/>
      <c r="AE90" s="427"/>
      <c r="AF90" s="685">
        <v>81</v>
      </c>
      <c r="AG90" s="2250" t="str">
        <f t="shared" si="5"/>
        <v/>
      </c>
      <c r="AH90" s="2251"/>
      <c r="AI90" s="2251"/>
      <c r="AJ90" s="2251"/>
      <c r="AK90" s="2075">
        <v>3</v>
      </c>
      <c r="AL90" s="2250"/>
      <c r="AM90" s="2252"/>
      <c r="AN90" s="2253"/>
      <c r="AO90" s="2253"/>
      <c r="AP90" s="2253"/>
      <c r="AQ90" s="2253"/>
      <c r="AR90" s="2254"/>
      <c r="AS90" s="426"/>
      <c r="AT90" s="2212"/>
      <c r="AU90" s="2212"/>
      <c r="AV90" s="2212"/>
      <c r="AW90" s="2212"/>
      <c r="AX90" s="2212"/>
      <c r="AY90" s="2260"/>
      <c r="AZ90" s="2260"/>
      <c r="BA90" s="2212"/>
      <c r="BB90" s="2218"/>
      <c r="BC90" s="2256" t="str">
        <f>'計算書（非表示）'!S86</f>
        <v/>
      </c>
      <c r="BD90" s="2256" t="str">
        <f t="shared" ref="BD90:BG153" si="7">IF(AY90=0,"",BB90*BC90)</f>
        <v/>
      </c>
      <c r="BE90" s="2256" t="str">
        <f t="shared" si="7"/>
        <v/>
      </c>
      <c r="BF90" s="2256" t="str">
        <f t="shared" si="7"/>
        <v/>
      </c>
      <c r="BG90" s="2257" t="str">
        <f t="shared" si="6"/>
        <v/>
      </c>
      <c r="CV90" s="428"/>
      <c r="CW90" s="428"/>
    </row>
    <row r="91" spans="2:101" s="366" customFormat="1" ht="23.45" customHeight="1">
      <c r="B91" s="422"/>
      <c r="C91" s="685">
        <v>82</v>
      </c>
      <c r="D91" s="2250" t="str">
        <f t="shared" si="4"/>
        <v/>
      </c>
      <c r="E91" s="2251"/>
      <c r="F91" s="2251"/>
      <c r="G91" s="2251"/>
      <c r="H91" s="2075">
        <v>1</v>
      </c>
      <c r="I91" s="2250"/>
      <c r="J91" s="2252"/>
      <c r="K91" s="2253"/>
      <c r="L91" s="2253"/>
      <c r="M91" s="2253"/>
      <c r="N91" s="2253"/>
      <c r="O91" s="2254"/>
      <c r="P91" s="426"/>
      <c r="Q91" s="2212"/>
      <c r="R91" s="2212"/>
      <c r="S91" s="2212"/>
      <c r="T91" s="2212"/>
      <c r="U91" s="2212"/>
      <c r="V91" s="2259"/>
      <c r="W91" s="2259"/>
      <c r="X91" s="2212"/>
      <c r="Y91" s="2218"/>
      <c r="Z91" s="2256" t="str">
        <f>'計算書（非表示）'!I87</f>
        <v/>
      </c>
      <c r="AA91" s="2256"/>
      <c r="AB91" s="2256"/>
      <c r="AC91" s="2256"/>
      <c r="AD91" s="2257"/>
      <c r="AE91" s="427"/>
      <c r="AF91" s="685">
        <v>82</v>
      </c>
      <c r="AG91" s="2250" t="str">
        <f t="shared" si="5"/>
        <v/>
      </c>
      <c r="AH91" s="2251"/>
      <c r="AI91" s="2251"/>
      <c r="AJ91" s="2251"/>
      <c r="AK91" s="2075">
        <v>3</v>
      </c>
      <c r="AL91" s="2250"/>
      <c r="AM91" s="2252"/>
      <c r="AN91" s="2253"/>
      <c r="AO91" s="2253"/>
      <c r="AP91" s="2253"/>
      <c r="AQ91" s="2253"/>
      <c r="AR91" s="2254"/>
      <c r="AS91" s="426"/>
      <c r="AT91" s="2212"/>
      <c r="AU91" s="2212"/>
      <c r="AV91" s="2212"/>
      <c r="AW91" s="2212"/>
      <c r="AX91" s="2212"/>
      <c r="AY91" s="2260"/>
      <c r="AZ91" s="2260"/>
      <c r="BA91" s="2212"/>
      <c r="BB91" s="2218"/>
      <c r="BC91" s="2256" t="str">
        <f>'計算書（非表示）'!S87</f>
        <v/>
      </c>
      <c r="BD91" s="2256" t="str">
        <f t="shared" si="7"/>
        <v/>
      </c>
      <c r="BE91" s="2256" t="str">
        <f t="shared" si="7"/>
        <v/>
      </c>
      <c r="BF91" s="2256" t="str">
        <f t="shared" si="7"/>
        <v/>
      </c>
      <c r="BG91" s="2257" t="str">
        <f t="shared" si="6"/>
        <v/>
      </c>
      <c r="CV91" s="428"/>
      <c r="CW91" s="428"/>
    </row>
    <row r="92" spans="2:101" s="366" customFormat="1" ht="23.45" customHeight="1">
      <c r="B92" s="422"/>
      <c r="C92" s="685">
        <v>83</v>
      </c>
      <c r="D92" s="2250" t="str">
        <f t="shared" si="4"/>
        <v/>
      </c>
      <c r="E92" s="2251"/>
      <c r="F92" s="2251"/>
      <c r="G92" s="2251"/>
      <c r="H92" s="2075">
        <v>1</v>
      </c>
      <c r="I92" s="2250"/>
      <c r="J92" s="2252"/>
      <c r="K92" s="2253"/>
      <c r="L92" s="2253"/>
      <c r="M92" s="2253"/>
      <c r="N92" s="2253"/>
      <c r="O92" s="2254"/>
      <c r="P92" s="426"/>
      <c r="Q92" s="2212"/>
      <c r="R92" s="2212"/>
      <c r="S92" s="2212"/>
      <c r="T92" s="2212"/>
      <c r="U92" s="2212"/>
      <c r="V92" s="2259"/>
      <c r="W92" s="2259"/>
      <c r="X92" s="2212"/>
      <c r="Y92" s="2218"/>
      <c r="Z92" s="2256" t="str">
        <f>'計算書（非表示）'!I88</f>
        <v/>
      </c>
      <c r="AA92" s="2256"/>
      <c r="AB92" s="2256"/>
      <c r="AC92" s="2256"/>
      <c r="AD92" s="2257"/>
      <c r="AE92" s="427"/>
      <c r="AF92" s="685">
        <v>83</v>
      </c>
      <c r="AG92" s="2250" t="str">
        <f t="shared" si="5"/>
        <v/>
      </c>
      <c r="AH92" s="2251"/>
      <c r="AI92" s="2251"/>
      <c r="AJ92" s="2251"/>
      <c r="AK92" s="2075">
        <v>3</v>
      </c>
      <c r="AL92" s="2250"/>
      <c r="AM92" s="2252"/>
      <c r="AN92" s="2253"/>
      <c r="AO92" s="2253"/>
      <c r="AP92" s="2253"/>
      <c r="AQ92" s="2253"/>
      <c r="AR92" s="2254"/>
      <c r="AS92" s="426"/>
      <c r="AT92" s="2212"/>
      <c r="AU92" s="2212"/>
      <c r="AV92" s="2212"/>
      <c r="AW92" s="2212"/>
      <c r="AX92" s="2212"/>
      <c r="AY92" s="2260"/>
      <c r="AZ92" s="2260"/>
      <c r="BA92" s="2212"/>
      <c r="BB92" s="2218"/>
      <c r="BC92" s="2256" t="str">
        <f>'計算書（非表示）'!S88</f>
        <v/>
      </c>
      <c r="BD92" s="2256" t="str">
        <f t="shared" si="7"/>
        <v/>
      </c>
      <c r="BE92" s="2256" t="str">
        <f t="shared" si="7"/>
        <v/>
      </c>
      <c r="BF92" s="2256" t="str">
        <f t="shared" si="7"/>
        <v/>
      </c>
      <c r="BG92" s="2257" t="str">
        <f t="shared" si="6"/>
        <v/>
      </c>
      <c r="CV92" s="428"/>
      <c r="CW92" s="428"/>
    </row>
    <row r="93" spans="2:101" s="366" customFormat="1" ht="23.45" customHeight="1">
      <c r="B93" s="422"/>
      <c r="C93" s="685">
        <v>84</v>
      </c>
      <c r="D93" s="2250" t="str">
        <f t="shared" si="4"/>
        <v/>
      </c>
      <c r="E93" s="2251"/>
      <c r="F93" s="2251"/>
      <c r="G93" s="2251"/>
      <c r="H93" s="2075">
        <v>1</v>
      </c>
      <c r="I93" s="2250"/>
      <c r="J93" s="2252"/>
      <c r="K93" s="2253"/>
      <c r="L93" s="2253"/>
      <c r="M93" s="2253"/>
      <c r="N93" s="2253"/>
      <c r="O93" s="2254"/>
      <c r="P93" s="426"/>
      <c r="Q93" s="2212"/>
      <c r="R93" s="2212"/>
      <c r="S93" s="2212"/>
      <c r="T93" s="2212"/>
      <c r="U93" s="2212"/>
      <c r="V93" s="2259"/>
      <c r="W93" s="2259"/>
      <c r="X93" s="2212"/>
      <c r="Y93" s="2218"/>
      <c r="Z93" s="2256" t="str">
        <f>'計算書（非表示）'!I89</f>
        <v/>
      </c>
      <c r="AA93" s="2256"/>
      <c r="AB93" s="2256"/>
      <c r="AC93" s="2256"/>
      <c r="AD93" s="2257"/>
      <c r="AE93" s="427"/>
      <c r="AF93" s="685">
        <v>84</v>
      </c>
      <c r="AG93" s="2250" t="str">
        <f t="shared" si="5"/>
        <v/>
      </c>
      <c r="AH93" s="2251"/>
      <c r="AI93" s="2251"/>
      <c r="AJ93" s="2251"/>
      <c r="AK93" s="2075">
        <v>3</v>
      </c>
      <c r="AL93" s="2250"/>
      <c r="AM93" s="2252"/>
      <c r="AN93" s="2253"/>
      <c r="AO93" s="2253"/>
      <c r="AP93" s="2253"/>
      <c r="AQ93" s="2253"/>
      <c r="AR93" s="2254"/>
      <c r="AS93" s="426"/>
      <c r="AT93" s="2212"/>
      <c r="AU93" s="2212"/>
      <c r="AV93" s="2212"/>
      <c r="AW93" s="2212"/>
      <c r="AX93" s="2212"/>
      <c r="AY93" s="2260"/>
      <c r="AZ93" s="2260"/>
      <c r="BA93" s="2212"/>
      <c r="BB93" s="2218"/>
      <c r="BC93" s="2256" t="str">
        <f>'計算書（非表示）'!S89</f>
        <v/>
      </c>
      <c r="BD93" s="2256" t="str">
        <f t="shared" si="7"/>
        <v/>
      </c>
      <c r="BE93" s="2256" t="str">
        <f t="shared" si="7"/>
        <v/>
      </c>
      <c r="BF93" s="2256" t="str">
        <f t="shared" si="7"/>
        <v/>
      </c>
      <c r="BG93" s="2257" t="str">
        <f t="shared" si="6"/>
        <v/>
      </c>
      <c r="CV93" s="428"/>
      <c r="CW93" s="428"/>
    </row>
    <row r="94" spans="2:101" s="366" customFormat="1" ht="23.45" customHeight="1">
      <c r="B94" s="422"/>
      <c r="C94" s="685">
        <v>85</v>
      </c>
      <c r="D94" s="2250" t="str">
        <f t="shared" si="4"/>
        <v/>
      </c>
      <c r="E94" s="2251"/>
      <c r="F94" s="2251"/>
      <c r="G94" s="2251"/>
      <c r="H94" s="2075">
        <v>1</v>
      </c>
      <c r="I94" s="2250"/>
      <c r="J94" s="2252"/>
      <c r="K94" s="2253"/>
      <c r="L94" s="2253"/>
      <c r="M94" s="2253"/>
      <c r="N94" s="2253"/>
      <c r="O94" s="2254"/>
      <c r="P94" s="426"/>
      <c r="Q94" s="2212"/>
      <c r="R94" s="2212"/>
      <c r="S94" s="2212"/>
      <c r="T94" s="2212"/>
      <c r="U94" s="2212"/>
      <c r="V94" s="2259"/>
      <c r="W94" s="2259"/>
      <c r="X94" s="2212"/>
      <c r="Y94" s="2218"/>
      <c r="Z94" s="2256" t="str">
        <f>'計算書（非表示）'!I90</f>
        <v/>
      </c>
      <c r="AA94" s="2256"/>
      <c r="AB94" s="2256"/>
      <c r="AC94" s="2256"/>
      <c r="AD94" s="2257"/>
      <c r="AE94" s="427"/>
      <c r="AF94" s="685">
        <v>85</v>
      </c>
      <c r="AG94" s="2250" t="str">
        <f t="shared" si="5"/>
        <v/>
      </c>
      <c r="AH94" s="2251"/>
      <c r="AI94" s="2251"/>
      <c r="AJ94" s="2251"/>
      <c r="AK94" s="2075">
        <v>3</v>
      </c>
      <c r="AL94" s="2250"/>
      <c r="AM94" s="2252"/>
      <c r="AN94" s="2253"/>
      <c r="AO94" s="2253"/>
      <c r="AP94" s="2253"/>
      <c r="AQ94" s="2253"/>
      <c r="AR94" s="2254"/>
      <c r="AS94" s="426"/>
      <c r="AT94" s="2212"/>
      <c r="AU94" s="2212"/>
      <c r="AV94" s="2212"/>
      <c r="AW94" s="2212"/>
      <c r="AX94" s="2212"/>
      <c r="AY94" s="2260"/>
      <c r="AZ94" s="2260"/>
      <c r="BA94" s="2212"/>
      <c r="BB94" s="2218"/>
      <c r="BC94" s="2256" t="str">
        <f>'計算書（非表示）'!S90</f>
        <v/>
      </c>
      <c r="BD94" s="2256" t="str">
        <f t="shared" si="7"/>
        <v/>
      </c>
      <c r="BE94" s="2256" t="str">
        <f t="shared" si="7"/>
        <v/>
      </c>
      <c r="BF94" s="2256" t="str">
        <f t="shared" si="7"/>
        <v/>
      </c>
      <c r="BG94" s="2257" t="str">
        <f t="shared" si="6"/>
        <v/>
      </c>
      <c r="CV94" s="428"/>
      <c r="CW94" s="428"/>
    </row>
    <row r="95" spans="2:101" s="366" customFormat="1" ht="23.45" customHeight="1">
      <c r="B95" s="422"/>
      <c r="C95" s="685">
        <v>86</v>
      </c>
      <c r="D95" s="2250" t="str">
        <f t="shared" si="4"/>
        <v/>
      </c>
      <c r="E95" s="2251"/>
      <c r="F95" s="2251"/>
      <c r="G95" s="2251"/>
      <c r="H95" s="2075">
        <v>1</v>
      </c>
      <c r="I95" s="2250"/>
      <c r="J95" s="2252"/>
      <c r="K95" s="2253"/>
      <c r="L95" s="2253"/>
      <c r="M95" s="2253"/>
      <c r="N95" s="2253"/>
      <c r="O95" s="2254"/>
      <c r="P95" s="426"/>
      <c r="Q95" s="2212"/>
      <c r="R95" s="2212"/>
      <c r="S95" s="2212"/>
      <c r="T95" s="2212"/>
      <c r="U95" s="2212"/>
      <c r="V95" s="2259"/>
      <c r="W95" s="2259"/>
      <c r="X95" s="2212"/>
      <c r="Y95" s="2218"/>
      <c r="Z95" s="2256" t="str">
        <f>'計算書（非表示）'!I91</f>
        <v/>
      </c>
      <c r="AA95" s="2256"/>
      <c r="AB95" s="2256"/>
      <c r="AC95" s="2256"/>
      <c r="AD95" s="2257"/>
      <c r="AE95" s="427"/>
      <c r="AF95" s="685">
        <v>86</v>
      </c>
      <c r="AG95" s="2250" t="str">
        <f t="shared" si="5"/>
        <v/>
      </c>
      <c r="AH95" s="2251"/>
      <c r="AI95" s="2251"/>
      <c r="AJ95" s="2251"/>
      <c r="AK95" s="2075">
        <v>3</v>
      </c>
      <c r="AL95" s="2250"/>
      <c r="AM95" s="2252"/>
      <c r="AN95" s="2253"/>
      <c r="AO95" s="2253"/>
      <c r="AP95" s="2253"/>
      <c r="AQ95" s="2253"/>
      <c r="AR95" s="2254"/>
      <c r="AS95" s="426"/>
      <c r="AT95" s="2212"/>
      <c r="AU95" s="2212"/>
      <c r="AV95" s="2212"/>
      <c r="AW95" s="2212"/>
      <c r="AX95" s="2212"/>
      <c r="AY95" s="2260"/>
      <c r="AZ95" s="2260"/>
      <c r="BA95" s="2212"/>
      <c r="BB95" s="2218"/>
      <c r="BC95" s="2256" t="str">
        <f>'計算書（非表示）'!S91</f>
        <v/>
      </c>
      <c r="BD95" s="2256" t="str">
        <f t="shared" si="7"/>
        <v/>
      </c>
      <c r="BE95" s="2256" t="str">
        <f t="shared" si="7"/>
        <v/>
      </c>
      <c r="BF95" s="2256" t="str">
        <f t="shared" si="7"/>
        <v/>
      </c>
      <c r="BG95" s="2257" t="str">
        <f t="shared" si="6"/>
        <v/>
      </c>
      <c r="CV95" s="428"/>
      <c r="CW95" s="428"/>
    </row>
    <row r="96" spans="2:101" s="366" customFormat="1" ht="23.45" customHeight="1">
      <c r="B96" s="422"/>
      <c r="C96" s="685">
        <v>87</v>
      </c>
      <c r="D96" s="2250" t="str">
        <f t="shared" si="4"/>
        <v/>
      </c>
      <c r="E96" s="2251"/>
      <c r="F96" s="2251"/>
      <c r="G96" s="2251"/>
      <c r="H96" s="2075">
        <v>1</v>
      </c>
      <c r="I96" s="2250"/>
      <c r="J96" s="2252"/>
      <c r="K96" s="2253"/>
      <c r="L96" s="2253"/>
      <c r="M96" s="2253"/>
      <c r="N96" s="2253"/>
      <c r="O96" s="2254"/>
      <c r="P96" s="426"/>
      <c r="Q96" s="2212"/>
      <c r="R96" s="2212"/>
      <c r="S96" s="2212"/>
      <c r="T96" s="2212"/>
      <c r="U96" s="2212"/>
      <c r="V96" s="2259"/>
      <c r="W96" s="2259"/>
      <c r="X96" s="2212"/>
      <c r="Y96" s="2218"/>
      <c r="Z96" s="2256" t="str">
        <f>'計算書（非表示）'!I92</f>
        <v/>
      </c>
      <c r="AA96" s="2256"/>
      <c r="AB96" s="2256"/>
      <c r="AC96" s="2256"/>
      <c r="AD96" s="2257"/>
      <c r="AE96" s="427"/>
      <c r="AF96" s="685">
        <v>87</v>
      </c>
      <c r="AG96" s="2250" t="str">
        <f t="shared" si="5"/>
        <v/>
      </c>
      <c r="AH96" s="2251"/>
      <c r="AI96" s="2251"/>
      <c r="AJ96" s="2251"/>
      <c r="AK96" s="2075">
        <v>3</v>
      </c>
      <c r="AL96" s="2250"/>
      <c r="AM96" s="2252"/>
      <c r="AN96" s="2253"/>
      <c r="AO96" s="2253"/>
      <c r="AP96" s="2253"/>
      <c r="AQ96" s="2253"/>
      <c r="AR96" s="2254"/>
      <c r="AS96" s="426"/>
      <c r="AT96" s="2212"/>
      <c r="AU96" s="2212"/>
      <c r="AV96" s="2212"/>
      <c r="AW96" s="2212"/>
      <c r="AX96" s="2212"/>
      <c r="AY96" s="2260"/>
      <c r="AZ96" s="2260"/>
      <c r="BA96" s="2212"/>
      <c r="BB96" s="2218"/>
      <c r="BC96" s="2256" t="str">
        <f>'計算書（非表示）'!S92</f>
        <v/>
      </c>
      <c r="BD96" s="2256" t="str">
        <f t="shared" si="7"/>
        <v/>
      </c>
      <c r="BE96" s="2256" t="str">
        <f t="shared" si="7"/>
        <v/>
      </c>
      <c r="BF96" s="2256" t="str">
        <f t="shared" si="7"/>
        <v/>
      </c>
      <c r="BG96" s="2257" t="str">
        <f t="shared" si="6"/>
        <v/>
      </c>
      <c r="CV96" s="428"/>
      <c r="CW96" s="428"/>
    </row>
    <row r="97" spans="2:101" s="366" customFormat="1" ht="23.45" customHeight="1">
      <c r="B97" s="422"/>
      <c r="C97" s="685">
        <v>88</v>
      </c>
      <c r="D97" s="2250" t="str">
        <f t="shared" si="4"/>
        <v/>
      </c>
      <c r="E97" s="2251"/>
      <c r="F97" s="2251"/>
      <c r="G97" s="2251"/>
      <c r="H97" s="2075">
        <v>1</v>
      </c>
      <c r="I97" s="2250"/>
      <c r="J97" s="2252"/>
      <c r="K97" s="2253"/>
      <c r="L97" s="2253"/>
      <c r="M97" s="2253"/>
      <c r="N97" s="2253"/>
      <c r="O97" s="2254"/>
      <c r="P97" s="426"/>
      <c r="Q97" s="2212"/>
      <c r="R97" s="2212"/>
      <c r="S97" s="2212"/>
      <c r="T97" s="2212"/>
      <c r="U97" s="2212"/>
      <c r="V97" s="2259"/>
      <c r="W97" s="2259"/>
      <c r="X97" s="2212"/>
      <c r="Y97" s="2218"/>
      <c r="Z97" s="2256" t="str">
        <f>'計算書（非表示）'!I93</f>
        <v/>
      </c>
      <c r="AA97" s="2256"/>
      <c r="AB97" s="2256"/>
      <c r="AC97" s="2256"/>
      <c r="AD97" s="2257"/>
      <c r="AE97" s="427"/>
      <c r="AF97" s="685">
        <v>88</v>
      </c>
      <c r="AG97" s="2250" t="str">
        <f t="shared" si="5"/>
        <v/>
      </c>
      <c r="AH97" s="2251"/>
      <c r="AI97" s="2251"/>
      <c r="AJ97" s="2251"/>
      <c r="AK97" s="2075">
        <v>3</v>
      </c>
      <c r="AL97" s="2250"/>
      <c r="AM97" s="2252"/>
      <c r="AN97" s="2253"/>
      <c r="AO97" s="2253"/>
      <c r="AP97" s="2253"/>
      <c r="AQ97" s="2253"/>
      <c r="AR97" s="2254"/>
      <c r="AS97" s="426"/>
      <c r="AT97" s="2212"/>
      <c r="AU97" s="2212"/>
      <c r="AV97" s="2212"/>
      <c r="AW97" s="2212"/>
      <c r="AX97" s="2212"/>
      <c r="AY97" s="2260"/>
      <c r="AZ97" s="2260"/>
      <c r="BA97" s="2212"/>
      <c r="BB97" s="2218"/>
      <c r="BC97" s="2256" t="str">
        <f>'計算書（非表示）'!S93</f>
        <v/>
      </c>
      <c r="BD97" s="2256" t="str">
        <f t="shared" si="7"/>
        <v/>
      </c>
      <c r="BE97" s="2256" t="str">
        <f t="shared" si="7"/>
        <v/>
      </c>
      <c r="BF97" s="2256" t="str">
        <f t="shared" si="7"/>
        <v/>
      </c>
      <c r="BG97" s="2257" t="str">
        <f t="shared" si="6"/>
        <v/>
      </c>
      <c r="CV97" s="428"/>
      <c r="CW97" s="428"/>
    </row>
    <row r="98" spans="2:101" s="366" customFormat="1" ht="23.45" customHeight="1">
      <c r="B98" s="422"/>
      <c r="C98" s="685">
        <v>89</v>
      </c>
      <c r="D98" s="2250" t="str">
        <f t="shared" si="4"/>
        <v/>
      </c>
      <c r="E98" s="2251"/>
      <c r="F98" s="2251"/>
      <c r="G98" s="2251"/>
      <c r="H98" s="2075">
        <v>1</v>
      </c>
      <c r="I98" s="2250"/>
      <c r="J98" s="2252"/>
      <c r="K98" s="2253"/>
      <c r="L98" s="2253"/>
      <c r="M98" s="2253"/>
      <c r="N98" s="2253"/>
      <c r="O98" s="2254"/>
      <c r="P98" s="426"/>
      <c r="Q98" s="2212"/>
      <c r="R98" s="2212"/>
      <c r="S98" s="2212"/>
      <c r="T98" s="2212"/>
      <c r="U98" s="2212"/>
      <c r="V98" s="2259"/>
      <c r="W98" s="2259"/>
      <c r="X98" s="2212"/>
      <c r="Y98" s="2218"/>
      <c r="Z98" s="2256" t="str">
        <f>'計算書（非表示）'!I94</f>
        <v/>
      </c>
      <c r="AA98" s="2256"/>
      <c r="AB98" s="2256"/>
      <c r="AC98" s="2256"/>
      <c r="AD98" s="2257"/>
      <c r="AE98" s="427"/>
      <c r="AF98" s="685">
        <v>89</v>
      </c>
      <c r="AG98" s="2250" t="str">
        <f t="shared" si="5"/>
        <v/>
      </c>
      <c r="AH98" s="2251"/>
      <c r="AI98" s="2251"/>
      <c r="AJ98" s="2251"/>
      <c r="AK98" s="2075">
        <v>3</v>
      </c>
      <c r="AL98" s="2250"/>
      <c r="AM98" s="2252"/>
      <c r="AN98" s="2253"/>
      <c r="AO98" s="2253"/>
      <c r="AP98" s="2253"/>
      <c r="AQ98" s="2253"/>
      <c r="AR98" s="2254"/>
      <c r="AS98" s="426"/>
      <c r="AT98" s="2212"/>
      <c r="AU98" s="2212"/>
      <c r="AV98" s="2212"/>
      <c r="AW98" s="2212"/>
      <c r="AX98" s="2212"/>
      <c r="AY98" s="2260"/>
      <c r="AZ98" s="2260"/>
      <c r="BA98" s="2212"/>
      <c r="BB98" s="2218"/>
      <c r="BC98" s="2256" t="str">
        <f>'計算書（非表示）'!S94</f>
        <v/>
      </c>
      <c r="BD98" s="2256" t="str">
        <f t="shared" si="7"/>
        <v/>
      </c>
      <c r="BE98" s="2256" t="str">
        <f t="shared" si="7"/>
        <v/>
      </c>
      <c r="BF98" s="2256" t="str">
        <f t="shared" si="7"/>
        <v/>
      </c>
      <c r="BG98" s="2257" t="str">
        <f t="shared" si="6"/>
        <v/>
      </c>
      <c r="CV98" s="428"/>
      <c r="CW98" s="428"/>
    </row>
    <row r="99" spans="2:101" s="366" customFormat="1" ht="23.45" customHeight="1">
      <c r="B99" s="422"/>
      <c r="C99" s="685">
        <v>90</v>
      </c>
      <c r="D99" s="2250" t="str">
        <f t="shared" si="4"/>
        <v/>
      </c>
      <c r="E99" s="2251"/>
      <c r="F99" s="2251"/>
      <c r="G99" s="2251"/>
      <c r="H99" s="2075">
        <v>1</v>
      </c>
      <c r="I99" s="2250"/>
      <c r="J99" s="2252"/>
      <c r="K99" s="2253"/>
      <c r="L99" s="2253"/>
      <c r="M99" s="2253"/>
      <c r="N99" s="2253"/>
      <c r="O99" s="2254"/>
      <c r="P99" s="426"/>
      <c r="Q99" s="2212"/>
      <c r="R99" s="2212"/>
      <c r="S99" s="2212"/>
      <c r="T99" s="2212"/>
      <c r="U99" s="2212"/>
      <c r="V99" s="2259"/>
      <c r="W99" s="2259"/>
      <c r="X99" s="2212"/>
      <c r="Y99" s="2218"/>
      <c r="Z99" s="2256" t="str">
        <f>'計算書（非表示）'!I95</f>
        <v/>
      </c>
      <c r="AA99" s="2256"/>
      <c r="AB99" s="2256"/>
      <c r="AC99" s="2256"/>
      <c r="AD99" s="2257"/>
      <c r="AE99" s="427"/>
      <c r="AF99" s="685">
        <v>90</v>
      </c>
      <c r="AG99" s="2250" t="str">
        <f t="shared" si="5"/>
        <v/>
      </c>
      <c r="AH99" s="2251"/>
      <c r="AI99" s="2251"/>
      <c r="AJ99" s="2251"/>
      <c r="AK99" s="2075">
        <v>3</v>
      </c>
      <c r="AL99" s="2250"/>
      <c r="AM99" s="2252"/>
      <c r="AN99" s="2253"/>
      <c r="AO99" s="2253"/>
      <c r="AP99" s="2253"/>
      <c r="AQ99" s="2253"/>
      <c r="AR99" s="2254"/>
      <c r="AS99" s="426"/>
      <c r="AT99" s="2212"/>
      <c r="AU99" s="2212"/>
      <c r="AV99" s="2212"/>
      <c r="AW99" s="2212"/>
      <c r="AX99" s="2212"/>
      <c r="AY99" s="2260"/>
      <c r="AZ99" s="2260"/>
      <c r="BA99" s="2212"/>
      <c r="BB99" s="2218"/>
      <c r="BC99" s="2256" t="str">
        <f>'計算書（非表示）'!S95</f>
        <v/>
      </c>
      <c r="BD99" s="2256" t="str">
        <f t="shared" si="7"/>
        <v/>
      </c>
      <c r="BE99" s="2256" t="str">
        <f t="shared" si="7"/>
        <v/>
      </c>
      <c r="BF99" s="2256" t="str">
        <f t="shared" si="7"/>
        <v/>
      </c>
      <c r="BG99" s="2257" t="str">
        <f t="shared" si="6"/>
        <v/>
      </c>
      <c r="CV99" s="428"/>
      <c r="CW99" s="428"/>
    </row>
    <row r="100" spans="2:101" s="366" customFormat="1" ht="23.45" customHeight="1">
      <c r="B100" s="422"/>
      <c r="C100" s="685">
        <v>91</v>
      </c>
      <c r="D100" s="2250" t="str">
        <f t="shared" si="4"/>
        <v/>
      </c>
      <c r="E100" s="2251"/>
      <c r="F100" s="2251"/>
      <c r="G100" s="2251"/>
      <c r="H100" s="2075">
        <v>1</v>
      </c>
      <c r="I100" s="2250"/>
      <c r="J100" s="2252"/>
      <c r="K100" s="2253"/>
      <c r="L100" s="2253"/>
      <c r="M100" s="2253"/>
      <c r="N100" s="2253"/>
      <c r="O100" s="2254"/>
      <c r="P100" s="426"/>
      <c r="Q100" s="2212"/>
      <c r="R100" s="2212"/>
      <c r="S100" s="2212"/>
      <c r="T100" s="2212"/>
      <c r="U100" s="2212"/>
      <c r="V100" s="2259"/>
      <c r="W100" s="2259"/>
      <c r="X100" s="2212"/>
      <c r="Y100" s="2218"/>
      <c r="Z100" s="2256" t="str">
        <f>'計算書（非表示）'!I96</f>
        <v/>
      </c>
      <c r="AA100" s="2256"/>
      <c r="AB100" s="2256"/>
      <c r="AC100" s="2256"/>
      <c r="AD100" s="2257"/>
      <c r="AE100" s="427"/>
      <c r="AF100" s="685">
        <v>91</v>
      </c>
      <c r="AG100" s="2250" t="str">
        <f t="shared" si="5"/>
        <v/>
      </c>
      <c r="AH100" s="2251"/>
      <c r="AI100" s="2251"/>
      <c r="AJ100" s="2251"/>
      <c r="AK100" s="2075">
        <v>3</v>
      </c>
      <c r="AL100" s="2250"/>
      <c r="AM100" s="2252"/>
      <c r="AN100" s="2253"/>
      <c r="AO100" s="2253"/>
      <c r="AP100" s="2253"/>
      <c r="AQ100" s="2253"/>
      <c r="AR100" s="2254"/>
      <c r="AS100" s="426"/>
      <c r="AT100" s="2212"/>
      <c r="AU100" s="2212"/>
      <c r="AV100" s="2212"/>
      <c r="AW100" s="2212"/>
      <c r="AX100" s="2212"/>
      <c r="AY100" s="2260"/>
      <c r="AZ100" s="2260"/>
      <c r="BA100" s="2212"/>
      <c r="BB100" s="2218"/>
      <c r="BC100" s="2256" t="str">
        <f>'計算書（非表示）'!S96</f>
        <v/>
      </c>
      <c r="BD100" s="2256" t="str">
        <f t="shared" si="7"/>
        <v/>
      </c>
      <c r="BE100" s="2256" t="str">
        <f t="shared" si="7"/>
        <v/>
      </c>
      <c r="BF100" s="2256" t="str">
        <f t="shared" si="7"/>
        <v/>
      </c>
      <c r="BG100" s="2257" t="str">
        <f t="shared" si="6"/>
        <v/>
      </c>
      <c r="CV100" s="428"/>
      <c r="CW100" s="428"/>
    </row>
    <row r="101" spans="2:101" s="366" customFormat="1" ht="23.45" customHeight="1">
      <c r="B101" s="422"/>
      <c r="C101" s="685">
        <v>92</v>
      </c>
      <c r="D101" s="2250" t="str">
        <f t="shared" si="4"/>
        <v/>
      </c>
      <c r="E101" s="2251"/>
      <c r="F101" s="2251"/>
      <c r="G101" s="2251"/>
      <c r="H101" s="2075">
        <v>1</v>
      </c>
      <c r="I101" s="2250"/>
      <c r="J101" s="2252"/>
      <c r="K101" s="2253"/>
      <c r="L101" s="2253"/>
      <c r="M101" s="2253"/>
      <c r="N101" s="2253"/>
      <c r="O101" s="2254"/>
      <c r="P101" s="426"/>
      <c r="Q101" s="2212"/>
      <c r="R101" s="2212"/>
      <c r="S101" s="2212"/>
      <c r="T101" s="2212"/>
      <c r="U101" s="2212"/>
      <c r="V101" s="2259"/>
      <c r="W101" s="2259"/>
      <c r="X101" s="2212"/>
      <c r="Y101" s="2218"/>
      <c r="Z101" s="2256" t="str">
        <f>'計算書（非表示）'!I97</f>
        <v/>
      </c>
      <c r="AA101" s="2256"/>
      <c r="AB101" s="2256"/>
      <c r="AC101" s="2256"/>
      <c r="AD101" s="2257"/>
      <c r="AE101" s="427"/>
      <c r="AF101" s="685">
        <v>92</v>
      </c>
      <c r="AG101" s="2250" t="str">
        <f t="shared" si="5"/>
        <v/>
      </c>
      <c r="AH101" s="2251"/>
      <c r="AI101" s="2251"/>
      <c r="AJ101" s="2251"/>
      <c r="AK101" s="2075">
        <v>3</v>
      </c>
      <c r="AL101" s="2250"/>
      <c r="AM101" s="2252"/>
      <c r="AN101" s="2253"/>
      <c r="AO101" s="2253"/>
      <c r="AP101" s="2253"/>
      <c r="AQ101" s="2253"/>
      <c r="AR101" s="2254"/>
      <c r="AS101" s="426"/>
      <c r="AT101" s="2212"/>
      <c r="AU101" s="2212"/>
      <c r="AV101" s="2212"/>
      <c r="AW101" s="2212"/>
      <c r="AX101" s="2212"/>
      <c r="AY101" s="2260"/>
      <c r="AZ101" s="2260"/>
      <c r="BA101" s="2212"/>
      <c r="BB101" s="2218"/>
      <c r="BC101" s="2256" t="str">
        <f>'計算書（非表示）'!S97</f>
        <v/>
      </c>
      <c r="BD101" s="2256" t="str">
        <f t="shared" si="7"/>
        <v/>
      </c>
      <c r="BE101" s="2256" t="str">
        <f t="shared" si="7"/>
        <v/>
      </c>
      <c r="BF101" s="2256" t="str">
        <f t="shared" si="7"/>
        <v/>
      </c>
      <c r="BG101" s="2257" t="str">
        <f t="shared" si="6"/>
        <v/>
      </c>
      <c r="CV101" s="428"/>
      <c r="CW101" s="428"/>
    </row>
    <row r="102" spans="2:101" s="366" customFormat="1" ht="23.45" customHeight="1">
      <c r="B102" s="422"/>
      <c r="C102" s="685">
        <v>93</v>
      </c>
      <c r="D102" s="2250" t="str">
        <f t="shared" si="4"/>
        <v/>
      </c>
      <c r="E102" s="2251"/>
      <c r="F102" s="2251"/>
      <c r="G102" s="2251"/>
      <c r="H102" s="2075">
        <v>1</v>
      </c>
      <c r="I102" s="2250"/>
      <c r="J102" s="2252"/>
      <c r="K102" s="2253"/>
      <c r="L102" s="2253"/>
      <c r="M102" s="2253"/>
      <c r="N102" s="2253"/>
      <c r="O102" s="2254"/>
      <c r="P102" s="426"/>
      <c r="Q102" s="2212"/>
      <c r="R102" s="2212"/>
      <c r="S102" s="2212"/>
      <c r="T102" s="2212"/>
      <c r="U102" s="2212"/>
      <c r="V102" s="2259"/>
      <c r="W102" s="2259"/>
      <c r="X102" s="2212"/>
      <c r="Y102" s="2218"/>
      <c r="Z102" s="2256" t="str">
        <f>'計算書（非表示）'!I98</f>
        <v/>
      </c>
      <c r="AA102" s="2256"/>
      <c r="AB102" s="2256"/>
      <c r="AC102" s="2256"/>
      <c r="AD102" s="2257"/>
      <c r="AE102" s="427"/>
      <c r="AF102" s="685">
        <v>93</v>
      </c>
      <c r="AG102" s="2250" t="str">
        <f t="shared" si="5"/>
        <v/>
      </c>
      <c r="AH102" s="2251"/>
      <c r="AI102" s="2251"/>
      <c r="AJ102" s="2251"/>
      <c r="AK102" s="2075">
        <v>3</v>
      </c>
      <c r="AL102" s="2250"/>
      <c r="AM102" s="2252"/>
      <c r="AN102" s="2253"/>
      <c r="AO102" s="2253"/>
      <c r="AP102" s="2253"/>
      <c r="AQ102" s="2253"/>
      <c r="AR102" s="2254"/>
      <c r="AS102" s="426"/>
      <c r="AT102" s="2212"/>
      <c r="AU102" s="2212"/>
      <c r="AV102" s="2212"/>
      <c r="AW102" s="2212"/>
      <c r="AX102" s="2212"/>
      <c r="AY102" s="2260"/>
      <c r="AZ102" s="2260"/>
      <c r="BA102" s="2212"/>
      <c r="BB102" s="2218"/>
      <c r="BC102" s="2256" t="str">
        <f>'計算書（非表示）'!S98</f>
        <v/>
      </c>
      <c r="BD102" s="2256" t="str">
        <f t="shared" si="7"/>
        <v/>
      </c>
      <c r="BE102" s="2256" t="str">
        <f t="shared" si="7"/>
        <v/>
      </c>
      <c r="BF102" s="2256" t="str">
        <f t="shared" si="7"/>
        <v/>
      </c>
      <c r="BG102" s="2257" t="str">
        <f t="shared" si="6"/>
        <v/>
      </c>
      <c r="CV102" s="428"/>
      <c r="CW102" s="428"/>
    </row>
    <row r="103" spans="2:101" s="366" customFormat="1" ht="23.45" customHeight="1">
      <c r="B103" s="422"/>
      <c r="C103" s="685">
        <v>94</v>
      </c>
      <c r="D103" s="2250" t="str">
        <f t="shared" si="4"/>
        <v/>
      </c>
      <c r="E103" s="2251"/>
      <c r="F103" s="2251"/>
      <c r="G103" s="2251"/>
      <c r="H103" s="2075">
        <v>1</v>
      </c>
      <c r="I103" s="2250"/>
      <c r="J103" s="2252"/>
      <c r="K103" s="2253"/>
      <c r="L103" s="2253"/>
      <c r="M103" s="2253"/>
      <c r="N103" s="2253"/>
      <c r="O103" s="2254"/>
      <c r="P103" s="426"/>
      <c r="Q103" s="2212"/>
      <c r="R103" s="2212"/>
      <c r="S103" s="2212"/>
      <c r="T103" s="2212"/>
      <c r="U103" s="2212"/>
      <c r="V103" s="2259"/>
      <c r="W103" s="2259"/>
      <c r="X103" s="2212"/>
      <c r="Y103" s="2218"/>
      <c r="Z103" s="2256" t="str">
        <f>'計算書（非表示）'!I99</f>
        <v/>
      </c>
      <c r="AA103" s="2256"/>
      <c r="AB103" s="2256"/>
      <c r="AC103" s="2256"/>
      <c r="AD103" s="2257"/>
      <c r="AE103" s="427"/>
      <c r="AF103" s="685">
        <v>94</v>
      </c>
      <c r="AG103" s="2250" t="str">
        <f t="shared" si="5"/>
        <v/>
      </c>
      <c r="AH103" s="2251"/>
      <c r="AI103" s="2251"/>
      <c r="AJ103" s="2251"/>
      <c r="AK103" s="2075">
        <v>3</v>
      </c>
      <c r="AL103" s="2250"/>
      <c r="AM103" s="2252"/>
      <c r="AN103" s="2253"/>
      <c r="AO103" s="2253"/>
      <c r="AP103" s="2253"/>
      <c r="AQ103" s="2253"/>
      <c r="AR103" s="2254"/>
      <c r="AS103" s="426"/>
      <c r="AT103" s="2212"/>
      <c r="AU103" s="2212"/>
      <c r="AV103" s="2212"/>
      <c r="AW103" s="2212"/>
      <c r="AX103" s="2212"/>
      <c r="AY103" s="2260"/>
      <c r="AZ103" s="2260"/>
      <c r="BA103" s="2212"/>
      <c r="BB103" s="2218"/>
      <c r="BC103" s="2256" t="str">
        <f>'計算書（非表示）'!S99</f>
        <v/>
      </c>
      <c r="BD103" s="2256" t="str">
        <f t="shared" si="7"/>
        <v/>
      </c>
      <c r="BE103" s="2256" t="str">
        <f t="shared" si="7"/>
        <v/>
      </c>
      <c r="BF103" s="2256" t="str">
        <f t="shared" si="7"/>
        <v/>
      </c>
      <c r="BG103" s="2257" t="str">
        <f t="shared" si="6"/>
        <v/>
      </c>
      <c r="CV103" s="428"/>
      <c r="CW103" s="428"/>
    </row>
    <row r="104" spans="2:101" s="366" customFormat="1" ht="23.45" customHeight="1">
      <c r="B104" s="422"/>
      <c r="C104" s="685">
        <v>95</v>
      </c>
      <c r="D104" s="2250" t="str">
        <f t="shared" si="4"/>
        <v/>
      </c>
      <c r="E104" s="2251"/>
      <c r="F104" s="2251"/>
      <c r="G104" s="2251"/>
      <c r="H104" s="2075">
        <v>1</v>
      </c>
      <c r="I104" s="2250"/>
      <c r="J104" s="2252"/>
      <c r="K104" s="2253"/>
      <c r="L104" s="2253"/>
      <c r="M104" s="2253"/>
      <c r="N104" s="2253"/>
      <c r="O104" s="2254"/>
      <c r="P104" s="426"/>
      <c r="Q104" s="2212"/>
      <c r="R104" s="2212"/>
      <c r="S104" s="2212"/>
      <c r="T104" s="2212"/>
      <c r="U104" s="2212"/>
      <c r="V104" s="2259"/>
      <c r="W104" s="2259"/>
      <c r="X104" s="2212"/>
      <c r="Y104" s="2218"/>
      <c r="Z104" s="2256" t="str">
        <f>'計算書（非表示）'!I100</f>
        <v/>
      </c>
      <c r="AA104" s="2256"/>
      <c r="AB104" s="2256"/>
      <c r="AC104" s="2256"/>
      <c r="AD104" s="2257"/>
      <c r="AF104" s="685">
        <v>95</v>
      </c>
      <c r="AG104" s="2250" t="str">
        <f t="shared" si="5"/>
        <v/>
      </c>
      <c r="AH104" s="2251"/>
      <c r="AI104" s="2251"/>
      <c r="AJ104" s="2251"/>
      <c r="AK104" s="2075">
        <v>3</v>
      </c>
      <c r="AL104" s="2250"/>
      <c r="AM104" s="2252"/>
      <c r="AN104" s="2253"/>
      <c r="AO104" s="2253"/>
      <c r="AP104" s="2253"/>
      <c r="AQ104" s="2253"/>
      <c r="AR104" s="2254"/>
      <c r="AS104" s="426"/>
      <c r="AT104" s="2212"/>
      <c r="AU104" s="2212"/>
      <c r="AV104" s="2212"/>
      <c r="AW104" s="2212"/>
      <c r="AX104" s="2212"/>
      <c r="AY104" s="2260"/>
      <c r="AZ104" s="2260"/>
      <c r="BA104" s="2212"/>
      <c r="BB104" s="2218"/>
      <c r="BC104" s="2256" t="str">
        <f>'計算書（非表示）'!S100</f>
        <v/>
      </c>
      <c r="BD104" s="2256" t="str">
        <f t="shared" si="7"/>
        <v/>
      </c>
      <c r="BE104" s="2256" t="str">
        <f t="shared" si="7"/>
        <v/>
      </c>
      <c r="BF104" s="2256" t="str">
        <f t="shared" si="7"/>
        <v/>
      </c>
      <c r="BG104" s="2257" t="str">
        <f t="shared" si="6"/>
        <v/>
      </c>
      <c r="CV104" s="428"/>
      <c r="CW104" s="428"/>
    </row>
    <row r="105" spans="2:101" s="366" customFormat="1" ht="23.45" customHeight="1">
      <c r="B105" s="422"/>
      <c r="C105" s="685">
        <v>96</v>
      </c>
      <c r="D105" s="2250" t="str">
        <f t="shared" si="4"/>
        <v/>
      </c>
      <c r="E105" s="2251"/>
      <c r="F105" s="2251"/>
      <c r="G105" s="2251"/>
      <c r="H105" s="2075">
        <v>1</v>
      </c>
      <c r="I105" s="2250"/>
      <c r="J105" s="2252"/>
      <c r="K105" s="2253"/>
      <c r="L105" s="2253"/>
      <c r="M105" s="2253"/>
      <c r="N105" s="2253"/>
      <c r="O105" s="2254"/>
      <c r="P105" s="426"/>
      <c r="Q105" s="2212"/>
      <c r="R105" s="2212"/>
      <c r="S105" s="2212"/>
      <c r="T105" s="2212"/>
      <c r="U105" s="2212"/>
      <c r="V105" s="2259"/>
      <c r="W105" s="2259"/>
      <c r="X105" s="2212"/>
      <c r="Y105" s="2218"/>
      <c r="Z105" s="2256" t="str">
        <f>'計算書（非表示）'!I101</f>
        <v/>
      </c>
      <c r="AA105" s="2256"/>
      <c r="AB105" s="2256"/>
      <c r="AC105" s="2256"/>
      <c r="AD105" s="2257"/>
      <c r="AF105" s="685">
        <v>96</v>
      </c>
      <c r="AG105" s="2250" t="str">
        <f t="shared" si="5"/>
        <v/>
      </c>
      <c r="AH105" s="2251"/>
      <c r="AI105" s="2251"/>
      <c r="AJ105" s="2251"/>
      <c r="AK105" s="2075">
        <v>3</v>
      </c>
      <c r="AL105" s="2250"/>
      <c r="AM105" s="2252"/>
      <c r="AN105" s="2253"/>
      <c r="AO105" s="2253"/>
      <c r="AP105" s="2253"/>
      <c r="AQ105" s="2253"/>
      <c r="AR105" s="2254"/>
      <c r="AS105" s="426"/>
      <c r="AT105" s="2212"/>
      <c r="AU105" s="2212"/>
      <c r="AV105" s="2212"/>
      <c r="AW105" s="2212"/>
      <c r="AX105" s="2212"/>
      <c r="AY105" s="2260"/>
      <c r="AZ105" s="2260"/>
      <c r="BA105" s="2212"/>
      <c r="BB105" s="2218"/>
      <c r="BC105" s="2256" t="str">
        <f>'計算書（非表示）'!S101</f>
        <v/>
      </c>
      <c r="BD105" s="2256" t="str">
        <f t="shared" si="7"/>
        <v/>
      </c>
      <c r="BE105" s="2256" t="str">
        <f t="shared" si="7"/>
        <v/>
      </c>
      <c r="BF105" s="2256" t="str">
        <f t="shared" si="7"/>
        <v/>
      </c>
      <c r="BG105" s="2257" t="str">
        <f t="shared" si="6"/>
        <v/>
      </c>
      <c r="CV105" s="428"/>
      <c r="CW105" s="428"/>
    </row>
    <row r="106" spans="2:101" s="366" customFormat="1" ht="23.45" customHeight="1">
      <c r="B106" s="422"/>
      <c r="C106" s="685">
        <v>97</v>
      </c>
      <c r="D106" s="2250" t="str">
        <f t="shared" si="4"/>
        <v/>
      </c>
      <c r="E106" s="2251"/>
      <c r="F106" s="2251"/>
      <c r="G106" s="2251"/>
      <c r="H106" s="2075">
        <v>1</v>
      </c>
      <c r="I106" s="2250"/>
      <c r="J106" s="2252"/>
      <c r="K106" s="2253"/>
      <c r="L106" s="2253"/>
      <c r="M106" s="2253"/>
      <c r="N106" s="2253"/>
      <c r="O106" s="2254"/>
      <c r="P106" s="426"/>
      <c r="Q106" s="2212"/>
      <c r="R106" s="2212"/>
      <c r="S106" s="2212"/>
      <c r="T106" s="2212"/>
      <c r="U106" s="2212"/>
      <c r="V106" s="2259"/>
      <c r="W106" s="2259"/>
      <c r="X106" s="2212"/>
      <c r="Y106" s="2218"/>
      <c r="Z106" s="2256" t="str">
        <f>'計算書（非表示）'!I102</f>
        <v/>
      </c>
      <c r="AA106" s="2256"/>
      <c r="AB106" s="2256"/>
      <c r="AC106" s="2256"/>
      <c r="AD106" s="2257"/>
      <c r="AF106" s="685">
        <v>97</v>
      </c>
      <c r="AG106" s="2250" t="str">
        <f t="shared" si="5"/>
        <v/>
      </c>
      <c r="AH106" s="2251"/>
      <c r="AI106" s="2251"/>
      <c r="AJ106" s="2251"/>
      <c r="AK106" s="2075">
        <v>3</v>
      </c>
      <c r="AL106" s="2250"/>
      <c r="AM106" s="2252"/>
      <c r="AN106" s="2253"/>
      <c r="AO106" s="2253"/>
      <c r="AP106" s="2253"/>
      <c r="AQ106" s="2253"/>
      <c r="AR106" s="2254"/>
      <c r="AS106" s="426"/>
      <c r="AT106" s="2212"/>
      <c r="AU106" s="2212"/>
      <c r="AV106" s="2212"/>
      <c r="AW106" s="2212"/>
      <c r="AX106" s="2212"/>
      <c r="AY106" s="2260"/>
      <c r="AZ106" s="2260"/>
      <c r="BA106" s="2212"/>
      <c r="BB106" s="2218"/>
      <c r="BC106" s="2256" t="str">
        <f>'計算書（非表示）'!S102</f>
        <v/>
      </c>
      <c r="BD106" s="2256" t="str">
        <f t="shared" si="7"/>
        <v/>
      </c>
      <c r="BE106" s="2256" t="str">
        <f t="shared" si="7"/>
        <v/>
      </c>
      <c r="BF106" s="2256" t="str">
        <f t="shared" si="7"/>
        <v/>
      </c>
      <c r="BG106" s="2257" t="str">
        <f t="shared" si="6"/>
        <v/>
      </c>
      <c r="CV106" s="428"/>
      <c r="CW106" s="428"/>
    </row>
    <row r="107" spans="2:101" s="366" customFormat="1" ht="23.45" customHeight="1">
      <c r="B107" s="422"/>
      <c r="C107" s="685">
        <v>98</v>
      </c>
      <c r="D107" s="2250" t="str">
        <f t="shared" si="4"/>
        <v/>
      </c>
      <c r="E107" s="2251"/>
      <c r="F107" s="2251"/>
      <c r="G107" s="2251"/>
      <c r="H107" s="2075">
        <v>1</v>
      </c>
      <c r="I107" s="2250"/>
      <c r="J107" s="2252"/>
      <c r="K107" s="2253"/>
      <c r="L107" s="2253"/>
      <c r="M107" s="2253"/>
      <c r="N107" s="2253"/>
      <c r="O107" s="2254"/>
      <c r="P107" s="426"/>
      <c r="Q107" s="2212"/>
      <c r="R107" s="2212"/>
      <c r="S107" s="2212"/>
      <c r="T107" s="2212"/>
      <c r="U107" s="2212"/>
      <c r="V107" s="2259"/>
      <c r="W107" s="2259"/>
      <c r="X107" s="2212"/>
      <c r="Y107" s="2218"/>
      <c r="Z107" s="2256" t="str">
        <f>'計算書（非表示）'!I103</f>
        <v/>
      </c>
      <c r="AA107" s="2256"/>
      <c r="AB107" s="2256"/>
      <c r="AC107" s="2256"/>
      <c r="AD107" s="2257"/>
      <c r="AF107" s="685">
        <v>98</v>
      </c>
      <c r="AG107" s="2250" t="str">
        <f t="shared" si="5"/>
        <v/>
      </c>
      <c r="AH107" s="2251"/>
      <c r="AI107" s="2251"/>
      <c r="AJ107" s="2251"/>
      <c r="AK107" s="2075">
        <v>3</v>
      </c>
      <c r="AL107" s="2250"/>
      <c r="AM107" s="2252"/>
      <c r="AN107" s="2253"/>
      <c r="AO107" s="2253"/>
      <c r="AP107" s="2253"/>
      <c r="AQ107" s="2253"/>
      <c r="AR107" s="2254"/>
      <c r="AS107" s="426"/>
      <c r="AT107" s="2212"/>
      <c r="AU107" s="2212"/>
      <c r="AV107" s="2212"/>
      <c r="AW107" s="2212"/>
      <c r="AX107" s="2212"/>
      <c r="AY107" s="2260"/>
      <c r="AZ107" s="2260"/>
      <c r="BA107" s="2212"/>
      <c r="BB107" s="2218"/>
      <c r="BC107" s="2256" t="str">
        <f>'計算書（非表示）'!S103</f>
        <v/>
      </c>
      <c r="BD107" s="2256" t="str">
        <f t="shared" si="7"/>
        <v/>
      </c>
      <c r="BE107" s="2256" t="str">
        <f t="shared" si="7"/>
        <v/>
      </c>
      <c r="BF107" s="2256" t="str">
        <f t="shared" si="7"/>
        <v/>
      </c>
      <c r="BG107" s="2257" t="str">
        <f t="shared" si="6"/>
        <v/>
      </c>
      <c r="CV107" s="428"/>
      <c r="CW107" s="428"/>
    </row>
    <row r="108" spans="2:101" s="366" customFormat="1" ht="23.45" customHeight="1">
      <c r="B108" s="422"/>
      <c r="C108" s="685">
        <v>99</v>
      </c>
      <c r="D108" s="2250" t="str">
        <f t="shared" si="4"/>
        <v/>
      </c>
      <c r="E108" s="2251"/>
      <c r="F108" s="2251"/>
      <c r="G108" s="2251"/>
      <c r="H108" s="2075">
        <v>1</v>
      </c>
      <c r="I108" s="2250"/>
      <c r="J108" s="2252"/>
      <c r="K108" s="2253"/>
      <c r="L108" s="2253"/>
      <c r="M108" s="2253"/>
      <c r="N108" s="2253"/>
      <c r="O108" s="2254"/>
      <c r="P108" s="426"/>
      <c r="Q108" s="2212"/>
      <c r="R108" s="2212"/>
      <c r="S108" s="2212"/>
      <c r="T108" s="2212"/>
      <c r="U108" s="2212"/>
      <c r="V108" s="2259"/>
      <c r="W108" s="2259"/>
      <c r="X108" s="2212"/>
      <c r="Y108" s="2218"/>
      <c r="Z108" s="2256" t="str">
        <f>'計算書（非表示）'!I104</f>
        <v/>
      </c>
      <c r="AA108" s="2256"/>
      <c r="AB108" s="2256"/>
      <c r="AC108" s="2256"/>
      <c r="AD108" s="2257"/>
      <c r="AF108" s="685">
        <v>99</v>
      </c>
      <c r="AG108" s="2250" t="str">
        <f t="shared" si="5"/>
        <v/>
      </c>
      <c r="AH108" s="2251"/>
      <c r="AI108" s="2251"/>
      <c r="AJ108" s="2251"/>
      <c r="AK108" s="2075">
        <v>3</v>
      </c>
      <c r="AL108" s="2250"/>
      <c r="AM108" s="2252"/>
      <c r="AN108" s="2253"/>
      <c r="AO108" s="2253"/>
      <c r="AP108" s="2253"/>
      <c r="AQ108" s="2253"/>
      <c r="AR108" s="2254"/>
      <c r="AS108" s="426"/>
      <c r="AT108" s="2212"/>
      <c r="AU108" s="2212"/>
      <c r="AV108" s="2212"/>
      <c r="AW108" s="2212"/>
      <c r="AX108" s="2212"/>
      <c r="AY108" s="2260"/>
      <c r="AZ108" s="2260"/>
      <c r="BA108" s="2212"/>
      <c r="BB108" s="2218"/>
      <c r="BC108" s="2256" t="str">
        <f>'計算書（非表示）'!S104</f>
        <v/>
      </c>
      <c r="BD108" s="2256" t="str">
        <f t="shared" si="7"/>
        <v/>
      </c>
      <c r="BE108" s="2256" t="str">
        <f t="shared" si="7"/>
        <v/>
      </c>
      <c r="BF108" s="2256" t="str">
        <f t="shared" si="7"/>
        <v/>
      </c>
      <c r="BG108" s="2257" t="str">
        <f t="shared" si="6"/>
        <v/>
      </c>
      <c r="CV108" s="428"/>
      <c r="CW108" s="428"/>
    </row>
    <row r="109" spans="2:101" s="366" customFormat="1" ht="23.45" customHeight="1">
      <c r="B109" s="422"/>
      <c r="C109" s="685">
        <v>100</v>
      </c>
      <c r="D109" s="2250" t="str">
        <f t="shared" si="4"/>
        <v/>
      </c>
      <c r="E109" s="2251"/>
      <c r="F109" s="2251"/>
      <c r="G109" s="2251"/>
      <c r="H109" s="2075">
        <v>1</v>
      </c>
      <c r="I109" s="2250"/>
      <c r="J109" s="2252"/>
      <c r="K109" s="2253"/>
      <c r="L109" s="2253"/>
      <c r="M109" s="2253"/>
      <c r="N109" s="2253"/>
      <c r="O109" s="2254"/>
      <c r="P109" s="426"/>
      <c r="Q109" s="2212"/>
      <c r="R109" s="2212"/>
      <c r="S109" s="2212"/>
      <c r="T109" s="2212"/>
      <c r="U109" s="2212"/>
      <c r="V109" s="2259"/>
      <c r="W109" s="2259"/>
      <c r="X109" s="2212"/>
      <c r="Y109" s="2218"/>
      <c r="Z109" s="2256" t="str">
        <f>'計算書（非表示）'!I105</f>
        <v/>
      </c>
      <c r="AA109" s="2256"/>
      <c r="AB109" s="2256"/>
      <c r="AC109" s="2256"/>
      <c r="AD109" s="2257"/>
      <c r="AF109" s="685">
        <v>100</v>
      </c>
      <c r="AG109" s="2250" t="str">
        <f t="shared" si="5"/>
        <v/>
      </c>
      <c r="AH109" s="2251"/>
      <c r="AI109" s="2251"/>
      <c r="AJ109" s="2251"/>
      <c r="AK109" s="2075">
        <v>3</v>
      </c>
      <c r="AL109" s="2250"/>
      <c r="AM109" s="2252"/>
      <c r="AN109" s="2253"/>
      <c r="AO109" s="2253"/>
      <c r="AP109" s="2253"/>
      <c r="AQ109" s="2253"/>
      <c r="AR109" s="2254"/>
      <c r="AS109" s="429"/>
      <c r="AT109" s="2262"/>
      <c r="AU109" s="2262"/>
      <c r="AV109" s="2262"/>
      <c r="AW109" s="2262"/>
      <c r="AX109" s="2262"/>
      <c r="AY109" s="2263"/>
      <c r="AZ109" s="2263"/>
      <c r="BA109" s="2262"/>
      <c r="BB109" s="2264"/>
      <c r="BC109" s="2256" t="str">
        <f>'計算書（非表示）'!S105</f>
        <v/>
      </c>
      <c r="BD109" s="2256" t="str">
        <f t="shared" si="7"/>
        <v/>
      </c>
      <c r="BE109" s="2256" t="str">
        <f t="shared" si="7"/>
        <v/>
      </c>
      <c r="BF109" s="2256" t="str">
        <f t="shared" si="7"/>
        <v/>
      </c>
      <c r="BG109" s="2257" t="str">
        <f t="shared" si="6"/>
        <v/>
      </c>
      <c r="CV109" s="428"/>
      <c r="CW109" s="428"/>
    </row>
    <row r="110" spans="2:101" s="366" customFormat="1" ht="23.45" customHeight="1">
      <c r="B110" s="422"/>
      <c r="C110" s="685">
        <v>101</v>
      </c>
      <c r="D110" s="2250" t="str">
        <f t="shared" si="4"/>
        <v/>
      </c>
      <c r="E110" s="2251"/>
      <c r="F110" s="2251"/>
      <c r="G110" s="2251"/>
      <c r="H110" s="2075">
        <v>1</v>
      </c>
      <c r="I110" s="2250"/>
      <c r="J110" s="2252"/>
      <c r="K110" s="2253"/>
      <c r="L110" s="2253"/>
      <c r="M110" s="2253"/>
      <c r="N110" s="2253"/>
      <c r="O110" s="2254"/>
      <c r="P110" s="426"/>
      <c r="Q110" s="2212"/>
      <c r="R110" s="2212"/>
      <c r="S110" s="2212"/>
      <c r="T110" s="2212"/>
      <c r="U110" s="2212"/>
      <c r="V110" s="2259"/>
      <c r="W110" s="2259"/>
      <c r="X110" s="2212"/>
      <c r="Y110" s="2218"/>
      <c r="Z110" s="2256" t="str">
        <f>'計算書（非表示）'!I106</f>
        <v/>
      </c>
      <c r="AA110" s="2256"/>
      <c r="AB110" s="2256"/>
      <c r="AC110" s="2256"/>
      <c r="AD110" s="2257"/>
      <c r="AF110" s="685">
        <v>101</v>
      </c>
      <c r="AG110" s="2250" t="str">
        <f t="shared" si="5"/>
        <v/>
      </c>
      <c r="AH110" s="2251"/>
      <c r="AI110" s="2251"/>
      <c r="AJ110" s="2251"/>
      <c r="AK110" s="2075">
        <v>3</v>
      </c>
      <c r="AL110" s="2250"/>
      <c r="AM110" s="2252"/>
      <c r="AN110" s="2253"/>
      <c r="AO110" s="2253"/>
      <c r="AP110" s="2253"/>
      <c r="AQ110" s="2253"/>
      <c r="AR110" s="2254"/>
      <c r="AS110" s="426"/>
      <c r="AT110" s="2212"/>
      <c r="AU110" s="2212"/>
      <c r="AV110" s="2212"/>
      <c r="AW110" s="2212"/>
      <c r="AX110" s="2212"/>
      <c r="AY110" s="2260"/>
      <c r="AZ110" s="2260"/>
      <c r="BA110" s="2212"/>
      <c r="BB110" s="2218"/>
      <c r="BC110" s="2256" t="str">
        <f>'計算書（非表示）'!S106</f>
        <v/>
      </c>
      <c r="BD110" s="2256" t="str">
        <f t="shared" si="7"/>
        <v/>
      </c>
      <c r="BE110" s="2256" t="str">
        <f t="shared" si="7"/>
        <v/>
      </c>
      <c r="BF110" s="2256" t="str">
        <f t="shared" si="7"/>
        <v/>
      </c>
      <c r="BG110" s="2257" t="str">
        <f t="shared" si="6"/>
        <v/>
      </c>
      <c r="CV110" s="428"/>
      <c r="CW110" s="428"/>
    </row>
    <row r="111" spans="2:101" s="366" customFormat="1" ht="23.45" customHeight="1">
      <c r="B111" s="422"/>
      <c r="C111" s="685">
        <v>102</v>
      </c>
      <c r="D111" s="2250" t="str">
        <f t="shared" si="4"/>
        <v/>
      </c>
      <c r="E111" s="2251"/>
      <c r="F111" s="2251"/>
      <c r="G111" s="2251"/>
      <c r="H111" s="2075">
        <v>1</v>
      </c>
      <c r="I111" s="2250"/>
      <c r="J111" s="2252"/>
      <c r="K111" s="2253"/>
      <c r="L111" s="2253"/>
      <c r="M111" s="2253"/>
      <c r="N111" s="2253"/>
      <c r="O111" s="2254"/>
      <c r="P111" s="426"/>
      <c r="Q111" s="2212"/>
      <c r="R111" s="2212"/>
      <c r="S111" s="2212"/>
      <c r="T111" s="2212"/>
      <c r="U111" s="2212"/>
      <c r="V111" s="2259"/>
      <c r="W111" s="2259"/>
      <c r="X111" s="2212"/>
      <c r="Y111" s="2218"/>
      <c r="Z111" s="2256" t="str">
        <f>'計算書（非表示）'!I107</f>
        <v/>
      </c>
      <c r="AA111" s="2256"/>
      <c r="AB111" s="2256"/>
      <c r="AC111" s="2256"/>
      <c r="AD111" s="2257"/>
      <c r="AF111" s="685">
        <v>102</v>
      </c>
      <c r="AG111" s="2250" t="str">
        <f t="shared" si="5"/>
        <v/>
      </c>
      <c r="AH111" s="2251"/>
      <c r="AI111" s="2251"/>
      <c r="AJ111" s="2251"/>
      <c r="AK111" s="2075">
        <v>3</v>
      </c>
      <c r="AL111" s="2250"/>
      <c r="AM111" s="2252"/>
      <c r="AN111" s="2253"/>
      <c r="AO111" s="2253"/>
      <c r="AP111" s="2253"/>
      <c r="AQ111" s="2253"/>
      <c r="AR111" s="2254"/>
      <c r="AS111" s="426"/>
      <c r="AT111" s="2212"/>
      <c r="AU111" s="2212"/>
      <c r="AV111" s="2212"/>
      <c r="AW111" s="2212"/>
      <c r="AX111" s="2212"/>
      <c r="AY111" s="2260"/>
      <c r="AZ111" s="2260"/>
      <c r="BA111" s="2212"/>
      <c r="BB111" s="2218"/>
      <c r="BC111" s="2256" t="str">
        <f>'計算書（非表示）'!S107</f>
        <v/>
      </c>
      <c r="BD111" s="2256" t="str">
        <f t="shared" si="7"/>
        <v/>
      </c>
      <c r="BE111" s="2256" t="str">
        <f t="shared" si="7"/>
        <v/>
      </c>
      <c r="BF111" s="2256" t="str">
        <f t="shared" si="7"/>
        <v/>
      </c>
      <c r="BG111" s="2257" t="str">
        <f t="shared" si="6"/>
        <v/>
      </c>
      <c r="CV111" s="428"/>
      <c r="CW111" s="428"/>
    </row>
    <row r="112" spans="2:101" s="366" customFormat="1" ht="23.45" customHeight="1">
      <c r="B112" s="422"/>
      <c r="C112" s="685">
        <v>103</v>
      </c>
      <c r="D112" s="2250" t="str">
        <f t="shared" si="4"/>
        <v/>
      </c>
      <c r="E112" s="2251"/>
      <c r="F112" s="2251"/>
      <c r="G112" s="2251"/>
      <c r="H112" s="2075">
        <v>1</v>
      </c>
      <c r="I112" s="2250"/>
      <c r="J112" s="2252"/>
      <c r="K112" s="2253"/>
      <c r="L112" s="2253"/>
      <c r="M112" s="2253"/>
      <c r="N112" s="2253"/>
      <c r="O112" s="2254"/>
      <c r="P112" s="426"/>
      <c r="Q112" s="2212"/>
      <c r="R112" s="2212"/>
      <c r="S112" s="2212"/>
      <c r="T112" s="2212"/>
      <c r="U112" s="2212"/>
      <c r="V112" s="2259"/>
      <c r="W112" s="2259"/>
      <c r="X112" s="2212"/>
      <c r="Y112" s="2218"/>
      <c r="Z112" s="2256" t="str">
        <f>'計算書（非表示）'!I108</f>
        <v/>
      </c>
      <c r="AA112" s="2256"/>
      <c r="AB112" s="2256"/>
      <c r="AC112" s="2256"/>
      <c r="AD112" s="2257"/>
      <c r="AF112" s="685">
        <v>103</v>
      </c>
      <c r="AG112" s="2250" t="str">
        <f t="shared" si="5"/>
        <v/>
      </c>
      <c r="AH112" s="2251"/>
      <c r="AI112" s="2251"/>
      <c r="AJ112" s="2251"/>
      <c r="AK112" s="2075">
        <v>3</v>
      </c>
      <c r="AL112" s="2250"/>
      <c r="AM112" s="2252"/>
      <c r="AN112" s="2253"/>
      <c r="AO112" s="2253"/>
      <c r="AP112" s="2253"/>
      <c r="AQ112" s="2253"/>
      <c r="AR112" s="2254"/>
      <c r="AS112" s="426"/>
      <c r="AT112" s="2212"/>
      <c r="AU112" s="2212"/>
      <c r="AV112" s="2212"/>
      <c r="AW112" s="2212"/>
      <c r="AX112" s="2212"/>
      <c r="AY112" s="2260"/>
      <c r="AZ112" s="2260"/>
      <c r="BA112" s="2212"/>
      <c r="BB112" s="2218"/>
      <c r="BC112" s="2256" t="str">
        <f>'計算書（非表示）'!S108</f>
        <v/>
      </c>
      <c r="BD112" s="2256" t="str">
        <f t="shared" si="7"/>
        <v/>
      </c>
      <c r="BE112" s="2256" t="str">
        <f t="shared" si="7"/>
        <v/>
      </c>
      <c r="BF112" s="2256" t="str">
        <f t="shared" si="7"/>
        <v/>
      </c>
      <c r="BG112" s="2257" t="str">
        <f t="shared" si="6"/>
        <v/>
      </c>
      <c r="CV112" s="428"/>
      <c r="CW112" s="428"/>
    </row>
    <row r="113" spans="2:101" s="366" customFormat="1" ht="23.45" customHeight="1">
      <c r="B113" s="422"/>
      <c r="C113" s="685">
        <v>104</v>
      </c>
      <c r="D113" s="2250" t="str">
        <f t="shared" si="4"/>
        <v/>
      </c>
      <c r="E113" s="2251"/>
      <c r="F113" s="2251"/>
      <c r="G113" s="2251"/>
      <c r="H113" s="2075">
        <v>1</v>
      </c>
      <c r="I113" s="2250"/>
      <c r="J113" s="2252"/>
      <c r="K113" s="2253"/>
      <c r="L113" s="2253"/>
      <c r="M113" s="2253"/>
      <c r="N113" s="2253"/>
      <c r="O113" s="2254"/>
      <c r="P113" s="426"/>
      <c r="Q113" s="2212"/>
      <c r="R113" s="2212"/>
      <c r="S113" s="2212"/>
      <c r="T113" s="2212"/>
      <c r="U113" s="2212"/>
      <c r="V113" s="2259"/>
      <c r="W113" s="2259"/>
      <c r="X113" s="2212"/>
      <c r="Y113" s="2218"/>
      <c r="Z113" s="2256" t="str">
        <f>'計算書（非表示）'!I109</f>
        <v/>
      </c>
      <c r="AA113" s="2256"/>
      <c r="AB113" s="2256"/>
      <c r="AC113" s="2256"/>
      <c r="AD113" s="2257"/>
      <c r="AF113" s="685">
        <v>104</v>
      </c>
      <c r="AG113" s="2250" t="str">
        <f t="shared" si="5"/>
        <v/>
      </c>
      <c r="AH113" s="2251"/>
      <c r="AI113" s="2251"/>
      <c r="AJ113" s="2251"/>
      <c r="AK113" s="2075">
        <v>3</v>
      </c>
      <c r="AL113" s="2250"/>
      <c r="AM113" s="2252"/>
      <c r="AN113" s="2253"/>
      <c r="AO113" s="2253"/>
      <c r="AP113" s="2253"/>
      <c r="AQ113" s="2253"/>
      <c r="AR113" s="2254"/>
      <c r="AS113" s="426"/>
      <c r="AT113" s="2212"/>
      <c r="AU113" s="2212"/>
      <c r="AV113" s="2212"/>
      <c r="AW113" s="2212"/>
      <c r="AX113" s="2212"/>
      <c r="AY113" s="2260"/>
      <c r="AZ113" s="2260"/>
      <c r="BA113" s="2212"/>
      <c r="BB113" s="2218"/>
      <c r="BC113" s="2256" t="str">
        <f>'計算書（非表示）'!S109</f>
        <v/>
      </c>
      <c r="BD113" s="2256" t="str">
        <f t="shared" si="7"/>
        <v/>
      </c>
      <c r="BE113" s="2256" t="str">
        <f t="shared" si="7"/>
        <v/>
      </c>
      <c r="BF113" s="2256" t="str">
        <f t="shared" si="7"/>
        <v/>
      </c>
      <c r="BG113" s="2257" t="str">
        <f t="shared" si="6"/>
        <v/>
      </c>
      <c r="CV113" s="428"/>
      <c r="CW113" s="428"/>
    </row>
    <row r="114" spans="2:101" s="366" customFormat="1" ht="23.45" customHeight="1">
      <c r="B114" s="422"/>
      <c r="C114" s="685">
        <v>105</v>
      </c>
      <c r="D114" s="2250" t="str">
        <f t="shared" si="4"/>
        <v/>
      </c>
      <c r="E114" s="2251"/>
      <c r="F114" s="2251"/>
      <c r="G114" s="2251"/>
      <c r="H114" s="2075">
        <v>1</v>
      </c>
      <c r="I114" s="2250"/>
      <c r="J114" s="2252"/>
      <c r="K114" s="2253"/>
      <c r="L114" s="2253"/>
      <c r="M114" s="2253"/>
      <c r="N114" s="2253"/>
      <c r="O114" s="2254"/>
      <c r="P114" s="426"/>
      <c r="Q114" s="2212"/>
      <c r="R114" s="2212"/>
      <c r="S114" s="2212"/>
      <c r="T114" s="2212"/>
      <c r="U114" s="2212"/>
      <c r="V114" s="2259"/>
      <c r="W114" s="2259"/>
      <c r="X114" s="2212"/>
      <c r="Y114" s="2218"/>
      <c r="Z114" s="2256" t="str">
        <f>'計算書（非表示）'!I110</f>
        <v/>
      </c>
      <c r="AA114" s="2256"/>
      <c r="AB114" s="2256"/>
      <c r="AC114" s="2256"/>
      <c r="AD114" s="2257"/>
      <c r="AF114" s="685">
        <v>105</v>
      </c>
      <c r="AG114" s="2250" t="str">
        <f t="shared" si="5"/>
        <v/>
      </c>
      <c r="AH114" s="2251"/>
      <c r="AI114" s="2251"/>
      <c r="AJ114" s="2251"/>
      <c r="AK114" s="2075">
        <v>3</v>
      </c>
      <c r="AL114" s="2250"/>
      <c r="AM114" s="2252"/>
      <c r="AN114" s="2253"/>
      <c r="AO114" s="2253"/>
      <c r="AP114" s="2253"/>
      <c r="AQ114" s="2253"/>
      <c r="AR114" s="2254"/>
      <c r="AS114" s="426"/>
      <c r="AT114" s="2212"/>
      <c r="AU114" s="2212"/>
      <c r="AV114" s="2212"/>
      <c r="AW114" s="2212"/>
      <c r="AX114" s="2212"/>
      <c r="AY114" s="2260"/>
      <c r="AZ114" s="2260"/>
      <c r="BA114" s="2212"/>
      <c r="BB114" s="2218"/>
      <c r="BC114" s="2256" t="str">
        <f>'計算書（非表示）'!S110</f>
        <v/>
      </c>
      <c r="BD114" s="2256" t="str">
        <f t="shared" si="7"/>
        <v/>
      </c>
      <c r="BE114" s="2256" t="str">
        <f t="shared" si="7"/>
        <v/>
      </c>
      <c r="BF114" s="2256" t="str">
        <f t="shared" si="7"/>
        <v/>
      </c>
      <c r="BG114" s="2257" t="str">
        <f t="shared" si="6"/>
        <v/>
      </c>
      <c r="CV114" s="428"/>
      <c r="CW114" s="428"/>
    </row>
    <row r="115" spans="2:101" s="366" customFormat="1" ht="23.45" customHeight="1">
      <c r="B115" s="422"/>
      <c r="C115" s="685">
        <v>106</v>
      </c>
      <c r="D115" s="2250" t="str">
        <f t="shared" si="4"/>
        <v/>
      </c>
      <c r="E115" s="2251"/>
      <c r="F115" s="2251"/>
      <c r="G115" s="2251"/>
      <c r="H115" s="2075">
        <v>1</v>
      </c>
      <c r="I115" s="2250"/>
      <c r="J115" s="2252"/>
      <c r="K115" s="2253"/>
      <c r="L115" s="2253"/>
      <c r="M115" s="2253"/>
      <c r="N115" s="2253"/>
      <c r="O115" s="2254"/>
      <c r="P115" s="426"/>
      <c r="Q115" s="2212"/>
      <c r="R115" s="2212"/>
      <c r="S115" s="2212"/>
      <c r="T115" s="2212"/>
      <c r="U115" s="2212"/>
      <c r="V115" s="2259"/>
      <c r="W115" s="2259"/>
      <c r="X115" s="2212"/>
      <c r="Y115" s="2218"/>
      <c r="Z115" s="2256" t="str">
        <f>'計算書（非表示）'!I111</f>
        <v/>
      </c>
      <c r="AA115" s="2256"/>
      <c r="AB115" s="2256"/>
      <c r="AC115" s="2256"/>
      <c r="AD115" s="2257"/>
      <c r="AF115" s="685">
        <v>106</v>
      </c>
      <c r="AG115" s="2250" t="str">
        <f t="shared" si="5"/>
        <v/>
      </c>
      <c r="AH115" s="2251"/>
      <c r="AI115" s="2251"/>
      <c r="AJ115" s="2251"/>
      <c r="AK115" s="2075">
        <v>3</v>
      </c>
      <c r="AL115" s="2250"/>
      <c r="AM115" s="2252"/>
      <c r="AN115" s="2253"/>
      <c r="AO115" s="2253"/>
      <c r="AP115" s="2253"/>
      <c r="AQ115" s="2253"/>
      <c r="AR115" s="2254"/>
      <c r="AS115" s="426"/>
      <c r="AT115" s="2212"/>
      <c r="AU115" s="2212"/>
      <c r="AV115" s="2212"/>
      <c r="AW115" s="2212"/>
      <c r="AX115" s="2212"/>
      <c r="AY115" s="2260"/>
      <c r="AZ115" s="2260"/>
      <c r="BA115" s="2212"/>
      <c r="BB115" s="2218"/>
      <c r="BC115" s="2256" t="str">
        <f>'計算書（非表示）'!S111</f>
        <v/>
      </c>
      <c r="BD115" s="2256" t="str">
        <f t="shared" si="7"/>
        <v/>
      </c>
      <c r="BE115" s="2256" t="str">
        <f t="shared" si="7"/>
        <v/>
      </c>
      <c r="BF115" s="2256" t="str">
        <f t="shared" si="7"/>
        <v/>
      </c>
      <c r="BG115" s="2257" t="str">
        <f t="shared" si="6"/>
        <v/>
      </c>
      <c r="CV115" s="428"/>
      <c r="CW115" s="428"/>
    </row>
    <row r="116" spans="2:101" s="366" customFormat="1" ht="23.45" customHeight="1">
      <c r="B116" s="422"/>
      <c r="C116" s="685">
        <v>107</v>
      </c>
      <c r="D116" s="2250" t="str">
        <f t="shared" si="4"/>
        <v/>
      </c>
      <c r="E116" s="2251"/>
      <c r="F116" s="2251"/>
      <c r="G116" s="2251"/>
      <c r="H116" s="2075">
        <v>1</v>
      </c>
      <c r="I116" s="2250"/>
      <c r="J116" s="2252"/>
      <c r="K116" s="2253"/>
      <c r="L116" s="2253"/>
      <c r="M116" s="2253"/>
      <c r="N116" s="2253"/>
      <c r="O116" s="2254"/>
      <c r="P116" s="426"/>
      <c r="Q116" s="2212"/>
      <c r="R116" s="2212"/>
      <c r="S116" s="2212"/>
      <c r="T116" s="2212"/>
      <c r="U116" s="2212"/>
      <c r="V116" s="2259"/>
      <c r="W116" s="2259"/>
      <c r="X116" s="2212"/>
      <c r="Y116" s="2218"/>
      <c r="Z116" s="2256" t="str">
        <f>'計算書（非表示）'!I112</f>
        <v/>
      </c>
      <c r="AA116" s="2256"/>
      <c r="AB116" s="2256"/>
      <c r="AC116" s="2256"/>
      <c r="AD116" s="2257"/>
      <c r="AF116" s="685">
        <v>107</v>
      </c>
      <c r="AG116" s="2250" t="str">
        <f t="shared" si="5"/>
        <v/>
      </c>
      <c r="AH116" s="2251"/>
      <c r="AI116" s="2251"/>
      <c r="AJ116" s="2251"/>
      <c r="AK116" s="2075">
        <v>3</v>
      </c>
      <c r="AL116" s="2250"/>
      <c r="AM116" s="2252"/>
      <c r="AN116" s="2253"/>
      <c r="AO116" s="2253"/>
      <c r="AP116" s="2253"/>
      <c r="AQ116" s="2253"/>
      <c r="AR116" s="2254"/>
      <c r="AS116" s="426"/>
      <c r="AT116" s="2212"/>
      <c r="AU116" s="2212"/>
      <c r="AV116" s="2212"/>
      <c r="AW116" s="2212"/>
      <c r="AX116" s="2212"/>
      <c r="AY116" s="2260"/>
      <c r="AZ116" s="2260"/>
      <c r="BA116" s="2212"/>
      <c r="BB116" s="2218"/>
      <c r="BC116" s="2256" t="str">
        <f>'計算書（非表示）'!S112</f>
        <v/>
      </c>
      <c r="BD116" s="2256" t="str">
        <f t="shared" si="7"/>
        <v/>
      </c>
      <c r="BE116" s="2256" t="str">
        <f t="shared" si="7"/>
        <v/>
      </c>
      <c r="BF116" s="2256" t="str">
        <f t="shared" si="7"/>
        <v/>
      </c>
      <c r="BG116" s="2257" t="str">
        <f t="shared" si="6"/>
        <v/>
      </c>
      <c r="CV116" s="428"/>
      <c r="CW116" s="428"/>
    </row>
    <row r="117" spans="2:101" s="366" customFormat="1" ht="23.45" customHeight="1">
      <c r="B117" s="422"/>
      <c r="C117" s="685">
        <v>108</v>
      </c>
      <c r="D117" s="2250" t="str">
        <f t="shared" si="4"/>
        <v/>
      </c>
      <c r="E117" s="2251"/>
      <c r="F117" s="2251"/>
      <c r="G117" s="2251"/>
      <c r="H117" s="2075">
        <v>1</v>
      </c>
      <c r="I117" s="2250"/>
      <c r="J117" s="2252"/>
      <c r="K117" s="2253"/>
      <c r="L117" s="2253"/>
      <c r="M117" s="2253"/>
      <c r="N117" s="2253"/>
      <c r="O117" s="2254"/>
      <c r="P117" s="426"/>
      <c r="Q117" s="2212"/>
      <c r="R117" s="2212"/>
      <c r="S117" s="2212"/>
      <c r="T117" s="2212"/>
      <c r="U117" s="2212"/>
      <c r="V117" s="2259"/>
      <c r="W117" s="2259"/>
      <c r="X117" s="2212"/>
      <c r="Y117" s="2218"/>
      <c r="Z117" s="2256" t="str">
        <f>'計算書（非表示）'!I113</f>
        <v/>
      </c>
      <c r="AA117" s="2256"/>
      <c r="AB117" s="2256"/>
      <c r="AC117" s="2256"/>
      <c r="AD117" s="2257"/>
      <c r="AF117" s="685">
        <v>108</v>
      </c>
      <c r="AG117" s="2250" t="str">
        <f t="shared" si="5"/>
        <v/>
      </c>
      <c r="AH117" s="2251"/>
      <c r="AI117" s="2251"/>
      <c r="AJ117" s="2251"/>
      <c r="AK117" s="2075">
        <v>3</v>
      </c>
      <c r="AL117" s="2250"/>
      <c r="AM117" s="2252"/>
      <c r="AN117" s="2253"/>
      <c r="AO117" s="2253"/>
      <c r="AP117" s="2253"/>
      <c r="AQ117" s="2253"/>
      <c r="AR117" s="2254"/>
      <c r="AS117" s="426"/>
      <c r="AT117" s="2212"/>
      <c r="AU117" s="2212"/>
      <c r="AV117" s="2212"/>
      <c r="AW117" s="2212"/>
      <c r="AX117" s="2212"/>
      <c r="AY117" s="2260"/>
      <c r="AZ117" s="2260"/>
      <c r="BA117" s="2212"/>
      <c r="BB117" s="2218"/>
      <c r="BC117" s="2256" t="str">
        <f>'計算書（非表示）'!S113</f>
        <v/>
      </c>
      <c r="BD117" s="2256" t="str">
        <f t="shared" si="7"/>
        <v/>
      </c>
      <c r="BE117" s="2256" t="str">
        <f t="shared" si="7"/>
        <v/>
      </c>
      <c r="BF117" s="2256" t="str">
        <f t="shared" si="7"/>
        <v/>
      </c>
      <c r="BG117" s="2257" t="str">
        <f t="shared" si="6"/>
        <v/>
      </c>
      <c r="CV117" s="428"/>
      <c r="CW117" s="428"/>
    </row>
    <row r="118" spans="2:101" s="366" customFormat="1" ht="23.45" customHeight="1">
      <c r="B118" s="422"/>
      <c r="C118" s="685">
        <v>109</v>
      </c>
      <c r="D118" s="2250" t="str">
        <f t="shared" si="4"/>
        <v/>
      </c>
      <c r="E118" s="2251"/>
      <c r="F118" s="2251"/>
      <c r="G118" s="2251"/>
      <c r="H118" s="2075">
        <v>1</v>
      </c>
      <c r="I118" s="2250"/>
      <c r="J118" s="2252"/>
      <c r="K118" s="2253"/>
      <c r="L118" s="2253"/>
      <c r="M118" s="2253"/>
      <c r="N118" s="2253"/>
      <c r="O118" s="2254"/>
      <c r="P118" s="426"/>
      <c r="Q118" s="2212"/>
      <c r="R118" s="2212"/>
      <c r="S118" s="2212"/>
      <c r="T118" s="2212"/>
      <c r="U118" s="2212"/>
      <c r="V118" s="2259"/>
      <c r="W118" s="2259"/>
      <c r="X118" s="2212"/>
      <c r="Y118" s="2218"/>
      <c r="Z118" s="2256" t="str">
        <f>'計算書（非表示）'!I114</f>
        <v/>
      </c>
      <c r="AA118" s="2256"/>
      <c r="AB118" s="2256"/>
      <c r="AC118" s="2256"/>
      <c r="AD118" s="2257"/>
      <c r="AF118" s="685">
        <v>109</v>
      </c>
      <c r="AG118" s="2250" t="str">
        <f t="shared" si="5"/>
        <v/>
      </c>
      <c r="AH118" s="2251"/>
      <c r="AI118" s="2251"/>
      <c r="AJ118" s="2251"/>
      <c r="AK118" s="2075">
        <v>3</v>
      </c>
      <c r="AL118" s="2250"/>
      <c r="AM118" s="2252"/>
      <c r="AN118" s="2253"/>
      <c r="AO118" s="2253"/>
      <c r="AP118" s="2253"/>
      <c r="AQ118" s="2253"/>
      <c r="AR118" s="2254"/>
      <c r="AS118" s="426"/>
      <c r="AT118" s="2212"/>
      <c r="AU118" s="2212"/>
      <c r="AV118" s="2212"/>
      <c r="AW118" s="2212"/>
      <c r="AX118" s="2212"/>
      <c r="AY118" s="2260"/>
      <c r="AZ118" s="2260"/>
      <c r="BA118" s="2212"/>
      <c r="BB118" s="2218"/>
      <c r="BC118" s="2256" t="str">
        <f>'計算書（非表示）'!S114</f>
        <v/>
      </c>
      <c r="BD118" s="2256" t="str">
        <f t="shared" si="7"/>
        <v/>
      </c>
      <c r="BE118" s="2256" t="str">
        <f t="shared" si="7"/>
        <v/>
      </c>
      <c r="BF118" s="2256" t="str">
        <f t="shared" si="7"/>
        <v/>
      </c>
      <c r="BG118" s="2257" t="str">
        <f t="shared" si="6"/>
        <v/>
      </c>
      <c r="CV118" s="428"/>
      <c r="CW118" s="428"/>
    </row>
    <row r="119" spans="2:101" s="366" customFormat="1" ht="23.45" customHeight="1">
      <c r="B119" s="422"/>
      <c r="C119" s="685">
        <v>110</v>
      </c>
      <c r="D119" s="2250" t="str">
        <f t="shared" si="4"/>
        <v/>
      </c>
      <c r="E119" s="2251"/>
      <c r="F119" s="2251"/>
      <c r="G119" s="2251"/>
      <c r="H119" s="2075">
        <v>1</v>
      </c>
      <c r="I119" s="2250"/>
      <c r="J119" s="2252"/>
      <c r="K119" s="2253"/>
      <c r="L119" s="2253"/>
      <c r="M119" s="2253"/>
      <c r="N119" s="2253"/>
      <c r="O119" s="2254"/>
      <c r="P119" s="426"/>
      <c r="Q119" s="2212"/>
      <c r="R119" s="2212"/>
      <c r="S119" s="2212"/>
      <c r="T119" s="2212"/>
      <c r="U119" s="2212"/>
      <c r="V119" s="2259"/>
      <c r="W119" s="2259"/>
      <c r="X119" s="2212"/>
      <c r="Y119" s="2218"/>
      <c r="Z119" s="2256" t="str">
        <f>'計算書（非表示）'!I115</f>
        <v/>
      </c>
      <c r="AA119" s="2256"/>
      <c r="AB119" s="2256"/>
      <c r="AC119" s="2256"/>
      <c r="AD119" s="2257"/>
      <c r="AF119" s="685">
        <v>110</v>
      </c>
      <c r="AG119" s="2250" t="str">
        <f t="shared" si="5"/>
        <v/>
      </c>
      <c r="AH119" s="2251"/>
      <c r="AI119" s="2251"/>
      <c r="AJ119" s="2251"/>
      <c r="AK119" s="2075">
        <v>3</v>
      </c>
      <c r="AL119" s="2250"/>
      <c r="AM119" s="2252"/>
      <c r="AN119" s="2253"/>
      <c r="AO119" s="2253"/>
      <c r="AP119" s="2253"/>
      <c r="AQ119" s="2253"/>
      <c r="AR119" s="2254"/>
      <c r="AS119" s="426"/>
      <c r="AT119" s="2212"/>
      <c r="AU119" s="2212"/>
      <c r="AV119" s="2212"/>
      <c r="AW119" s="2212"/>
      <c r="AX119" s="2212"/>
      <c r="AY119" s="2260"/>
      <c r="AZ119" s="2260"/>
      <c r="BA119" s="2212"/>
      <c r="BB119" s="2218"/>
      <c r="BC119" s="2256" t="str">
        <f>'計算書（非表示）'!S115</f>
        <v/>
      </c>
      <c r="BD119" s="2256" t="str">
        <f t="shared" si="7"/>
        <v/>
      </c>
      <c r="BE119" s="2256" t="str">
        <f t="shared" si="7"/>
        <v/>
      </c>
      <c r="BF119" s="2256" t="str">
        <f t="shared" si="7"/>
        <v/>
      </c>
      <c r="BG119" s="2257" t="str">
        <f t="shared" si="6"/>
        <v/>
      </c>
      <c r="CV119" s="428"/>
      <c r="CW119" s="428"/>
    </row>
    <row r="120" spans="2:101" s="366" customFormat="1" ht="23.45" customHeight="1">
      <c r="B120" s="422"/>
      <c r="C120" s="685">
        <v>111</v>
      </c>
      <c r="D120" s="2250" t="str">
        <f t="shared" si="4"/>
        <v/>
      </c>
      <c r="E120" s="2251"/>
      <c r="F120" s="2251"/>
      <c r="G120" s="2251"/>
      <c r="H120" s="2075">
        <v>1</v>
      </c>
      <c r="I120" s="2250"/>
      <c r="J120" s="2252"/>
      <c r="K120" s="2253"/>
      <c r="L120" s="2253"/>
      <c r="M120" s="2253"/>
      <c r="N120" s="2253"/>
      <c r="O120" s="2254"/>
      <c r="P120" s="426"/>
      <c r="Q120" s="2212"/>
      <c r="R120" s="2212"/>
      <c r="S120" s="2212"/>
      <c r="T120" s="2212"/>
      <c r="U120" s="2212"/>
      <c r="V120" s="2259"/>
      <c r="W120" s="2259"/>
      <c r="X120" s="2212"/>
      <c r="Y120" s="2218"/>
      <c r="Z120" s="2256" t="str">
        <f>'計算書（非表示）'!I116</f>
        <v/>
      </c>
      <c r="AA120" s="2256"/>
      <c r="AB120" s="2256"/>
      <c r="AC120" s="2256"/>
      <c r="AD120" s="2257"/>
      <c r="AF120" s="685">
        <v>111</v>
      </c>
      <c r="AG120" s="2250" t="str">
        <f t="shared" si="5"/>
        <v/>
      </c>
      <c r="AH120" s="2251"/>
      <c r="AI120" s="2251"/>
      <c r="AJ120" s="2251"/>
      <c r="AK120" s="2075">
        <v>3</v>
      </c>
      <c r="AL120" s="2250"/>
      <c r="AM120" s="2252"/>
      <c r="AN120" s="2253"/>
      <c r="AO120" s="2253"/>
      <c r="AP120" s="2253"/>
      <c r="AQ120" s="2253"/>
      <c r="AR120" s="2254"/>
      <c r="AS120" s="426"/>
      <c r="AT120" s="2212"/>
      <c r="AU120" s="2212"/>
      <c r="AV120" s="2212"/>
      <c r="AW120" s="2212"/>
      <c r="AX120" s="2212"/>
      <c r="AY120" s="2260"/>
      <c r="AZ120" s="2260"/>
      <c r="BA120" s="2212"/>
      <c r="BB120" s="2218"/>
      <c r="BC120" s="2256" t="str">
        <f>'計算書（非表示）'!S116</f>
        <v/>
      </c>
      <c r="BD120" s="2256" t="str">
        <f t="shared" si="7"/>
        <v/>
      </c>
      <c r="BE120" s="2256" t="str">
        <f t="shared" si="7"/>
        <v/>
      </c>
      <c r="BF120" s="2256" t="str">
        <f t="shared" si="7"/>
        <v/>
      </c>
      <c r="BG120" s="2257" t="str">
        <f t="shared" si="6"/>
        <v/>
      </c>
      <c r="CV120" s="428"/>
      <c r="CW120" s="428"/>
    </row>
    <row r="121" spans="2:101" s="366" customFormat="1" ht="23.45" customHeight="1">
      <c r="B121" s="422"/>
      <c r="C121" s="685">
        <v>112</v>
      </c>
      <c r="D121" s="2250" t="str">
        <f t="shared" si="4"/>
        <v/>
      </c>
      <c r="E121" s="2251"/>
      <c r="F121" s="2251"/>
      <c r="G121" s="2251"/>
      <c r="H121" s="2075">
        <v>1</v>
      </c>
      <c r="I121" s="2250"/>
      <c r="J121" s="2252"/>
      <c r="K121" s="2253"/>
      <c r="L121" s="2253"/>
      <c r="M121" s="2253"/>
      <c r="N121" s="2253"/>
      <c r="O121" s="2254"/>
      <c r="P121" s="426"/>
      <c r="Q121" s="2212"/>
      <c r="R121" s="2212"/>
      <c r="S121" s="2212"/>
      <c r="T121" s="2212"/>
      <c r="U121" s="2212"/>
      <c r="V121" s="2259"/>
      <c r="W121" s="2259"/>
      <c r="X121" s="2212"/>
      <c r="Y121" s="2218"/>
      <c r="Z121" s="2256" t="str">
        <f>'計算書（非表示）'!I117</f>
        <v/>
      </c>
      <c r="AA121" s="2256"/>
      <c r="AB121" s="2256"/>
      <c r="AC121" s="2256"/>
      <c r="AD121" s="2257"/>
      <c r="AF121" s="685">
        <v>112</v>
      </c>
      <c r="AG121" s="2250" t="str">
        <f t="shared" si="5"/>
        <v/>
      </c>
      <c r="AH121" s="2251"/>
      <c r="AI121" s="2251"/>
      <c r="AJ121" s="2251"/>
      <c r="AK121" s="2075">
        <v>3</v>
      </c>
      <c r="AL121" s="2250"/>
      <c r="AM121" s="2252"/>
      <c r="AN121" s="2253"/>
      <c r="AO121" s="2253"/>
      <c r="AP121" s="2253"/>
      <c r="AQ121" s="2253"/>
      <c r="AR121" s="2254"/>
      <c r="AS121" s="426"/>
      <c r="AT121" s="2212"/>
      <c r="AU121" s="2212"/>
      <c r="AV121" s="2212"/>
      <c r="AW121" s="2212"/>
      <c r="AX121" s="2212"/>
      <c r="AY121" s="2260"/>
      <c r="AZ121" s="2260"/>
      <c r="BA121" s="2212"/>
      <c r="BB121" s="2218"/>
      <c r="BC121" s="2256" t="str">
        <f>'計算書（非表示）'!S117</f>
        <v/>
      </c>
      <c r="BD121" s="2256" t="str">
        <f t="shared" si="7"/>
        <v/>
      </c>
      <c r="BE121" s="2256" t="str">
        <f t="shared" si="7"/>
        <v/>
      </c>
      <c r="BF121" s="2256" t="str">
        <f t="shared" si="7"/>
        <v/>
      </c>
      <c r="BG121" s="2257" t="str">
        <f t="shared" si="6"/>
        <v/>
      </c>
      <c r="CV121" s="428"/>
      <c r="CW121" s="428"/>
    </row>
    <row r="122" spans="2:101" s="366" customFormat="1" ht="23.45" customHeight="1">
      <c r="B122" s="422"/>
      <c r="C122" s="685">
        <v>113</v>
      </c>
      <c r="D122" s="2250" t="str">
        <f t="shared" si="4"/>
        <v/>
      </c>
      <c r="E122" s="2251"/>
      <c r="F122" s="2251"/>
      <c r="G122" s="2251"/>
      <c r="H122" s="2075">
        <v>1</v>
      </c>
      <c r="I122" s="2250"/>
      <c r="J122" s="2252"/>
      <c r="K122" s="2253"/>
      <c r="L122" s="2253"/>
      <c r="M122" s="2253"/>
      <c r="N122" s="2253"/>
      <c r="O122" s="2254"/>
      <c r="P122" s="426"/>
      <c r="Q122" s="2212"/>
      <c r="R122" s="2212"/>
      <c r="S122" s="2212"/>
      <c r="T122" s="2212"/>
      <c r="U122" s="2212"/>
      <c r="V122" s="2259"/>
      <c r="W122" s="2259"/>
      <c r="X122" s="2212"/>
      <c r="Y122" s="2218"/>
      <c r="Z122" s="2256" t="str">
        <f>'計算書（非表示）'!I118</f>
        <v/>
      </c>
      <c r="AA122" s="2256"/>
      <c r="AB122" s="2256"/>
      <c r="AC122" s="2256"/>
      <c r="AD122" s="2257"/>
      <c r="AF122" s="685">
        <v>113</v>
      </c>
      <c r="AG122" s="2250" t="str">
        <f t="shared" si="5"/>
        <v/>
      </c>
      <c r="AH122" s="2251"/>
      <c r="AI122" s="2251"/>
      <c r="AJ122" s="2251"/>
      <c r="AK122" s="2075">
        <v>3</v>
      </c>
      <c r="AL122" s="2250"/>
      <c r="AM122" s="2252"/>
      <c r="AN122" s="2253"/>
      <c r="AO122" s="2253"/>
      <c r="AP122" s="2253"/>
      <c r="AQ122" s="2253"/>
      <c r="AR122" s="2254"/>
      <c r="AS122" s="426"/>
      <c r="AT122" s="2212"/>
      <c r="AU122" s="2212"/>
      <c r="AV122" s="2212"/>
      <c r="AW122" s="2212"/>
      <c r="AX122" s="2212"/>
      <c r="AY122" s="2260"/>
      <c r="AZ122" s="2260"/>
      <c r="BA122" s="2212"/>
      <c r="BB122" s="2218"/>
      <c r="BC122" s="2256" t="str">
        <f>'計算書（非表示）'!S118</f>
        <v/>
      </c>
      <c r="BD122" s="2256" t="str">
        <f t="shared" si="7"/>
        <v/>
      </c>
      <c r="BE122" s="2256" t="str">
        <f t="shared" si="7"/>
        <v/>
      </c>
      <c r="BF122" s="2256" t="str">
        <f t="shared" si="7"/>
        <v/>
      </c>
      <c r="BG122" s="2257" t="str">
        <f t="shared" si="6"/>
        <v/>
      </c>
      <c r="CV122" s="428"/>
      <c r="CW122" s="428"/>
    </row>
    <row r="123" spans="2:101" s="366" customFormat="1" ht="23.45" customHeight="1">
      <c r="B123" s="422"/>
      <c r="C123" s="685">
        <v>114</v>
      </c>
      <c r="D123" s="2250" t="str">
        <f t="shared" si="4"/>
        <v/>
      </c>
      <c r="E123" s="2251"/>
      <c r="F123" s="2251"/>
      <c r="G123" s="2251"/>
      <c r="H123" s="2075">
        <v>1</v>
      </c>
      <c r="I123" s="2250"/>
      <c r="J123" s="2252"/>
      <c r="K123" s="2253"/>
      <c r="L123" s="2253"/>
      <c r="M123" s="2253"/>
      <c r="N123" s="2253"/>
      <c r="O123" s="2254"/>
      <c r="P123" s="426"/>
      <c r="Q123" s="2212"/>
      <c r="R123" s="2212"/>
      <c r="S123" s="2212"/>
      <c r="T123" s="2212"/>
      <c r="U123" s="2212"/>
      <c r="V123" s="2259"/>
      <c r="W123" s="2259"/>
      <c r="X123" s="2212"/>
      <c r="Y123" s="2218"/>
      <c r="Z123" s="2256" t="str">
        <f>'計算書（非表示）'!I119</f>
        <v/>
      </c>
      <c r="AA123" s="2256"/>
      <c r="AB123" s="2256"/>
      <c r="AC123" s="2256"/>
      <c r="AD123" s="2257"/>
      <c r="AF123" s="685">
        <v>114</v>
      </c>
      <c r="AG123" s="2250" t="str">
        <f t="shared" si="5"/>
        <v/>
      </c>
      <c r="AH123" s="2251"/>
      <c r="AI123" s="2251"/>
      <c r="AJ123" s="2251"/>
      <c r="AK123" s="2075">
        <v>3</v>
      </c>
      <c r="AL123" s="2250"/>
      <c r="AM123" s="2252"/>
      <c r="AN123" s="2253"/>
      <c r="AO123" s="2253"/>
      <c r="AP123" s="2253"/>
      <c r="AQ123" s="2253"/>
      <c r="AR123" s="2254"/>
      <c r="AS123" s="426"/>
      <c r="AT123" s="2212"/>
      <c r="AU123" s="2212"/>
      <c r="AV123" s="2212"/>
      <c r="AW123" s="2212"/>
      <c r="AX123" s="2212"/>
      <c r="AY123" s="2260"/>
      <c r="AZ123" s="2260"/>
      <c r="BA123" s="2212"/>
      <c r="BB123" s="2218"/>
      <c r="BC123" s="2256" t="str">
        <f>'計算書（非表示）'!S119</f>
        <v/>
      </c>
      <c r="BD123" s="2256" t="str">
        <f t="shared" si="7"/>
        <v/>
      </c>
      <c r="BE123" s="2256" t="str">
        <f t="shared" si="7"/>
        <v/>
      </c>
      <c r="BF123" s="2256" t="str">
        <f t="shared" si="7"/>
        <v/>
      </c>
      <c r="BG123" s="2257" t="str">
        <f t="shared" si="6"/>
        <v/>
      </c>
      <c r="CV123" s="428"/>
      <c r="CW123" s="428"/>
    </row>
    <row r="124" spans="2:101" s="366" customFormat="1" ht="23.45" customHeight="1">
      <c r="B124" s="422"/>
      <c r="C124" s="685">
        <v>115</v>
      </c>
      <c r="D124" s="2250" t="str">
        <f t="shared" si="4"/>
        <v/>
      </c>
      <c r="E124" s="2251"/>
      <c r="F124" s="2251"/>
      <c r="G124" s="2251"/>
      <c r="H124" s="2075">
        <v>1</v>
      </c>
      <c r="I124" s="2250"/>
      <c r="J124" s="2252"/>
      <c r="K124" s="2253"/>
      <c r="L124" s="2253"/>
      <c r="M124" s="2253"/>
      <c r="N124" s="2253"/>
      <c r="O124" s="2254"/>
      <c r="P124" s="426"/>
      <c r="Q124" s="2212"/>
      <c r="R124" s="2212"/>
      <c r="S124" s="2212"/>
      <c r="T124" s="2212"/>
      <c r="U124" s="2212"/>
      <c r="V124" s="2259"/>
      <c r="W124" s="2259"/>
      <c r="X124" s="2212"/>
      <c r="Y124" s="2218"/>
      <c r="Z124" s="2256" t="str">
        <f>'計算書（非表示）'!I120</f>
        <v/>
      </c>
      <c r="AA124" s="2256"/>
      <c r="AB124" s="2256"/>
      <c r="AC124" s="2256"/>
      <c r="AD124" s="2257"/>
      <c r="AF124" s="685">
        <v>115</v>
      </c>
      <c r="AG124" s="2250" t="str">
        <f t="shared" si="5"/>
        <v/>
      </c>
      <c r="AH124" s="2251"/>
      <c r="AI124" s="2251"/>
      <c r="AJ124" s="2251"/>
      <c r="AK124" s="2075">
        <v>3</v>
      </c>
      <c r="AL124" s="2250"/>
      <c r="AM124" s="2252"/>
      <c r="AN124" s="2253"/>
      <c r="AO124" s="2253"/>
      <c r="AP124" s="2253"/>
      <c r="AQ124" s="2253"/>
      <c r="AR124" s="2254"/>
      <c r="AS124" s="426"/>
      <c r="AT124" s="2212"/>
      <c r="AU124" s="2212"/>
      <c r="AV124" s="2212"/>
      <c r="AW124" s="2212"/>
      <c r="AX124" s="2212"/>
      <c r="AY124" s="2260"/>
      <c r="AZ124" s="2260"/>
      <c r="BA124" s="2212"/>
      <c r="BB124" s="2218"/>
      <c r="BC124" s="2256" t="str">
        <f>'計算書（非表示）'!S120</f>
        <v/>
      </c>
      <c r="BD124" s="2256" t="str">
        <f t="shared" si="7"/>
        <v/>
      </c>
      <c r="BE124" s="2256" t="str">
        <f t="shared" si="7"/>
        <v/>
      </c>
      <c r="BF124" s="2256" t="str">
        <f t="shared" si="7"/>
        <v/>
      </c>
      <c r="BG124" s="2257" t="str">
        <f t="shared" si="6"/>
        <v/>
      </c>
      <c r="CV124" s="428"/>
      <c r="CW124" s="428"/>
    </row>
    <row r="125" spans="2:101" s="366" customFormat="1" ht="23.45" customHeight="1">
      <c r="B125" s="422"/>
      <c r="C125" s="685">
        <v>116</v>
      </c>
      <c r="D125" s="2250" t="str">
        <f t="shared" si="4"/>
        <v/>
      </c>
      <c r="E125" s="2251"/>
      <c r="F125" s="2251"/>
      <c r="G125" s="2251"/>
      <c r="H125" s="2075">
        <v>1</v>
      </c>
      <c r="I125" s="2250"/>
      <c r="J125" s="2252"/>
      <c r="K125" s="2253"/>
      <c r="L125" s="2253"/>
      <c r="M125" s="2253"/>
      <c r="N125" s="2253"/>
      <c r="O125" s="2254"/>
      <c r="P125" s="426"/>
      <c r="Q125" s="2212"/>
      <c r="R125" s="2212"/>
      <c r="S125" s="2212"/>
      <c r="T125" s="2212"/>
      <c r="U125" s="2212"/>
      <c r="V125" s="2259"/>
      <c r="W125" s="2259"/>
      <c r="X125" s="2212"/>
      <c r="Y125" s="2218"/>
      <c r="Z125" s="2256" t="str">
        <f>'計算書（非表示）'!I121</f>
        <v/>
      </c>
      <c r="AA125" s="2256"/>
      <c r="AB125" s="2256"/>
      <c r="AC125" s="2256"/>
      <c r="AD125" s="2257"/>
      <c r="AF125" s="685">
        <v>116</v>
      </c>
      <c r="AG125" s="2250" t="str">
        <f t="shared" si="5"/>
        <v/>
      </c>
      <c r="AH125" s="2251"/>
      <c r="AI125" s="2251"/>
      <c r="AJ125" s="2251"/>
      <c r="AK125" s="2075">
        <v>3</v>
      </c>
      <c r="AL125" s="2250"/>
      <c r="AM125" s="2252"/>
      <c r="AN125" s="2253"/>
      <c r="AO125" s="2253"/>
      <c r="AP125" s="2253"/>
      <c r="AQ125" s="2253"/>
      <c r="AR125" s="2254"/>
      <c r="AS125" s="426"/>
      <c r="AT125" s="2212"/>
      <c r="AU125" s="2212"/>
      <c r="AV125" s="2212"/>
      <c r="AW125" s="2212"/>
      <c r="AX125" s="2212"/>
      <c r="AY125" s="2260"/>
      <c r="AZ125" s="2260"/>
      <c r="BA125" s="2212"/>
      <c r="BB125" s="2218"/>
      <c r="BC125" s="2256" t="str">
        <f>'計算書（非表示）'!S121</f>
        <v/>
      </c>
      <c r="BD125" s="2256" t="str">
        <f t="shared" si="7"/>
        <v/>
      </c>
      <c r="BE125" s="2256" t="str">
        <f t="shared" si="7"/>
        <v/>
      </c>
      <c r="BF125" s="2256" t="str">
        <f t="shared" si="7"/>
        <v/>
      </c>
      <c r="BG125" s="2257" t="str">
        <f t="shared" si="6"/>
        <v/>
      </c>
      <c r="CV125" s="428"/>
      <c r="CW125" s="428"/>
    </row>
    <row r="126" spans="2:101" s="366" customFormat="1" ht="23.45" customHeight="1">
      <c r="B126" s="422"/>
      <c r="C126" s="685">
        <v>117</v>
      </c>
      <c r="D126" s="2250" t="str">
        <f t="shared" si="4"/>
        <v/>
      </c>
      <c r="E126" s="2251"/>
      <c r="F126" s="2251"/>
      <c r="G126" s="2251"/>
      <c r="H126" s="2075">
        <v>1</v>
      </c>
      <c r="I126" s="2250"/>
      <c r="J126" s="2252"/>
      <c r="K126" s="2253"/>
      <c r="L126" s="2253"/>
      <c r="M126" s="2253"/>
      <c r="N126" s="2253"/>
      <c r="O126" s="2254"/>
      <c r="P126" s="426"/>
      <c r="Q126" s="2212"/>
      <c r="R126" s="2212"/>
      <c r="S126" s="2212"/>
      <c r="T126" s="2212"/>
      <c r="U126" s="2212"/>
      <c r="V126" s="2259"/>
      <c r="W126" s="2259"/>
      <c r="X126" s="2212"/>
      <c r="Y126" s="2218"/>
      <c r="Z126" s="2256" t="str">
        <f>'計算書（非表示）'!I122</f>
        <v/>
      </c>
      <c r="AA126" s="2256"/>
      <c r="AB126" s="2256"/>
      <c r="AC126" s="2256"/>
      <c r="AD126" s="2257"/>
      <c r="AF126" s="685">
        <v>117</v>
      </c>
      <c r="AG126" s="2250" t="str">
        <f t="shared" si="5"/>
        <v/>
      </c>
      <c r="AH126" s="2251"/>
      <c r="AI126" s="2251"/>
      <c r="AJ126" s="2251"/>
      <c r="AK126" s="2075">
        <v>3</v>
      </c>
      <c r="AL126" s="2250"/>
      <c r="AM126" s="2252"/>
      <c r="AN126" s="2253"/>
      <c r="AO126" s="2253"/>
      <c r="AP126" s="2253"/>
      <c r="AQ126" s="2253"/>
      <c r="AR126" s="2254"/>
      <c r="AS126" s="426"/>
      <c r="AT126" s="2212"/>
      <c r="AU126" s="2212"/>
      <c r="AV126" s="2212"/>
      <c r="AW126" s="2212"/>
      <c r="AX126" s="2212"/>
      <c r="AY126" s="2260"/>
      <c r="AZ126" s="2260"/>
      <c r="BA126" s="2212"/>
      <c r="BB126" s="2218"/>
      <c r="BC126" s="2256" t="str">
        <f>'計算書（非表示）'!S122</f>
        <v/>
      </c>
      <c r="BD126" s="2256" t="str">
        <f t="shared" si="7"/>
        <v/>
      </c>
      <c r="BE126" s="2256" t="str">
        <f t="shared" si="7"/>
        <v/>
      </c>
      <c r="BF126" s="2256" t="str">
        <f t="shared" si="7"/>
        <v/>
      </c>
      <c r="BG126" s="2257" t="str">
        <f t="shared" si="6"/>
        <v/>
      </c>
      <c r="CV126" s="428"/>
      <c r="CW126" s="428"/>
    </row>
    <row r="127" spans="2:101" s="366" customFormat="1" ht="23.45" customHeight="1">
      <c r="B127" s="422"/>
      <c r="C127" s="685">
        <v>118</v>
      </c>
      <c r="D127" s="2250" t="str">
        <f t="shared" si="4"/>
        <v/>
      </c>
      <c r="E127" s="2251"/>
      <c r="F127" s="2251"/>
      <c r="G127" s="2251"/>
      <c r="H127" s="2075">
        <v>1</v>
      </c>
      <c r="I127" s="2250"/>
      <c r="J127" s="2252"/>
      <c r="K127" s="2253"/>
      <c r="L127" s="2253"/>
      <c r="M127" s="2253"/>
      <c r="N127" s="2253"/>
      <c r="O127" s="2254"/>
      <c r="P127" s="426"/>
      <c r="Q127" s="2212"/>
      <c r="R127" s="2212"/>
      <c r="S127" s="2212"/>
      <c r="T127" s="2212"/>
      <c r="U127" s="2212"/>
      <c r="V127" s="2259"/>
      <c r="W127" s="2259"/>
      <c r="X127" s="2212"/>
      <c r="Y127" s="2218"/>
      <c r="Z127" s="2256" t="str">
        <f>'計算書（非表示）'!I123</f>
        <v/>
      </c>
      <c r="AA127" s="2256"/>
      <c r="AB127" s="2256"/>
      <c r="AC127" s="2256"/>
      <c r="AD127" s="2257"/>
      <c r="AF127" s="685">
        <v>118</v>
      </c>
      <c r="AG127" s="2250" t="str">
        <f t="shared" si="5"/>
        <v/>
      </c>
      <c r="AH127" s="2251"/>
      <c r="AI127" s="2251"/>
      <c r="AJ127" s="2251"/>
      <c r="AK127" s="2075">
        <v>3</v>
      </c>
      <c r="AL127" s="2250"/>
      <c r="AM127" s="2252"/>
      <c r="AN127" s="2253"/>
      <c r="AO127" s="2253"/>
      <c r="AP127" s="2253"/>
      <c r="AQ127" s="2253"/>
      <c r="AR127" s="2254"/>
      <c r="AS127" s="426"/>
      <c r="AT127" s="2212"/>
      <c r="AU127" s="2212"/>
      <c r="AV127" s="2212"/>
      <c r="AW127" s="2212"/>
      <c r="AX127" s="2212"/>
      <c r="AY127" s="2260"/>
      <c r="AZ127" s="2260"/>
      <c r="BA127" s="2212"/>
      <c r="BB127" s="2218"/>
      <c r="BC127" s="2256" t="str">
        <f>'計算書（非表示）'!S123</f>
        <v/>
      </c>
      <c r="BD127" s="2256" t="str">
        <f t="shared" si="7"/>
        <v/>
      </c>
      <c r="BE127" s="2256" t="str">
        <f t="shared" si="7"/>
        <v/>
      </c>
      <c r="BF127" s="2256" t="str">
        <f t="shared" si="7"/>
        <v/>
      </c>
      <c r="BG127" s="2257" t="str">
        <f t="shared" si="6"/>
        <v/>
      </c>
      <c r="CV127" s="428"/>
      <c r="CW127" s="428"/>
    </row>
    <row r="128" spans="2:101" s="366" customFormat="1" ht="23.45" customHeight="1">
      <c r="B128" s="422"/>
      <c r="C128" s="685">
        <v>119</v>
      </c>
      <c r="D128" s="2250" t="str">
        <f t="shared" si="4"/>
        <v/>
      </c>
      <c r="E128" s="2251"/>
      <c r="F128" s="2251"/>
      <c r="G128" s="2251"/>
      <c r="H128" s="2075">
        <v>1</v>
      </c>
      <c r="I128" s="2250"/>
      <c r="J128" s="2252"/>
      <c r="K128" s="2253"/>
      <c r="L128" s="2253"/>
      <c r="M128" s="2253"/>
      <c r="N128" s="2253"/>
      <c r="O128" s="2254"/>
      <c r="P128" s="426"/>
      <c r="Q128" s="2212"/>
      <c r="R128" s="2212"/>
      <c r="S128" s="2212"/>
      <c r="T128" s="2212"/>
      <c r="U128" s="2212"/>
      <c r="V128" s="2259"/>
      <c r="W128" s="2259"/>
      <c r="X128" s="2212"/>
      <c r="Y128" s="2218"/>
      <c r="Z128" s="2256" t="str">
        <f>'計算書（非表示）'!I124</f>
        <v/>
      </c>
      <c r="AA128" s="2256"/>
      <c r="AB128" s="2256"/>
      <c r="AC128" s="2256"/>
      <c r="AD128" s="2257"/>
      <c r="AF128" s="685">
        <v>119</v>
      </c>
      <c r="AG128" s="2250" t="str">
        <f t="shared" si="5"/>
        <v/>
      </c>
      <c r="AH128" s="2251"/>
      <c r="AI128" s="2251"/>
      <c r="AJ128" s="2251"/>
      <c r="AK128" s="2075">
        <v>3</v>
      </c>
      <c r="AL128" s="2250"/>
      <c r="AM128" s="2252"/>
      <c r="AN128" s="2253"/>
      <c r="AO128" s="2253"/>
      <c r="AP128" s="2253"/>
      <c r="AQ128" s="2253"/>
      <c r="AR128" s="2254"/>
      <c r="AS128" s="426"/>
      <c r="AT128" s="2212"/>
      <c r="AU128" s="2212"/>
      <c r="AV128" s="2212"/>
      <c r="AW128" s="2212"/>
      <c r="AX128" s="2212"/>
      <c r="AY128" s="2260"/>
      <c r="AZ128" s="2260"/>
      <c r="BA128" s="2212"/>
      <c r="BB128" s="2218"/>
      <c r="BC128" s="2256" t="str">
        <f>'計算書（非表示）'!S124</f>
        <v/>
      </c>
      <c r="BD128" s="2256" t="str">
        <f t="shared" si="7"/>
        <v/>
      </c>
      <c r="BE128" s="2256" t="str">
        <f t="shared" si="7"/>
        <v/>
      </c>
      <c r="BF128" s="2256" t="str">
        <f t="shared" si="7"/>
        <v/>
      </c>
      <c r="BG128" s="2257" t="str">
        <f t="shared" si="6"/>
        <v/>
      </c>
      <c r="CV128" s="428"/>
      <c r="CW128" s="428"/>
    </row>
    <row r="129" spans="2:101" s="366" customFormat="1" ht="23.45" customHeight="1">
      <c r="B129" s="424"/>
      <c r="C129" s="685">
        <v>120</v>
      </c>
      <c r="D129" s="2250" t="str">
        <f t="shared" si="4"/>
        <v/>
      </c>
      <c r="E129" s="2251"/>
      <c r="F129" s="2251"/>
      <c r="G129" s="2251"/>
      <c r="H129" s="2075">
        <v>1</v>
      </c>
      <c r="I129" s="2250"/>
      <c r="J129" s="2252"/>
      <c r="K129" s="2253"/>
      <c r="L129" s="2253"/>
      <c r="M129" s="2253"/>
      <c r="N129" s="2253"/>
      <c r="O129" s="2254"/>
      <c r="P129" s="426"/>
      <c r="Q129" s="2212"/>
      <c r="R129" s="2212"/>
      <c r="S129" s="2212"/>
      <c r="T129" s="2212"/>
      <c r="U129" s="2212"/>
      <c r="V129" s="2259"/>
      <c r="W129" s="2259"/>
      <c r="X129" s="2212"/>
      <c r="Y129" s="2218"/>
      <c r="Z129" s="2256" t="str">
        <f>'計算書（非表示）'!I125</f>
        <v/>
      </c>
      <c r="AA129" s="2256"/>
      <c r="AB129" s="2256"/>
      <c r="AC129" s="2256"/>
      <c r="AD129" s="2257"/>
      <c r="AE129" s="427"/>
      <c r="AF129" s="685">
        <v>120</v>
      </c>
      <c r="AG129" s="2250" t="str">
        <f t="shared" si="5"/>
        <v/>
      </c>
      <c r="AH129" s="2251"/>
      <c r="AI129" s="2251"/>
      <c r="AJ129" s="2251"/>
      <c r="AK129" s="2075">
        <v>3</v>
      </c>
      <c r="AL129" s="2250"/>
      <c r="AM129" s="2252"/>
      <c r="AN129" s="2253"/>
      <c r="AO129" s="2253"/>
      <c r="AP129" s="2253"/>
      <c r="AQ129" s="2253"/>
      <c r="AR129" s="2254"/>
      <c r="AS129" s="426"/>
      <c r="AT129" s="2212"/>
      <c r="AU129" s="2212"/>
      <c r="AV129" s="2212"/>
      <c r="AW129" s="2212"/>
      <c r="AX129" s="2212"/>
      <c r="AY129" s="2260"/>
      <c r="AZ129" s="2260"/>
      <c r="BA129" s="2212"/>
      <c r="BB129" s="2218"/>
      <c r="BC129" s="2256" t="str">
        <f>'計算書（非表示）'!S125</f>
        <v/>
      </c>
      <c r="BD129" s="2256" t="str">
        <f t="shared" si="7"/>
        <v/>
      </c>
      <c r="BE129" s="2256" t="str">
        <f t="shared" si="7"/>
        <v/>
      </c>
      <c r="BF129" s="2256" t="str">
        <f t="shared" si="7"/>
        <v/>
      </c>
      <c r="BG129" s="2257" t="str">
        <f t="shared" si="6"/>
        <v/>
      </c>
      <c r="CV129" s="419" t="s">
        <v>372</v>
      </c>
      <c r="CW129" s="419">
        <v>402</v>
      </c>
    </row>
    <row r="130" spans="2:101" s="366" customFormat="1" ht="23.45" customHeight="1">
      <c r="B130" s="424"/>
      <c r="C130" s="685">
        <v>121</v>
      </c>
      <c r="D130" s="2250" t="str">
        <f t="shared" si="4"/>
        <v/>
      </c>
      <c r="E130" s="2251"/>
      <c r="F130" s="2251"/>
      <c r="G130" s="2251"/>
      <c r="H130" s="2075">
        <v>1</v>
      </c>
      <c r="I130" s="2250"/>
      <c r="J130" s="2252"/>
      <c r="K130" s="2253"/>
      <c r="L130" s="2253"/>
      <c r="M130" s="2253"/>
      <c r="N130" s="2253"/>
      <c r="O130" s="2254"/>
      <c r="P130" s="426"/>
      <c r="Q130" s="2212"/>
      <c r="R130" s="2212"/>
      <c r="S130" s="2212"/>
      <c r="T130" s="2212"/>
      <c r="U130" s="2212"/>
      <c r="V130" s="2259"/>
      <c r="W130" s="2259"/>
      <c r="X130" s="2212"/>
      <c r="Y130" s="2218"/>
      <c r="Z130" s="2256" t="str">
        <f>'計算書（非表示）'!I126</f>
        <v/>
      </c>
      <c r="AA130" s="2256"/>
      <c r="AB130" s="2256"/>
      <c r="AC130" s="2256"/>
      <c r="AD130" s="2257"/>
      <c r="AE130" s="427"/>
      <c r="AF130" s="685">
        <v>121</v>
      </c>
      <c r="AG130" s="2250" t="str">
        <f t="shared" si="5"/>
        <v/>
      </c>
      <c r="AH130" s="2251"/>
      <c r="AI130" s="2251"/>
      <c r="AJ130" s="2251"/>
      <c r="AK130" s="2075">
        <v>3</v>
      </c>
      <c r="AL130" s="2250"/>
      <c r="AM130" s="2252"/>
      <c r="AN130" s="2253"/>
      <c r="AO130" s="2253"/>
      <c r="AP130" s="2253"/>
      <c r="AQ130" s="2253"/>
      <c r="AR130" s="2254"/>
      <c r="AS130" s="426"/>
      <c r="AT130" s="2212"/>
      <c r="AU130" s="2212"/>
      <c r="AV130" s="2212"/>
      <c r="AW130" s="2212"/>
      <c r="AX130" s="2212"/>
      <c r="AY130" s="2260"/>
      <c r="AZ130" s="2260"/>
      <c r="BA130" s="2212"/>
      <c r="BB130" s="2218"/>
      <c r="BC130" s="2256" t="str">
        <f>'計算書（非表示）'!S126</f>
        <v/>
      </c>
      <c r="BD130" s="2256" t="str">
        <f t="shared" si="7"/>
        <v/>
      </c>
      <c r="BE130" s="2256" t="str">
        <f t="shared" si="7"/>
        <v/>
      </c>
      <c r="BF130" s="2256" t="str">
        <f t="shared" si="7"/>
        <v/>
      </c>
      <c r="BG130" s="2257" t="str">
        <f t="shared" si="6"/>
        <v/>
      </c>
      <c r="CV130" s="419" t="s">
        <v>373</v>
      </c>
      <c r="CW130" s="419">
        <v>450</v>
      </c>
    </row>
    <row r="131" spans="2:101" s="366" customFormat="1" ht="23.45" customHeight="1">
      <c r="B131" s="424"/>
      <c r="C131" s="685">
        <v>122</v>
      </c>
      <c r="D131" s="2250" t="str">
        <f t="shared" si="4"/>
        <v/>
      </c>
      <c r="E131" s="2251"/>
      <c r="F131" s="2251"/>
      <c r="G131" s="2251"/>
      <c r="H131" s="2075">
        <v>1</v>
      </c>
      <c r="I131" s="2250"/>
      <c r="J131" s="2252"/>
      <c r="K131" s="2253"/>
      <c r="L131" s="2253"/>
      <c r="M131" s="2253"/>
      <c r="N131" s="2253"/>
      <c r="O131" s="2254"/>
      <c r="P131" s="426"/>
      <c r="Q131" s="2212"/>
      <c r="R131" s="2212"/>
      <c r="S131" s="2212"/>
      <c r="T131" s="2212"/>
      <c r="U131" s="2212"/>
      <c r="V131" s="2259"/>
      <c r="W131" s="2259"/>
      <c r="X131" s="2212"/>
      <c r="Y131" s="2218"/>
      <c r="Z131" s="2256" t="str">
        <f>'計算書（非表示）'!I127</f>
        <v/>
      </c>
      <c r="AA131" s="2256"/>
      <c r="AB131" s="2256"/>
      <c r="AC131" s="2256"/>
      <c r="AD131" s="2257"/>
      <c r="AE131" s="427"/>
      <c r="AF131" s="685">
        <v>122</v>
      </c>
      <c r="AG131" s="2250" t="str">
        <f t="shared" si="5"/>
        <v/>
      </c>
      <c r="AH131" s="2251"/>
      <c r="AI131" s="2251"/>
      <c r="AJ131" s="2251"/>
      <c r="AK131" s="2075">
        <v>3</v>
      </c>
      <c r="AL131" s="2250"/>
      <c r="AM131" s="2252"/>
      <c r="AN131" s="2253"/>
      <c r="AO131" s="2253"/>
      <c r="AP131" s="2253"/>
      <c r="AQ131" s="2253"/>
      <c r="AR131" s="2254"/>
      <c r="AS131" s="426"/>
      <c r="AT131" s="2212"/>
      <c r="AU131" s="2212"/>
      <c r="AV131" s="2212"/>
      <c r="AW131" s="2212"/>
      <c r="AX131" s="2212"/>
      <c r="AY131" s="2260"/>
      <c r="AZ131" s="2260"/>
      <c r="BA131" s="2212"/>
      <c r="BB131" s="2218"/>
      <c r="BC131" s="2256" t="str">
        <f>'計算書（非表示）'!S127</f>
        <v/>
      </c>
      <c r="BD131" s="2256" t="str">
        <f t="shared" si="7"/>
        <v/>
      </c>
      <c r="BE131" s="2256" t="str">
        <f t="shared" si="7"/>
        <v/>
      </c>
      <c r="BF131" s="2256" t="str">
        <f t="shared" si="7"/>
        <v/>
      </c>
      <c r="BG131" s="2257" t="str">
        <f t="shared" si="6"/>
        <v/>
      </c>
      <c r="CV131" s="419" t="s">
        <v>374</v>
      </c>
      <c r="CW131" s="419">
        <v>451</v>
      </c>
    </row>
    <row r="132" spans="2:101" s="366" customFormat="1" ht="23.45" customHeight="1">
      <c r="B132" s="424"/>
      <c r="C132" s="685">
        <v>123</v>
      </c>
      <c r="D132" s="2250" t="str">
        <f t="shared" si="4"/>
        <v/>
      </c>
      <c r="E132" s="2251"/>
      <c r="F132" s="2251"/>
      <c r="G132" s="2251"/>
      <c r="H132" s="2075">
        <v>1</v>
      </c>
      <c r="I132" s="2250"/>
      <c r="J132" s="2252"/>
      <c r="K132" s="2253"/>
      <c r="L132" s="2253"/>
      <c r="M132" s="2253"/>
      <c r="N132" s="2253"/>
      <c r="O132" s="2254"/>
      <c r="P132" s="426"/>
      <c r="Q132" s="2212"/>
      <c r="R132" s="2212"/>
      <c r="S132" s="2212"/>
      <c r="T132" s="2212"/>
      <c r="U132" s="2212"/>
      <c r="V132" s="2259"/>
      <c r="W132" s="2259"/>
      <c r="X132" s="2212"/>
      <c r="Y132" s="2218"/>
      <c r="Z132" s="2256" t="str">
        <f>'計算書（非表示）'!I128</f>
        <v/>
      </c>
      <c r="AA132" s="2256"/>
      <c r="AB132" s="2256"/>
      <c r="AC132" s="2256"/>
      <c r="AD132" s="2257"/>
      <c r="AE132" s="427"/>
      <c r="AF132" s="685">
        <v>123</v>
      </c>
      <c r="AG132" s="2250" t="str">
        <f t="shared" si="5"/>
        <v/>
      </c>
      <c r="AH132" s="2251"/>
      <c r="AI132" s="2251"/>
      <c r="AJ132" s="2251"/>
      <c r="AK132" s="2075">
        <v>3</v>
      </c>
      <c r="AL132" s="2250"/>
      <c r="AM132" s="2252"/>
      <c r="AN132" s="2253"/>
      <c r="AO132" s="2253"/>
      <c r="AP132" s="2253"/>
      <c r="AQ132" s="2253"/>
      <c r="AR132" s="2254"/>
      <c r="AS132" s="426"/>
      <c r="AT132" s="2212"/>
      <c r="AU132" s="2212"/>
      <c r="AV132" s="2212"/>
      <c r="AW132" s="2212"/>
      <c r="AX132" s="2212"/>
      <c r="AY132" s="2260"/>
      <c r="AZ132" s="2260"/>
      <c r="BA132" s="2212"/>
      <c r="BB132" s="2218"/>
      <c r="BC132" s="2256" t="str">
        <f>'計算書（非表示）'!S128</f>
        <v/>
      </c>
      <c r="BD132" s="2256" t="str">
        <f t="shared" si="7"/>
        <v/>
      </c>
      <c r="BE132" s="2256" t="str">
        <f t="shared" si="7"/>
        <v/>
      </c>
      <c r="BF132" s="2256" t="str">
        <f t="shared" si="7"/>
        <v/>
      </c>
      <c r="BG132" s="2257" t="str">
        <f t="shared" si="6"/>
        <v/>
      </c>
      <c r="CV132" s="419" t="s">
        <v>375</v>
      </c>
      <c r="CW132" s="419">
        <v>701</v>
      </c>
    </row>
    <row r="133" spans="2:101" s="366" customFormat="1" ht="23.45" customHeight="1">
      <c r="B133" s="424"/>
      <c r="C133" s="685">
        <v>124</v>
      </c>
      <c r="D133" s="2250" t="str">
        <f t="shared" si="4"/>
        <v/>
      </c>
      <c r="E133" s="2251"/>
      <c r="F133" s="2251"/>
      <c r="G133" s="2251"/>
      <c r="H133" s="2075">
        <v>1</v>
      </c>
      <c r="I133" s="2250"/>
      <c r="J133" s="2252"/>
      <c r="K133" s="2253"/>
      <c r="L133" s="2253"/>
      <c r="M133" s="2253"/>
      <c r="N133" s="2253"/>
      <c r="O133" s="2254"/>
      <c r="P133" s="426"/>
      <c r="Q133" s="2212"/>
      <c r="R133" s="2212"/>
      <c r="S133" s="2212"/>
      <c r="T133" s="2212"/>
      <c r="U133" s="2212"/>
      <c r="V133" s="2259"/>
      <c r="W133" s="2259"/>
      <c r="X133" s="2212"/>
      <c r="Y133" s="2218"/>
      <c r="Z133" s="2256" t="str">
        <f>'計算書（非表示）'!I129</f>
        <v/>
      </c>
      <c r="AA133" s="2256"/>
      <c r="AB133" s="2256"/>
      <c r="AC133" s="2256"/>
      <c r="AD133" s="2257"/>
      <c r="AE133" s="427"/>
      <c r="AF133" s="685">
        <v>124</v>
      </c>
      <c r="AG133" s="2250" t="str">
        <f t="shared" si="5"/>
        <v/>
      </c>
      <c r="AH133" s="2251"/>
      <c r="AI133" s="2251"/>
      <c r="AJ133" s="2251"/>
      <c r="AK133" s="2075">
        <v>3</v>
      </c>
      <c r="AL133" s="2250"/>
      <c r="AM133" s="2252"/>
      <c r="AN133" s="2253"/>
      <c r="AO133" s="2253"/>
      <c r="AP133" s="2253"/>
      <c r="AQ133" s="2253"/>
      <c r="AR133" s="2254"/>
      <c r="AS133" s="426"/>
      <c r="AT133" s="2212"/>
      <c r="AU133" s="2212"/>
      <c r="AV133" s="2212"/>
      <c r="AW133" s="2212"/>
      <c r="AX133" s="2212"/>
      <c r="AY133" s="2260"/>
      <c r="AZ133" s="2260"/>
      <c r="BA133" s="2212"/>
      <c r="BB133" s="2218"/>
      <c r="BC133" s="2256" t="str">
        <f>'計算書（非表示）'!S129</f>
        <v/>
      </c>
      <c r="BD133" s="2256" t="str">
        <f t="shared" si="7"/>
        <v/>
      </c>
      <c r="BE133" s="2256" t="str">
        <f t="shared" si="7"/>
        <v/>
      </c>
      <c r="BF133" s="2256" t="str">
        <f t="shared" si="7"/>
        <v/>
      </c>
      <c r="BG133" s="2257" t="str">
        <f t="shared" si="6"/>
        <v/>
      </c>
      <c r="CV133" s="419" t="s">
        <v>376</v>
      </c>
      <c r="CW133" s="419">
        <v>705</v>
      </c>
    </row>
    <row r="134" spans="2:101" s="366" customFormat="1" ht="23.45" customHeight="1">
      <c r="B134" s="424"/>
      <c r="C134" s="685">
        <v>125</v>
      </c>
      <c r="D134" s="2250" t="str">
        <f t="shared" si="4"/>
        <v/>
      </c>
      <c r="E134" s="2251"/>
      <c r="F134" s="2251"/>
      <c r="G134" s="2251"/>
      <c r="H134" s="2075">
        <v>1</v>
      </c>
      <c r="I134" s="2250"/>
      <c r="J134" s="2252"/>
      <c r="K134" s="2253"/>
      <c r="L134" s="2253"/>
      <c r="M134" s="2253"/>
      <c r="N134" s="2253"/>
      <c r="O134" s="2254"/>
      <c r="P134" s="426"/>
      <c r="Q134" s="2212"/>
      <c r="R134" s="2212"/>
      <c r="S134" s="2212"/>
      <c r="T134" s="2212"/>
      <c r="U134" s="2212"/>
      <c r="V134" s="2259"/>
      <c r="W134" s="2259"/>
      <c r="X134" s="2212"/>
      <c r="Y134" s="2218"/>
      <c r="Z134" s="2256" t="str">
        <f>'計算書（非表示）'!I130</f>
        <v/>
      </c>
      <c r="AA134" s="2256"/>
      <c r="AB134" s="2256"/>
      <c r="AC134" s="2256"/>
      <c r="AD134" s="2257"/>
      <c r="AE134" s="427"/>
      <c r="AF134" s="685">
        <v>125</v>
      </c>
      <c r="AG134" s="2250" t="str">
        <f t="shared" si="5"/>
        <v/>
      </c>
      <c r="AH134" s="2251"/>
      <c r="AI134" s="2251"/>
      <c r="AJ134" s="2251"/>
      <c r="AK134" s="2075">
        <v>3</v>
      </c>
      <c r="AL134" s="2250"/>
      <c r="AM134" s="2252"/>
      <c r="AN134" s="2253"/>
      <c r="AO134" s="2253"/>
      <c r="AP134" s="2253"/>
      <c r="AQ134" s="2253"/>
      <c r="AR134" s="2254"/>
      <c r="AS134" s="426"/>
      <c r="AT134" s="2212"/>
      <c r="AU134" s="2212"/>
      <c r="AV134" s="2212"/>
      <c r="AW134" s="2212"/>
      <c r="AX134" s="2212"/>
      <c r="AY134" s="2260"/>
      <c r="AZ134" s="2260"/>
      <c r="BA134" s="2212"/>
      <c r="BB134" s="2218"/>
      <c r="BC134" s="2256" t="str">
        <f>'計算書（非表示）'!S130</f>
        <v/>
      </c>
      <c r="BD134" s="2256" t="str">
        <f t="shared" si="7"/>
        <v/>
      </c>
      <c r="BE134" s="2256" t="str">
        <f t="shared" si="7"/>
        <v/>
      </c>
      <c r="BF134" s="2256" t="str">
        <f t="shared" si="7"/>
        <v/>
      </c>
      <c r="BG134" s="2257" t="str">
        <f t="shared" si="6"/>
        <v/>
      </c>
      <c r="CV134" s="419" t="s">
        <v>377</v>
      </c>
      <c r="CW134" s="419">
        <v>801</v>
      </c>
    </row>
    <row r="135" spans="2:101" s="366" customFormat="1" ht="23.45" customHeight="1">
      <c r="B135" s="424"/>
      <c r="C135" s="685">
        <v>126</v>
      </c>
      <c r="D135" s="2250" t="str">
        <f t="shared" si="4"/>
        <v/>
      </c>
      <c r="E135" s="2251"/>
      <c r="F135" s="2251"/>
      <c r="G135" s="2251"/>
      <c r="H135" s="2075">
        <v>1</v>
      </c>
      <c r="I135" s="2250"/>
      <c r="J135" s="2252"/>
      <c r="K135" s="2253"/>
      <c r="L135" s="2253"/>
      <c r="M135" s="2253"/>
      <c r="N135" s="2253"/>
      <c r="O135" s="2254"/>
      <c r="P135" s="426"/>
      <c r="Q135" s="2212"/>
      <c r="R135" s="2212"/>
      <c r="S135" s="2212"/>
      <c r="T135" s="2212"/>
      <c r="U135" s="2212"/>
      <c r="V135" s="2259"/>
      <c r="W135" s="2259"/>
      <c r="X135" s="2212"/>
      <c r="Y135" s="2218"/>
      <c r="Z135" s="2256" t="str">
        <f>'計算書（非表示）'!I131</f>
        <v/>
      </c>
      <c r="AA135" s="2256"/>
      <c r="AB135" s="2256"/>
      <c r="AC135" s="2256"/>
      <c r="AD135" s="2257"/>
      <c r="AE135" s="427"/>
      <c r="AF135" s="685">
        <v>126</v>
      </c>
      <c r="AG135" s="2250" t="str">
        <f t="shared" si="5"/>
        <v/>
      </c>
      <c r="AH135" s="2251"/>
      <c r="AI135" s="2251"/>
      <c r="AJ135" s="2251"/>
      <c r="AK135" s="2075">
        <v>3</v>
      </c>
      <c r="AL135" s="2250"/>
      <c r="AM135" s="2252"/>
      <c r="AN135" s="2253"/>
      <c r="AO135" s="2253"/>
      <c r="AP135" s="2253"/>
      <c r="AQ135" s="2253"/>
      <c r="AR135" s="2254"/>
      <c r="AS135" s="426"/>
      <c r="AT135" s="2212"/>
      <c r="AU135" s="2212"/>
      <c r="AV135" s="2212"/>
      <c r="AW135" s="2212"/>
      <c r="AX135" s="2212"/>
      <c r="AY135" s="2260"/>
      <c r="AZ135" s="2260"/>
      <c r="BA135" s="2212"/>
      <c r="BB135" s="2218"/>
      <c r="BC135" s="2256" t="str">
        <f>'計算書（非表示）'!S131</f>
        <v/>
      </c>
      <c r="BD135" s="2256" t="str">
        <f t="shared" si="7"/>
        <v/>
      </c>
      <c r="BE135" s="2256" t="str">
        <f t="shared" si="7"/>
        <v/>
      </c>
      <c r="BF135" s="2256" t="str">
        <f t="shared" si="7"/>
        <v/>
      </c>
      <c r="BG135" s="2257" t="str">
        <f t="shared" si="6"/>
        <v/>
      </c>
      <c r="CV135" s="419" t="s">
        <v>378</v>
      </c>
      <c r="CW135" s="419">
        <v>802</v>
      </c>
    </row>
    <row r="136" spans="2:101" s="366" customFormat="1" ht="23.45" customHeight="1">
      <c r="B136" s="422"/>
      <c r="C136" s="685">
        <v>127</v>
      </c>
      <c r="D136" s="2250" t="str">
        <f t="shared" si="4"/>
        <v/>
      </c>
      <c r="E136" s="2251"/>
      <c r="F136" s="2251"/>
      <c r="G136" s="2251"/>
      <c r="H136" s="2075">
        <v>1</v>
      </c>
      <c r="I136" s="2250"/>
      <c r="J136" s="2252"/>
      <c r="K136" s="2253"/>
      <c r="L136" s="2253"/>
      <c r="M136" s="2253"/>
      <c r="N136" s="2253"/>
      <c r="O136" s="2254"/>
      <c r="P136" s="426"/>
      <c r="Q136" s="2212"/>
      <c r="R136" s="2212"/>
      <c r="S136" s="2212"/>
      <c r="T136" s="2212"/>
      <c r="U136" s="2212"/>
      <c r="V136" s="2259"/>
      <c r="W136" s="2259"/>
      <c r="X136" s="2212"/>
      <c r="Y136" s="2218"/>
      <c r="Z136" s="2256" t="str">
        <f>'計算書（非表示）'!I132</f>
        <v/>
      </c>
      <c r="AA136" s="2256"/>
      <c r="AB136" s="2256"/>
      <c r="AC136" s="2256"/>
      <c r="AD136" s="2257"/>
      <c r="AE136" s="427"/>
      <c r="AF136" s="685">
        <v>127</v>
      </c>
      <c r="AG136" s="2250" t="str">
        <f t="shared" si="5"/>
        <v/>
      </c>
      <c r="AH136" s="2251"/>
      <c r="AI136" s="2251"/>
      <c r="AJ136" s="2251"/>
      <c r="AK136" s="2075">
        <v>3</v>
      </c>
      <c r="AL136" s="2250"/>
      <c r="AM136" s="2252"/>
      <c r="AN136" s="2253"/>
      <c r="AO136" s="2253"/>
      <c r="AP136" s="2253"/>
      <c r="AQ136" s="2253"/>
      <c r="AR136" s="2254"/>
      <c r="AS136" s="426"/>
      <c r="AT136" s="2212"/>
      <c r="AU136" s="2212"/>
      <c r="AV136" s="2212"/>
      <c r="AW136" s="2212"/>
      <c r="AX136" s="2212"/>
      <c r="AY136" s="2260"/>
      <c r="AZ136" s="2260"/>
      <c r="BA136" s="2212"/>
      <c r="BB136" s="2218"/>
      <c r="BC136" s="2256" t="str">
        <f>'計算書（非表示）'!S132</f>
        <v/>
      </c>
      <c r="BD136" s="2256" t="str">
        <f t="shared" si="7"/>
        <v/>
      </c>
      <c r="BE136" s="2256" t="str">
        <f t="shared" si="7"/>
        <v/>
      </c>
      <c r="BF136" s="2256" t="str">
        <f t="shared" si="7"/>
        <v/>
      </c>
      <c r="BG136" s="2257" t="str">
        <f t="shared" si="6"/>
        <v/>
      </c>
      <c r="CV136" s="419" t="s">
        <v>379</v>
      </c>
      <c r="CW136" s="419">
        <v>803</v>
      </c>
    </row>
    <row r="137" spans="2:101" s="366" customFormat="1" ht="23.45" customHeight="1">
      <c r="B137" s="422"/>
      <c r="C137" s="685">
        <v>128</v>
      </c>
      <c r="D137" s="2250" t="str">
        <f t="shared" si="4"/>
        <v/>
      </c>
      <c r="E137" s="2251"/>
      <c r="F137" s="2251"/>
      <c r="G137" s="2251"/>
      <c r="H137" s="2075">
        <v>1</v>
      </c>
      <c r="I137" s="2250"/>
      <c r="J137" s="2252"/>
      <c r="K137" s="2253"/>
      <c r="L137" s="2253"/>
      <c r="M137" s="2253"/>
      <c r="N137" s="2253"/>
      <c r="O137" s="2254"/>
      <c r="P137" s="426"/>
      <c r="Q137" s="2212"/>
      <c r="R137" s="2212"/>
      <c r="S137" s="2212"/>
      <c r="T137" s="2212"/>
      <c r="U137" s="2212"/>
      <c r="V137" s="2259"/>
      <c r="W137" s="2259"/>
      <c r="X137" s="2212"/>
      <c r="Y137" s="2218"/>
      <c r="Z137" s="2256" t="str">
        <f>'計算書（非表示）'!I133</f>
        <v/>
      </c>
      <c r="AA137" s="2256"/>
      <c r="AB137" s="2256"/>
      <c r="AC137" s="2256"/>
      <c r="AD137" s="2257"/>
      <c r="AE137" s="427"/>
      <c r="AF137" s="685">
        <v>128</v>
      </c>
      <c r="AG137" s="2250" t="str">
        <f t="shared" si="5"/>
        <v/>
      </c>
      <c r="AH137" s="2251"/>
      <c r="AI137" s="2251"/>
      <c r="AJ137" s="2251"/>
      <c r="AK137" s="2075">
        <v>3</v>
      </c>
      <c r="AL137" s="2250"/>
      <c r="AM137" s="2252"/>
      <c r="AN137" s="2253"/>
      <c r="AO137" s="2253"/>
      <c r="AP137" s="2253"/>
      <c r="AQ137" s="2253"/>
      <c r="AR137" s="2254"/>
      <c r="AS137" s="426"/>
      <c r="AT137" s="2212"/>
      <c r="AU137" s="2212"/>
      <c r="AV137" s="2212"/>
      <c r="AW137" s="2212"/>
      <c r="AX137" s="2212"/>
      <c r="AY137" s="2260"/>
      <c r="AZ137" s="2260"/>
      <c r="BA137" s="2212"/>
      <c r="BB137" s="2218"/>
      <c r="BC137" s="2256" t="str">
        <f>'計算書（非表示）'!S133</f>
        <v/>
      </c>
      <c r="BD137" s="2256" t="str">
        <f t="shared" si="7"/>
        <v/>
      </c>
      <c r="BE137" s="2256" t="str">
        <f t="shared" si="7"/>
        <v/>
      </c>
      <c r="BF137" s="2256" t="str">
        <f t="shared" si="7"/>
        <v/>
      </c>
      <c r="BG137" s="2257" t="str">
        <f t="shared" si="6"/>
        <v/>
      </c>
      <c r="CV137" s="419" t="s">
        <v>380</v>
      </c>
      <c r="CW137" s="419">
        <v>806</v>
      </c>
    </row>
    <row r="138" spans="2:101" s="366" customFormat="1" ht="23.45" customHeight="1">
      <c r="B138" s="422"/>
      <c r="C138" s="685">
        <v>129</v>
      </c>
      <c r="D138" s="2250" t="str">
        <f t="shared" ref="D138:D259" si="8">IF(J138="","",INDEX($CW$2:$CW$13,MATCH(J138,$CV$2:$CV$13,)))</f>
        <v/>
      </c>
      <c r="E138" s="2251"/>
      <c r="F138" s="2251"/>
      <c r="G138" s="2251"/>
      <c r="H138" s="2075">
        <v>1</v>
      </c>
      <c r="I138" s="2250"/>
      <c r="J138" s="2252"/>
      <c r="K138" s="2253"/>
      <c r="L138" s="2253"/>
      <c r="M138" s="2253"/>
      <c r="N138" s="2253"/>
      <c r="O138" s="2254"/>
      <c r="P138" s="426"/>
      <c r="Q138" s="2212"/>
      <c r="R138" s="2212"/>
      <c r="S138" s="2212"/>
      <c r="T138" s="2212"/>
      <c r="U138" s="2212"/>
      <c r="V138" s="2259"/>
      <c r="W138" s="2259"/>
      <c r="X138" s="2212"/>
      <c r="Y138" s="2218"/>
      <c r="Z138" s="2256" t="str">
        <f>'計算書（非表示）'!I134</f>
        <v/>
      </c>
      <c r="AA138" s="2256"/>
      <c r="AB138" s="2256"/>
      <c r="AC138" s="2256"/>
      <c r="AD138" s="2257"/>
      <c r="AE138" s="427"/>
      <c r="AF138" s="685">
        <v>129</v>
      </c>
      <c r="AG138" s="2250" t="str">
        <f t="shared" ref="AG138:AG259" si="9">IF(AM138="","",INDEX($CW$14:$CW$26,MATCH(AM138,$CV$14:$CV$26,)))</f>
        <v/>
      </c>
      <c r="AH138" s="2251"/>
      <c r="AI138" s="2251"/>
      <c r="AJ138" s="2251"/>
      <c r="AK138" s="2075">
        <v>3</v>
      </c>
      <c r="AL138" s="2250"/>
      <c r="AM138" s="2252"/>
      <c r="AN138" s="2253"/>
      <c r="AO138" s="2253"/>
      <c r="AP138" s="2253"/>
      <c r="AQ138" s="2253"/>
      <c r="AR138" s="2254"/>
      <c r="AS138" s="426"/>
      <c r="AT138" s="2212"/>
      <c r="AU138" s="2212"/>
      <c r="AV138" s="2212"/>
      <c r="AW138" s="2212"/>
      <c r="AX138" s="2212"/>
      <c r="AY138" s="2260"/>
      <c r="AZ138" s="2260"/>
      <c r="BA138" s="2212"/>
      <c r="BB138" s="2218"/>
      <c r="BC138" s="2256" t="str">
        <f>'計算書（非表示）'!S134</f>
        <v/>
      </c>
      <c r="BD138" s="2256" t="str">
        <f t="shared" si="7"/>
        <v/>
      </c>
      <c r="BE138" s="2256" t="str">
        <f t="shared" si="7"/>
        <v/>
      </c>
      <c r="BF138" s="2256" t="str">
        <f t="shared" si="7"/>
        <v/>
      </c>
      <c r="BG138" s="2257" t="str">
        <f t="shared" si="6"/>
        <v/>
      </c>
      <c r="CV138" s="419" t="s">
        <v>381</v>
      </c>
      <c r="CW138" s="419">
        <v>810</v>
      </c>
    </row>
    <row r="139" spans="2:101" s="366" customFormat="1" ht="23.45" customHeight="1">
      <c r="B139" s="422"/>
      <c r="C139" s="685">
        <v>130</v>
      </c>
      <c r="D139" s="2250" t="str">
        <f t="shared" si="8"/>
        <v/>
      </c>
      <c r="E139" s="2251"/>
      <c r="F139" s="2251"/>
      <c r="G139" s="2251"/>
      <c r="H139" s="2075">
        <v>1</v>
      </c>
      <c r="I139" s="2250"/>
      <c r="J139" s="2252"/>
      <c r="K139" s="2253"/>
      <c r="L139" s="2253"/>
      <c r="M139" s="2253"/>
      <c r="N139" s="2253"/>
      <c r="O139" s="2254"/>
      <c r="P139" s="426"/>
      <c r="Q139" s="2212"/>
      <c r="R139" s="2212"/>
      <c r="S139" s="2212"/>
      <c r="T139" s="2212"/>
      <c r="U139" s="2212"/>
      <c r="V139" s="2259"/>
      <c r="W139" s="2259"/>
      <c r="X139" s="2212"/>
      <c r="Y139" s="2218"/>
      <c r="Z139" s="2256" t="str">
        <f>'計算書（非表示）'!I135</f>
        <v/>
      </c>
      <c r="AA139" s="2256"/>
      <c r="AB139" s="2256"/>
      <c r="AC139" s="2256"/>
      <c r="AD139" s="2257"/>
      <c r="AE139" s="427"/>
      <c r="AF139" s="685">
        <v>130</v>
      </c>
      <c r="AG139" s="2250" t="str">
        <f t="shared" si="9"/>
        <v/>
      </c>
      <c r="AH139" s="2251"/>
      <c r="AI139" s="2251"/>
      <c r="AJ139" s="2251"/>
      <c r="AK139" s="2075">
        <v>3</v>
      </c>
      <c r="AL139" s="2250"/>
      <c r="AM139" s="2252"/>
      <c r="AN139" s="2253"/>
      <c r="AO139" s="2253"/>
      <c r="AP139" s="2253"/>
      <c r="AQ139" s="2253"/>
      <c r="AR139" s="2254"/>
      <c r="AS139" s="426"/>
      <c r="AT139" s="2212"/>
      <c r="AU139" s="2212"/>
      <c r="AV139" s="2212"/>
      <c r="AW139" s="2212"/>
      <c r="AX139" s="2212"/>
      <c r="AY139" s="2260"/>
      <c r="AZ139" s="2260"/>
      <c r="BA139" s="2212"/>
      <c r="BB139" s="2218"/>
      <c r="BC139" s="2256" t="str">
        <f>'計算書（非表示）'!S135</f>
        <v/>
      </c>
      <c r="BD139" s="2256" t="str">
        <f t="shared" si="7"/>
        <v/>
      </c>
      <c r="BE139" s="2256" t="str">
        <f t="shared" si="7"/>
        <v/>
      </c>
      <c r="BF139" s="2256" t="str">
        <f t="shared" si="7"/>
        <v/>
      </c>
      <c r="BG139" s="2257" t="str">
        <f t="shared" si="6"/>
        <v/>
      </c>
      <c r="CV139" s="419" t="s">
        <v>382</v>
      </c>
      <c r="CW139" s="419">
        <v>815</v>
      </c>
    </row>
    <row r="140" spans="2:101" s="366" customFormat="1" ht="23.45" customHeight="1">
      <c r="B140" s="422"/>
      <c r="C140" s="685">
        <v>131</v>
      </c>
      <c r="D140" s="2250" t="str">
        <f t="shared" si="8"/>
        <v/>
      </c>
      <c r="E140" s="2251"/>
      <c r="F140" s="2251"/>
      <c r="G140" s="2251"/>
      <c r="H140" s="2075">
        <v>1</v>
      </c>
      <c r="I140" s="2250"/>
      <c r="J140" s="2252"/>
      <c r="K140" s="2253"/>
      <c r="L140" s="2253"/>
      <c r="M140" s="2253"/>
      <c r="N140" s="2253"/>
      <c r="O140" s="2254"/>
      <c r="P140" s="426"/>
      <c r="Q140" s="2212"/>
      <c r="R140" s="2212"/>
      <c r="S140" s="2212"/>
      <c r="T140" s="2212"/>
      <c r="U140" s="2212"/>
      <c r="V140" s="2259"/>
      <c r="W140" s="2259"/>
      <c r="X140" s="2212"/>
      <c r="Y140" s="2218"/>
      <c r="Z140" s="2256" t="str">
        <f>'計算書（非表示）'!I136</f>
        <v/>
      </c>
      <c r="AA140" s="2256"/>
      <c r="AB140" s="2256"/>
      <c r="AC140" s="2256"/>
      <c r="AD140" s="2257"/>
      <c r="AE140" s="427"/>
      <c r="AF140" s="685">
        <v>131</v>
      </c>
      <c r="AG140" s="2250" t="str">
        <f t="shared" si="9"/>
        <v/>
      </c>
      <c r="AH140" s="2251"/>
      <c r="AI140" s="2251"/>
      <c r="AJ140" s="2251"/>
      <c r="AK140" s="2075">
        <v>3</v>
      </c>
      <c r="AL140" s="2250"/>
      <c r="AM140" s="2252"/>
      <c r="AN140" s="2253"/>
      <c r="AO140" s="2253"/>
      <c r="AP140" s="2253"/>
      <c r="AQ140" s="2253"/>
      <c r="AR140" s="2254"/>
      <c r="AS140" s="426"/>
      <c r="AT140" s="2212"/>
      <c r="AU140" s="2212"/>
      <c r="AV140" s="2212"/>
      <c r="AW140" s="2212"/>
      <c r="AX140" s="2212"/>
      <c r="AY140" s="2260"/>
      <c r="AZ140" s="2260"/>
      <c r="BA140" s="2212"/>
      <c r="BB140" s="2218"/>
      <c r="BC140" s="2256" t="str">
        <f>'計算書（非表示）'!S136</f>
        <v/>
      </c>
      <c r="BD140" s="2256" t="str">
        <f t="shared" si="7"/>
        <v/>
      </c>
      <c r="BE140" s="2256" t="str">
        <f t="shared" si="7"/>
        <v/>
      </c>
      <c r="BF140" s="2256" t="str">
        <f t="shared" si="7"/>
        <v/>
      </c>
      <c r="BG140" s="2257" t="str">
        <f t="shared" si="6"/>
        <v/>
      </c>
      <c r="CV140" s="419" t="s">
        <v>383</v>
      </c>
      <c r="CW140" s="419">
        <v>816</v>
      </c>
    </row>
    <row r="141" spans="2:101" s="366" customFormat="1" ht="23.45" customHeight="1">
      <c r="B141" s="422"/>
      <c r="C141" s="685">
        <v>132</v>
      </c>
      <c r="D141" s="2250" t="str">
        <f t="shared" si="8"/>
        <v/>
      </c>
      <c r="E141" s="2251"/>
      <c r="F141" s="2251"/>
      <c r="G141" s="2251"/>
      <c r="H141" s="2075">
        <v>1</v>
      </c>
      <c r="I141" s="2250"/>
      <c r="J141" s="2252"/>
      <c r="K141" s="2253"/>
      <c r="L141" s="2253"/>
      <c r="M141" s="2253"/>
      <c r="N141" s="2253"/>
      <c r="O141" s="2254"/>
      <c r="P141" s="426"/>
      <c r="Q141" s="2212"/>
      <c r="R141" s="2212"/>
      <c r="S141" s="2212"/>
      <c r="T141" s="2212"/>
      <c r="U141" s="2212"/>
      <c r="V141" s="2259"/>
      <c r="W141" s="2259"/>
      <c r="X141" s="2212"/>
      <c r="Y141" s="2218"/>
      <c r="Z141" s="2256" t="str">
        <f>'計算書（非表示）'!I137</f>
        <v/>
      </c>
      <c r="AA141" s="2256"/>
      <c r="AB141" s="2256"/>
      <c r="AC141" s="2256"/>
      <c r="AD141" s="2257"/>
      <c r="AE141" s="427"/>
      <c r="AF141" s="685">
        <v>132</v>
      </c>
      <c r="AG141" s="2250" t="str">
        <f t="shared" si="9"/>
        <v/>
      </c>
      <c r="AH141" s="2251"/>
      <c r="AI141" s="2251"/>
      <c r="AJ141" s="2251"/>
      <c r="AK141" s="2075">
        <v>3</v>
      </c>
      <c r="AL141" s="2250"/>
      <c r="AM141" s="2252"/>
      <c r="AN141" s="2253"/>
      <c r="AO141" s="2253"/>
      <c r="AP141" s="2253"/>
      <c r="AQ141" s="2253"/>
      <c r="AR141" s="2254"/>
      <c r="AS141" s="426"/>
      <c r="AT141" s="2212"/>
      <c r="AU141" s="2212"/>
      <c r="AV141" s="2212"/>
      <c r="AW141" s="2212"/>
      <c r="AX141" s="2212"/>
      <c r="AY141" s="2260"/>
      <c r="AZ141" s="2260"/>
      <c r="BA141" s="2212"/>
      <c r="BB141" s="2218"/>
      <c r="BC141" s="2256" t="str">
        <f>'計算書（非表示）'!S137</f>
        <v/>
      </c>
      <c r="BD141" s="2256" t="str">
        <f t="shared" si="7"/>
        <v/>
      </c>
      <c r="BE141" s="2256" t="str">
        <f t="shared" si="7"/>
        <v/>
      </c>
      <c r="BF141" s="2256" t="str">
        <f t="shared" si="7"/>
        <v/>
      </c>
      <c r="BG141" s="2257" t="str">
        <f t="shared" si="6"/>
        <v/>
      </c>
      <c r="CV141" s="419" t="s">
        <v>384</v>
      </c>
      <c r="CW141" s="419">
        <v>817</v>
      </c>
    </row>
    <row r="142" spans="2:101" s="366" customFormat="1" ht="23.45" customHeight="1">
      <c r="B142" s="422"/>
      <c r="C142" s="685">
        <v>133</v>
      </c>
      <c r="D142" s="2250" t="str">
        <f t="shared" si="8"/>
        <v/>
      </c>
      <c r="E142" s="2251"/>
      <c r="F142" s="2251"/>
      <c r="G142" s="2251"/>
      <c r="H142" s="2075">
        <v>1</v>
      </c>
      <c r="I142" s="2250"/>
      <c r="J142" s="2252"/>
      <c r="K142" s="2253"/>
      <c r="L142" s="2253"/>
      <c r="M142" s="2253"/>
      <c r="N142" s="2253"/>
      <c r="O142" s="2254"/>
      <c r="P142" s="426"/>
      <c r="Q142" s="2212"/>
      <c r="R142" s="2212"/>
      <c r="S142" s="2212"/>
      <c r="T142" s="2212"/>
      <c r="U142" s="2212"/>
      <c r="V142" s="2259"/>
      <c r="W142" s="2259"/>
      <c r="X142" s="2212"/>
      <c r="Y142" s="2218"/>
      <c r="Z142" s="2256" t="str">
        <f>'計算書（非表示）'!I138</f>
        <v/>
      </c>
      <c r="AA142" s="2256"/>
      <c r="AB142" s="2256"/>
      <c r="AC142" s="2256"/>
      <c r="AD142" s="2257"/>
      <c r="AE142" s="427"/>
      <c r="AF142" s="685">
        <v>133</v>
      </c>
      <c r="AG142" s="2250" t="str">
        <f t="shared" si="9"/>
        <v/>
      </c>
      <c r="AH142" s="2251"/>
      <c r="AI142" s="2251"/>
      <c r="AJ142" s="2251"/>
      <c r="AK142" s="2075">
        <v>3</v>
      </c>
      <c r="AL142" s="2250"/>
      <c r="AM142" s="2252"/>
      <c r="AN142" s="2253"/>
      <c r="AO142" s="2253"/>
      <c r="AP142" s="2253"/>
      <c r="AQ142" s="2253"/>
      <c r="AR142" s="2254"/>
      <c r="AS142" s="426"/>
      <c r="AT142" s="2212"/>
      <c r="AU142" s="2212"/>
      <c r="AV142" s="2212"/>
      <c r="AW142" s="2212"/>
      <c r="AX142" s="2212"/>
      <c r="AY142" s="2260"/>
      <c r="AZ142" s="2260"/>
      <c r="BA142" s="2212"/>
      <c r="BB142" s="2218"/>
      <c r="BC142" s="2256" t="str">
        <f>'計算書（非表示）'!S138</f>
        <v/>
      </c>
      <c r="BD142" s="2256" t="str">
        <f t="shared" si="7"/>
        <v/>
      </c>
      <c r="BE142" s="2256" t="str">
        <f t="shared" si="7"/>
        <v/>
      </c>
      <c r="BF142" s="2256" t="str">
        <f t="shared" si="7"/>
        <v/>
      </c>
      <c r="BG142" s="2257" t="str">
        <f t="shared" si="6"/>
        <v/>
      </c>
      <c r="CV142" s="419" t="s">
        <v>385</v>
      </c>
      <c r="CW142" s="419">
        <v>818</v>
      </c>
    </row>
    <row r="143" spans="2:101" s="366" customFormat="1" ht="23.45" customHeight="1">
      <c r="B143" s="422"/>
      <c r="C143" s="685">
        <v>134</v>
      </c>
      <c r="D143" s="2250" t="str">
        <f t="shared" si="8"/>
        <v/>
      </c>
      <c r="E143" s="2251"/>
      <c r="F143" s="2251"/>
      <c r="G143" s="2251"/>
      <c r="H143" s="2075">
        <v>1</v>
      </c>
      <c r="I143" s="2250"/>
      <c r="J143" s="2252"/>
      <c r="K143" s="2253"/>
      <c r="L143" s="2253"/>
      <c r="M143" s="2253"/>
      <c r="N143" s="2253"/>
      <c r="O143" s="2254"/>
      <c r="P143" s="426"/>
      <c r="Q143" s="2212"/>
      <c r="R143" s="2212"/>
      <c r="S143" s="2212"/>
      <c r="T143" s="2212"/>
      <c r="U143" s="2212"/>
      <c r="V143" s="2259"/>
      <c r="W143" s="2259"/>
      <c r="X143" s="2212"/>
      <c r="Y143" s="2218"/>
      <c r="Z143" s="2256" t="str">
        <f>'計算書（非表示）'!I139</f>
        <v/>
      </c>
      <c r="AA143" s="2256"/>
      <c r="AB143" s="2256"/>
      <c r="AC143" s="2256"/>
      <c r="AD143" s="2257"/>
      <c r="AE143" s="427"/>
      <c r="AF143" s="685">
        <v>134</v>
      </c>
      <c r="AG143" s="2250" t="str">
        <f t="shared" si="9"/>
        <v/>
      </c>
      <c r="AH143" s="2251"/>
      <c r="AI143" s="2251"/>
      <c r="AJ143" s="2251"/>
      <c r="AK143" s="2075">
        <v>3</v>
      </c>
      <c r="AL143" s="2250"/>
      <c r="AM143" s="2252"/>
      <c r="AN143" s="2253"/>
      <c r="AO143" s="2253"/>
      <c r="AP143" s="2253"/>
      <c r="AQ143" s="2253"/>
      <c r="AR143" s="2254"/>
      <c r="AS143" s="426"/>
      <c r="AT143" s="2212"/>
      <c r="AU143" s="2212"/>
      <c r="AV143" s="2212"/>
      <c r="AW143" s="2212"/>
      <c r="AX143" s="2212"/>
      <c r="AY143" s="2260"/>
      <c r="AZ143" s="2260"/>
      <c r="BA143" s="2212"/>
      <c r="BB143" s="2218"/>
      <c r="BC143" s="2256" t="str">
        <f>'計算書（非表示）'!S139</f>
        <v/>
      </c>
      <c r="BD143" s="2256" t="str">
        <f t="shared" si="7"/>
        <v/>
      </c>
      <c r="BE143" s="2256" t="str">
        <f t="shared" si="7"/>
        <v/>
      </c>
      <c r="BF143" s="2256" t="str">
        <f t="shared" si="7"/>
        <v/>
      </c>
      <c r="BG143" s="2257" t="str">
        <f t="shared" si="6"/>
        <v/>
      </c>
      <c r="CV143" s="419" t="s">
        <v>386</v>
      </c>
      <c r="CW143" s="419">
        <v>821</v>
      </c>
    </row>
    <row r="144" spans="2:101" s="366" customFormat="1" ht="23.45" customHeight="1">
      <c r="B144" s="422"/>
      <c r="C144" s="685">
        <v>135</v>
      </c>
      <c r="D144" s="2250" t="str">
        <f t="shared" si="8"/>
        <v/>
      </c>
      <c r="E144" s="2251"/>
      <c r="F144" s="2251"/>
      <c r="G144" s="2251"/>
      <c r="H144" s="2075">
        <v>1</v>
      </c>
      <c r="I144" s="2250"/>
      <c r="J144" s="2252"/>
      <c r="K144" s="2253"/>
      <c r="L144" s="2253"/>
      <c r="M144" s="2253"/>
      <c r="N144" s="2253"/>
      <c r="O144" s="2254"/>
      <c r="P144" s="426"/>
      <c r="Q144" s="2212"/>
      <c r="R144" s="2212"/>
      <c r="S144" s="2212"/>
      <c r="T144" s="2212"/>
      <c r="U144" s="2212"/>
      <c r="V144" s="2259"/>
      <c r="W144" s="2259"/>
      <c r="X144" s="2212"/>
      <c r="Y144" s="2218"/>
      <c r="Z144" s="2256" t="str">
        <f>'計算書（非表示）'!I140</f>
        <v/>
      </c>
      <c r="AA144" s="2256"/>
      <c r="AB144" s="2256"/>
      <c r="AC144" s="2256"/>
      <c r="AD144" s="2257"/>
      <c r="AE144" s="427"/>
      <c r="AF144" s="685">
        <v>135</v>
      </c>
      <c r="AG144" s="2250" t="str">
        <f t="shared" si="9"/>
        <v/>
      </c>
      <c r="AH144" s="2251"/>
      <c r="AI144" s="2251"/>
      <c r="AJ144" s="2251"/>
      <c r="AK144" s="2075">
        <v>3</v>
      </c>
      <c r="AL144" s="2250"/>
      <c r="AM144" s="2252"/>
      <c r="AN144" s="2253"/>
      <c r="AO144" s="2253"/>
      <c r="AP144" s="2253"/>
      <c r="AQ144" s="2253"/>
      <c r="AR144" s="2254"/>
      <c r="AS144" s="426"/>
      <c r="AT144" s="2212"/>
      <c r="AU144" s="2212"/>
      <c r="AV144" s="2212"/>
      <c r="AW144" s="2212"/>
      <c r="AX144" s="2212"/>
      <c r="AY144" s="2260"/>
      <c r="AZ144" s="2260"/>
      <c r="BA144" s="2212"/>
      <c r="BB144" s="2218"/>
      <c r="BC144" s="2256" t="str">
        <f>'計算書（非表示）'!S140</f>
        <v/>
      </c>
      <c r="BD144" s="2256" t="str">
        <f t="shared" si="7"/>
        <v/>
      </c>
      <c r="BE144" s="2256" t="str">
        <f t="shared" si="7"/>
        <v/>
      </c>
      <c r="BF144" s="2256" t="str">
        <f t="shared" si="7"/>
        <v/>
      </c>
      <c r="BG144" s="2257" t="str">
        <f t="shared" si="6"/>
        <v/>
      </c>
      <c r="CV144" s="419" t="s">
        <v>387</v>
      </c>
      <c r="CW144" s="419">
        <v>824</v>
      </c>
    </row>
    <row r="145" spans="2:101" s="366" customFormat="1" ht="23.45" customHeight="1">
      <c r="B145" s="422"/>
      <c r="C145" s="685">
        <v>136</v>
      </c>
      <c r="D145" s="2250" t="str">
        <f t="shared" si="8"/>
        <v/>
      </c>
      <c r="E145" s="2251"/>
      <c r="F145" s="2251"/>
      <c r="G145" s="2251"/>
      <c r="H145" s="2075">
        <v>1</v>
      </c>
      <c r="I145" s="2250"/>
      <c r="J145" s="2252"/>
      <c r="K145" s="2253"/>
      <c r="L145" s="2253"/>
      <c r="M145" s="2253"/>
      <c r="N145" s="2253"/>
      <c r="O145" s="2254"/>
      <c r="P145" s="426"/>
      <c r="Q145" s="2212"/>
      <c r="R145" s="2212"/>
      <c r="S145" s="2212"/>
      <c r="T145" s="2212"/>
      <c r="U145" s="2212"/>
      <c r="V145" s="2259"/>
      <c r="W145" s="2259"/>
      <c r="X145" s="2212"/>
      <c r="Y145" s="2218"/>
      <c r="Z145" s="2256" t="str">
        <f>'計算書（非表示）'!I141</f>
        <v/>
      </c>
      <c r="AA145" s="2256"/>
      <c r="AB145" s="2256"/>
      <c r="AC145" s="2256"/>
      <c r="AD145" s="2257"/>
      <c r="AE145" s="427"/>
      <c r="AF145" s="685">
        <v>136</v>
      </c>
      <c r="AG145" s="2250" t="str">
        <f t="shared" si="9"/>
        <v/>
      </c>
      <c r="AH145" s="2251"/>
      <c r="AI145" s="2251"/>
      <c r="AJ145" s="2251"/>
      <c r="AK145" s="2075">
        <v>3</v>
      </c>
      <c r="AL145" s="2250"/>
      <c r="AM145" s="2252"/>
      <c r="AN145" s="2253"/>
      <c r="AO145" s="2253"/>
      <c r="AP145" s="2253"/>
      <c r="AQ145" s="2253"/>
      <c r="AR145" s="2254"/>
      <c r="AS145" s="426"/>
      <c r="AT145" s="2212"/>
      <c r="AU145" s="2212"/>
      <c r="AV145" s="2212"/>
      <c r="AW145" s="2212"/>
      <c r="AX145" s="2212"/>
      <c r="AY145" s="2260"/>
      <c r="AZ145" s="2260"/>
      <c r="BA145" s="2212"/>
      <c r="BB145" s="2218"/>
      <c r="BC145" s="2256" t="str">
        <f>'計算書（非表示）'!S141</f>
        <v/>
      </c>
      <c r="BD145" s="2256" t="str">
        <f t="shared" si="7"/>
        <v/>
      </c>
      <c r="BE145" s="2256" t="str">
        <f t="shared" si="7"/>
        <v/>
      </c>
      <c r="BF145" s="2256" t="str">
        <f t="shared" si="7"/>
        <v/>
      </c>
      <c r="BG145" s="2257" t="str">
        <f t="shared" si="6"/>
        <v/>
      </c>
      <c r="CV145" s="428"/>
      <c r="CW145" s="428"/>
    </row>
    <row r="146" spans="2:101" s="366" customFormat="1" ht="23.45" customHeight="1">
      <c r="B146" s="422"/>
      <c r="C146" s="685">
        <v>137</v>
      </c>
      <c r="D146" s="2250" t="str">
        <f t="shared" si="8"/>
        <v/>
      </c>
      <c r="E146" s="2251"/>
      <c r="F146" s="2251"/>
      <c r="G146" s="2251"/>
      <c r="H146" s="2075">
        <v>1</v>
      </c>
      <c r="I146" s="2250"/>
      <c r="J146" s="2252"/>
      <c r="K146" s="2253"/>
      <c r="L146" s="2253"/>
      <c r="M146" s="2253"/>
      <c r="N146" s="2253"/>
      <c r="O146" s="2254"/>
      <c r="P146" s="426"/>
      <c r="Q146" s="2212"/>
      <c r="R146" s="2212"/>
      <c r="S146" s="2212"/>
      <c r="T146" s="2212"/>
      <c r="U146" s="2212"/>
      <c r="V146" s="2259"/>
      <c r="W146" s="2259"/>
      <c r="X146" s="2212"/>
      <c r="Y146" s="2218"/>
      <c r="Z146" s="2256" t="str">
        <f>'計算書（非表示）'!I142</f>
        <v/>
      </c>
      <c r="AA146" s="2256"/>
      <c r="AB146" s="2256"/>
      <c r="AC146" s="2256"/>
      <c r="AD146" s="2257"/>
      <c r="AE146" s="427"/>
      <c r="AF146" s="685">
        <v>137</v>
      </c>
      <c r="AG146" s="2250" t="str">
        <f t="shared" si="9"/>
        <v/>
      </c>
      <c r="AH146" s="2251"/>
      <c r="AI146" s="2251"/>
      <c r="AJ146" s="2251"/>
      <c r="AK146" s="2075">
        <v>3</v>
      </c>
      <c r="AL146" s="2250"/>
      <c r="AM146" s="2252"/>
      <c r="AN146" s="2253"/>
      <c r="AO146" s="2253"/>
      <c r="AP146" s="2253"/>
      <c r="AQ146" s="2253"/>
      <c r="AR146" s="2254"/>
      <c r="AS146" s="426"/>
      <c r="AT146" s="2212"/>
      <c r="AU146" s="2212"/>
      <c r="AV146" s="2212"/>
      <c r="AW146" s="2212"/>
      <c r="AX146" s="2212"/>
      <c r="AY146" s="2260"/>
      <c r="AZ146" s="2260"/>
      <c r="BA146" s="2212"/>
      <c r="BB146" s="2218"/>
      <c r="BC146" s="2256" t="str">
        <f>'計算書（非表示）'!S142</f>
        <v/>
      </c>
      <c r="BD146" s="2256" t="str">
        <f t="shared" si="7"/>
        <v/>
      </c>
      <c r="BE146" s="2256" t="str">
        <f t="shared" si="7"/>
        <v/>
      </c>
      <c r="BF146" s="2256" t="str">
        <f t="shared" si="7"/>
        <v/>
      </c>
      <c r="BG146" s="2257" t="str">
        <f t="shared" si="6"/>
        <v/>
      </c>
      <c r="CV146" s="428"/>
      <c r="CW146" s="428"/>
    </row>
    <row r="147" spans="2:101" s="366" customFormat="1" ht="23.45" customHeight="1">
      <c r="B147" s="422"/>
      <c r="C147" s="685">
        <v>138</v>
      </c>
      <c r="D147" s="2250" t="str">
        <f t="shared" si="8"/>
        <v/>
      </c>
      <c r="E147" s="2251"/>
      <c r="F147" s="2251"/>
      <c r="G147" s="2251"/>
      <c r="H147" s="2075">
        <v>1</v>
      </c>
      <c r="I147" s="2250"/>
      <c r="J147" s="2252"/>
      <c r="K147" s="2253"/>
      <c r="L147" s="2253"/>
      <c r="M147" s="2253"/>
      <c r="N147" s="2253"/>
      <c r="O147" s="2254"/>
      <c r="P147" s="426"/>
      <c r="Q147" s="2212"/>
      <c r="R147" s="2212"/>
      <c r="S147" s="2212"/>
      <c r="T147" s="2212"/>
      <c r="U147" s="2212"/>
      <c r="V147" s="2259"/>
      <c r="W147" s="2259"/>
      <c r="X147" s="2212"/>
      <c r="Y147" s="2218"/>
      <c r="Z147" s="2256" t="str">
        <f>'計算書（非表示）'!I143</f>
        <v/>
      </c>
      <c r="AA147" s="2256"/>
      <c r="AB147" s="2256"/>
      <c r="AC147" s="2256"/>
      <c r="AD147" s="2257"/>
      <c r="AE147" s="427"/>
      <c r="AF147" s="685">
        <v>138</v>
      </c>
      <c r="AG147" s="2250" t="str">
        <f t="shared" si="9"/>
        <v/>
      </c>
      <c r="AH147" s="2251"/>
      <c r="AI147" s="2251"/>
      <c r="AJ147" s="2251"/>
      <c r="AK147" s="2075">
        <v>3</v>
      </c>
      <c r="AL147" s="2250"/>
      <c r="AM147" s="2252"/>
      <c r="AN147" s="2253"/>
      <c r="AO147" s="2253"/>
      <c r="AP147" s="2253"/>
      <c r="AQ147" s="2253"/>
      <c r="AR147" s="2254"/>
      <c r="AS147" s="426"/>
      <c r="AT147" s="2212"/>
      <c r="AU147" s="2212"/>
      <c r="AV147" s="2212"/>
      <c r="AW147" s="2212"/>
      <c r="AX147" s="2212"/>
      <c r="AY147" s="2260"/>
      <c r="AZ147" s="2260"/>
      <c r="BA147" s="2212"/>
      <c r="BB147" s="2218"/>
      <c r="BC147" s="2256" t="str">
        <f>'計算書（非表示）'!S143</f>
        <v/>
      </c>
      <c r="BD147" s="2256" t="str">
        <f t="shared" si="7"/>
        <v/>
      </c>
      <c r="BE147" s="2256" t="str">
        <f t="shared" si="7"/>
        <v/>
      </c>
      <c r="BF147" s="2256" t="str">
        <f t="shared" si="7"/>
        <v/>
      </c>
      <c r="BG147" s="2257" t="str">
        <f t="shared" si="6"/>
        <v/>
      </c>
      <c r="CV147" s="428"/>
      <c r="CW147" s="428"/>
    </row>
    <row r="148" spans="2:101" s="366" customFormat="1" ht="23.45" customHeight="1">
      <c r="B148" s="422"/>
      <c r="C148" s="685">
        <v>139</v>
      </c>
      <c r="D148" s="2250" t="str">
        <f t="shared" si="8"/>
        <v/>
      </c>
      <c r="E148" s="2251"/>
      <c r="F148" s="2251"/>
      <c r="G148" s="2251"/>
      <c r="H148" s="2075">
        <v>1</v>
      </c>
      <c r="I148" s="2250"/>
      <c r="J148" s="2252"/>
      <c r="K148" s="2253"/>
      <c r="L148" s="2253"/>
      <c r="M148" s="2253"/>
      <c r="N148" s="2253"/>
      <c r="O148" s="2254"/>
      <c r="P148" s="426"/>
      <c r="Q148" s="2212"/>
      <c r="R148" s="2212"/>
      <c r="S148" s="2212"/>
      <c r="T148" s="2212"/>
      <c r="U148" s="2212"/>
      <c r="V148" s="2259"/>
      <c r="W148" s="2259"/>
      <c r="X148" s="2212"/>
      <c r="Y148" s="2218"/>
      <c r="Z148" s="2256" t="str">
        <f>'計算書（非表示）'!I144</f>
        <v/>
      </c>
      <c r="AA148" s="2256"/>
      <c r="AB148" s="2256"/>
      <c r="AC148" s="2256"/>
      <c r="AD148" s="2257"/>
      <c r="AE148" s="427"/>
      <c r="AF148" s="685">
        <v>139</v>
      </c>
      <c r="AG148" s="2250" t="str">
        <f t="shared" si="9"/>
        <v/>
      </c>
      <c r="AH148" s="2251"/>
      <c r="AI148" s="2251"/>
      <c r="AJ148" s="2251"/>
      <c r="AK148" s="2075">
        <v>3</v>
      </c>
      <c r="AL148" s="2250"/>
      <c r="AM148" s="2252"/>
      <c r="AN148" s="2253"/>
      <c r="AO148" s="2253"/>
      <c r="AP148" s="2253"/>
      <c r="AQ148" s="2253"/>
      <c r="AR148" s="2254"/>
      <c r="AS148" s="426"/>
      <c r="AT148" s="2212"/>
      <c r="AU148" s="2212"/>
      <c r="AV148" s="2212"/>
      <c r="AW148" s="2212"/>
      <c r="AX148" s="2212"/>
      <c r="AY148" s="2260"/>
      <c r="AZ148" s="2260"/>
      <c r="BA148" s="2212"/>
      <c r="BB148" s="2218"/>
      <c r="BC148" s="2256" t="str">
        <f>'計算書（非表示）'!S144</f>
        <v/>
      </c>
      <c r="BD148" s="2256" t="str">
        <f t="shared" si="7"/>
        <v/>
      </c>
      <c r="BE148" s="2256" t="str">
        <f t="shared" si="7"/>
        <v/>
      </c>
      <c r="BF148" s="2256" t="str">
        <f t="shared" si="7"/>
        <v/>
      </c>
      <c r="BG148" s="2257" t="str">
        <f t="shared" si="6"/>
        <v/>
      </c>
      <c r="CV148" s="428"/>
      <c r="CW148" s="428"/>
    </row>
    <row r="149" spans="2:101" s="366" customFormat="1" ht="23.45" customHeight="1">
      <c r="B149" s="422"/>
      <c r="C149" s="685">
        <v>140</v>
      </c>
      <c r="D149" s="2250" t="str">
        <f t="shared" si="8"/>
        <v/>
      </c>
      <c r="E149" s="2251"/>
      <c r="F149" s="2251"/>
      <c r="G149" s="2251"/>
      <c r="H149" s="2075">
        <v>1</v>
      </c>
      <c r="I149" s="2250"/>
      <c r="J149" s="2252"/>
      <c r="K149" s="2253"/>
      <c r="L149" s="2253"/>
      <c r="M149" s="2253"/>
      <c r="N149" s="2253"/>
      <c r="O149" s="2254"/>
      <c r="P149" s="426"/>
      <c r="Q149" s="2212"/>
      <c r="R149" s="2212"/>
      <c r="S149" s="2212"/>
      <c r="T149" s="2212"/>
      <c r="U149" s="2212"/>
      <c r="V149" s="2259"/>
      <c r="W149" s="2259"/>
      <c r="X149" s="2212"/>
      <c r="Y149" s="2218"/>
      <c r="Z149" s="2256" t="str">
        <f>'計算書（非表示）'!I145</f>
        <v/>
      </c>
      <c r="AA149" s="2256"/>
      <c r="AB149" s="2256"/>
      <c r="AC149" s="2256"/>
      <c r="AD149" s="2257"/>
      <c r="AE149" s="427"/>
      <c r="AF149" s="685">
        <v>140</v>
      </c>
      <c r="AG149" s="2250" t="str">
        <f t="shared" si="9"/>
        <v/>
      </c>
      <c r="AH149" s="2251"/>
      <c r="AI149" s="2251"/>
      <c r="AJ149" s="2251"/>
      <c r="AK149" s="2075">
        <v>3</v>
      </c>
      <c r="AL149" s="2250"/>
      <c r="AM149" s="2252"/>
      <c r="AN149" s="2253"/>
      <c r="AO149" s="2253"/>
      <c r="AP149" s="2253"/>
      <c r="AQ149" s="2253"/>
      <c r="AR149" s="2254"/>
      <c r="AS149" s="426"/>
      <c r="AT149" s="2212"/>
      <c r="AU149" s="2212"/>
      <c r="AV149" s="2212"/>
      <c r="AW149" s="2212"/>
      <c r="AX149" s="2212"/>
      <c r="AY149" s="2260"/>
      <c r="AZ149" s="2260"/>
      <c r="BA149" s="2212"/>
      <c r="BB149" s="2218"/>
      <c r="BC149" s="2256" t="str">
        <f>'計算書（非表示）'!S145</f>
        <v/>
      </c>
      <c r="BD149" s="2256" t="str">
        <f t="shared" si="7"/>
        <v/>
      </c>
      <c r="BE149" s="2256" t="str">
        <f t="shared" si="7"/>
        <v/>
      </c>
      <c r="BF149" s="2256" t="str">
        <f t="shared" si="7"/>
        <v/>
      </c>
      <c r="BG149" s="2257" t="str">
        <f t="shared" si="6"/>
        <v/>
      </c>
      <c r="CV149" s="428"/>
      <c r="CW149" s="428"/>
    </row>
    <row r="150" spans="2:101" s="366" customFormat="1" ht="23.45" customHeight="1">
      <c r="B150" s="422"/>
      <c r="C150" s="685">
        <v>141</v>
      </c>
      <c r="D150" s="2250" t="str">
        <f t="shared" si="8"/>
        <v/>
      </c>
      <c r="E150" s="2251"/>
      <c r="F150" s="2251"/>
      <c r="G150" s="2251"/>
      <c r="H150" s="2075">
        <v>1</v>
      </c>
      <c r="I150" s="2250"/>
      <c r="J150" s="2252"/>
      <c r="K150" s="2253"/>
      <c r="L150" s="2253"/>
      <c r="M150" s="2253"/>
      <c r="N150" s="2253"/>
      <c r="O150" s="2254"/>
      <c r="P150" s="426"/>
      <c r="Q150" s="2212"/>
      <c r="R150" s="2212"/>
      <c r="S150" s="2212"/>
      <c r="T150" s="2212"/>
      <c r="U150" s="2212"/>
      <c r="V150" s="2259"/>
      <c r="W150" s="2259"/>
      <c r="X150" s="2212"/>
      <c r="Y150" s="2218"/>
      <c r="Z150" s="2256" t="str">
        <f>'計算書（非表示）'!I146</f>
        <v/>
      </c>
      <c r="AA150" s="2256"/>
      <c r="AB150" s="2256"/>
      <c r="AC150" s="2256"/>
      <c r="AD150" s="2257"/>
      <c r="AE150" s="427"/>
      <c r="AF150" s="685">
        <v>141</v>
      </c>
      <c r="AG150" s="2250" t="str">
        <f t="shared" si="9"/>
        <v/>
      </c>
      <c r="AH150" s="2251"/>
      <c r="AI150" s="2251"/>
      <c r="AJ150" s="2251"/>
      <c r="AK150" s="2075">
        <v>3</v>
      </c>
      <c r="AL150" s="2250"/>
      <c r="AM150" s="2252"/>
      <c r="AN150" s="2253"/>
      <c r="AO150" s="2253"/>
      <c r="AP150" s="2253"/>
      <c r="AQ150" s="2253"/>
      <c r="AR150" s="2254"/>
      <c r="AS150" s="426"/>
      <c r="AT150" s="2212"/>
      <c r="AU150" s="2212"/>
      <c r="AV150" s="2212"/>
      <c r="AW150" s="2212"/>
      <c r="AX150" s="2212"/>
      <c r="AY150" s="2260"/>
      <c r="AZ150" s="2260"/>
      <c r="BA150" s="2212"/>
      <c r="BB150" s="2218"/>
      <c r="BC150" s="2256" t="str">
        <f>'計算書（非表示）'!S146</f>
        <v/>
      </c>
      <c r="BD150" s="2256" t="str">
        <f t="shared" si="7"/>
        <v/>
      </c>
      <c r="BE150" s="2256" t="str">
        <f t="shared" si="7"/>
        <v/>
      </c>
      <c r="BF150" s="2256" t="str">
        <f t="shared" si="7"/>
        <v/>
      </c>
      <c r="BG150" s="2257" t="str">
        <f t="shared" si="6"/>
        <v/>
      </c>
      <c r="CV150" s="428"/>
      <c r="CW150" s="428"/>
    </row>
    <row r="151" spans="2:101" s="366" customFormat="1" ht="23.45" customHeight="1">
      <c r="B151" s="422"/>
      <c r="C151" s="685">
        <v>142</v>
      </c>
      <c r="D151" s="2250" t="str">
        <f t="shared" si="8"/>
        <v/>
      </c>
      <c r="E151" s="2251"/>
      <c r="F151" s="2251"/>
      <c r="G151" s="2251"/>
      <c r="H151" s="2075">
        <v>1</v>
      </c>
      <c r="I151" s="2250"/>
      <c r="J151" s="2252"/>
      <c r="K151" s="2253"/>
      <c r="L151" s="2253"/>
      <c r="M151" s="2253"/>
      <c r="N151" s="2253"/>
      <c r="O151" s="2254"/>
      <c r="P151" s="426"/>
      <c r="Q151" s="2212"/>
      <c r="R151" s="2212"/>
      <c r="S151" s="2212"/>
      <c r="T151" s="2212"/>
      <c r="U151" s="2212"/>
      <c r="V151" s="2259"/>
      <c r="W151" s="2259"/>
      <c r="X151" s="2212"/>
      <c r="Y151" s="2218"/>
      <c r="Z151" s="2256" t="str">
        <f>'計算書（非表示）'!I147</f>
        <v/>
      </c>
      <c r="AA151" s="2256"/>
      <c r="AB151" s="2256"/>
      <c r="AC151" s="2256"/>
      <c r="AD151" s="2257"/>
      <c r="AE151" s="427"/>
      <c r="AF151" s="685">
        <v>142</v>
      </c>
      <c r="AG151" s="2250" t="str">
        <f t="shared" si="9"/>
        <v/>
      </c>
      <c r="AH151" s="2251"/>
      <c r="AI151" s="2251"/>
      <c r="AJ151" s="2251"/>
      <c r="AK151" s="2075">
        <v>3</v>
      </c>
      <c r="AL151" s="2250"/>
      <c r="AM151" s="2252"/>
      <c r="AN151" s="2253"/>
      <c r="AO151" s="2253"/>
      <c r="AP151" s="2253"/>
      <c r="AQ151" s="2253"/>
      <c r="AR151" s="2254"/>
      <c r="AS151" s="426"/>
      <c r="AT151" s="2212"/>
      <c r="AU151" s="2212"/>
      <c r="AV151" s="2212"/>
      <c r="AW151" s="2212"/>
      <c r="AX151" s="2212"/>
      <c r="AY151" s="2260"/>
      <c r="AZ151" s="2260"/>
      <c r="BA151" s="2212"/>
      <c r="BB151" s="2218"/>
      <c r="BC151" s="2256" t="str">
        <f>'計算書（非表示）'!S147</f>
        <v/>
      </c>
      <c r="BD151" s="2256" t="str">
        <f t="shared" si="7"/>
        <v/>
      </c>
      <c r="BE151" s="2256" t="str">
        <f t="shared" si="7"/>
        <v/>
      </c>
      <c r="BF151" s="2256" t="str">
        <f t="shared" si="7"/>
        <v/>
      </c>
      <c r="BG151" s="2257" t="str">
        <f t="shared" si="6"/>
        <v/>
      </c>
      <c r="CV151" s="428"/>
      <c r="CW151" s="428"/>
    </row>
    <row r="152" spans="2:101" s="366" customFormat="1" ht="23.45" customHeight="1">
      <c r="B152" s="422"/>
      <c r="C152" s="685">
        <v>143</v>
      </c>
      <c r="D152" s="2250" t="str">
        <f t="shared" si="8"/>
        <v/>
      </c>
      <c r="E152" s="2251"/>
      <c r="F152" s="2251"/>
      <c r="G152" s="2251"/>
      <c r="H152" s="2075">
        <v>1</v>
      </c>
      <c r="I152" s="2250"/>
      <c r="J152" s="2252"/>
      <c r="K152" s="2253"/>
      <c r="L152" s="2253"/>
      <c r="M152" s="2253"/>
      <c r="N152" s="2253"/>
      <c r="O152" s="2254"/>
      <c r="P152" s="426"/>
      <c r="Q152" s="2212"/>
      <c r="R152" s="2212"/>
      <c r="S152" s="2212"/>
      <c r="T152" s="2212"/>
      <c r="U152" s="2212"/>
      <c r="V152" s="2259"/>
      <c r="W152" s="2259"/>
      <c r="X152" s="2212"/>
      <c r="Y152" s="2218"/>
      <c r="Z152" s="2256" t="str">
        <f>'計算書（非表示）'!I148</f>
        <v/>
      </c>
      <c r="AA152" s="2256"/>
      <c r="AB152" s="2256"/>
      <c r="AC152" s="2256"/>
      <c r="AD152" s="2257"/>
      <c r="AE152" s="427"/>
      <c r="AF152" s="685">
        <v>143</v>
      </c>
      <c r="AG152" s="2250" t="str">
        <f t="shared" si="9"/>
        <v/>
      </c>
      <c r="AH152" s="2251"/>
      <c r="AI152" s="2251"/>
      <c r="AJ152" s="2251"/>
      <c r="AK152" s="2075">
        <v>3</v>
      </c>
      <c r="AL152" s="2250"/>
      <c r="AM152" s="2252"/>
      <c r="AN152" s="2253"/>
      <c r="AO152" s="2253"/>
      <c r="AP152" s="2253"/>
      <c r="AQ152" s="2253"/>
      <c r="AR152" s="2254"/>
      <c r="AS152" s="426"/>
      <c r="AT152" s="2212"/>
      <c r="AU152" s="2212"/>
      <c r="AV152" s="2212"/>
      <c r="AW152" s="2212"/>
      <c r="AX152" s="2212"/>
      <c r="AY152" s="2260"/>
      <c r="AZ152" s="2260"/>
      <c r="BA152" s="2212"/>
      <c r="BB152" s="2218"/>
      <c r="BC152" s="2256" t="str">
        <f>'計算書（非表示）'!S148</f>
        <v/>
      </c>
      <c r="BD152" s="2256" t="str">
        <f t="shared" si="7"/>
        <v/>
      </c>
      <c r="BE152" s="2256" t="str">
        <f t="shared" si="7"/>
        <v/>
      </c>
      <c r="BF152" s="2256" t="str">
        <f t="shared" si="7"/>
        <v/>
      </c>
      <c r="BG152" s="2257" t="str">
        <f t="shared" si="6"/>
        <v/>
      </c>
      <c r="CV152" s="428"/>
      <c r="CW152" s="428"/>
    </row>
    <row r="153" spans="2:101" s="366" customFormat="1" ht="23.45" customHeight="1">
      <c r="B153" s="422"/>
      <c r="C153" s="685">
        <v>144</v>
      </c>
      <c r="D153" s="2250" t="str">
        <f t="shared" si="8"/>
        <v/>
      </c>
      <c r="E153" s="2251"/>
      <c r="F153" s="2251"/>
      <c r="G153" s="2251"/>
      <c r="H153" s="2075">
        <v>1</v>
      </c>
      <c r="I153" s="2250"/>
      <c r="J153" s="2252"/>
      <c r="K153" s="2253"/>
      <c r="L153" s="2253"/>
      <c r="M153" s="2253"/>
      <c r="N153" s="2253"/>
      <c r="O153" s="2254"/>
      <c r="P153" s="426"/>
      <c r="Q153" s="2212"/>
      <c r="R153" s="2212"/>
      <c r="S153" s="2212"/>
      <c r="T153" s="2212"/>
      <c r="U153" s="2212"/>
      <c r="V153" s="2259"/>
      <c r="W153" s="2259"/>
      <c r="X153" s="2212"/>
      <c r="Y153" s="2218"/>
      <c r="Z153" s="2256" t="str">
        <f>'計算書（非表示）'!I149</f>
        <v/>
      </c>
      <c r="AA153" s="2256"/>
      <c r="AB153" s="2256"/>
      <c r="AC153" s="2256"/>
      <c r="AD153" s="2257"/>
      <c r="AE153" s="427"/>
      <c r="AF153" s="685">
        <v>144</v>
      </c>
      <c r="AG153" s="2250" t="str">
        <f t="shared" si="9"/>
        <v/>
      </c>
      <c r="AH153" s="2251"/>
      <c r="AI153" s="2251"/>
      <c r="AJ153" s="2251"/>
      <c r="AK153" s="2075">
        <v>3</v>
      </c>
      <c r="AL153" s="2250"/>
      <c r="AM153" s="2252"/>
      <c r="AN153" s="2253"/>
      <c r="AO153" s="2253"/>
      <c r="AP153" s="2253"/>
      <c r="AQ153" s="2253"/>
      <c r="AR153" s="2254"/>
      <c r="AS153" s="426"/>
      <c r="AT153" s="2212"/>
      <c r="AU153" s="2212"/>
      <c r="AV153" s="2212"/>
      <c r="AW153" s="2212"/>
      <c r="AX153" s="2212"/>
      <c r="AY153" s="2260"/>
      <c r="AZ153" s="2260"/>
      <c r="BA153" s="2212"/>
      <c r="BB153" s="2218"/>
      <c r="BC153" s="2256" t="str">
        <f>'計算書（非表示）'!S149</f>
        <v/>
      </c>
      <c r="BD153" s="2256" t="str">
        <f t="shared" si="7"/>
        <v/>
      </c>
      <c r="BE153" s="2256" t="str">
        <f t="shared" si="7"/>
        <v/>
      </c>
      <c r="BF153" s="2256" t="str">
        <f t="shared" si="7"/>
        <v/>
      </c>
      <c r="BG153" s="2257" t="str">
        <f t="shared" si="7"/>
        <v/>
      </c>
      <c r="CV153" s="428"/>
      <c r="CW153" s="428"/>
    </row>
    <row r="154" spans="2:101" s="366" customFormat="1" ht="23.45" customHeight="1">
      <c r="B154" s="422"/>
      <c r="C154" s="685">
        <v>145</v>
      </c>
      <c r="D154" s="2250" t="str">
        <f t="shared" si="8"/>
        <v/>
      </c>
      <c r="E154" s="2251"/>
      <c r="F154" s="2251"/>
      <c r="G154" s="2251"/>
      <c r="H154" s="2075">
        <v>1</v>
      </c>
      <c r="I154" s="2250"/>
      <c r="J154" s="2252"/>
      <c r="K154" s="2253"/>
      <c r="L154" s="2253"/>
      <c r="M154" s="2253"/>
      <c r="N154" s="2253"/>
      <c r="O154" s="2254"/>
      <c r="P154" s="426"/>
      <c r="Q154" s="2212"/>
      <c r="R154" s="2212"/>
      <c r="S154" s="2212"/>
      <c r="T154" s="2212"/>
      <c r="U154" s="2212"/>
      <c r="V154" s="2259"/>
      <c r="W154" s="2259"/>
      <c r="X154" s="2212"/>
      <c r="Y154" s="2218"/>
      <c r="Z154" s="2256" t="str">
        <f>'計算書（非表示）'!I150</f>
        <v/>
      </c>
      <c r="AA154" s="2256"/>
      <c r="AB154" s="2256"/>
      <c r="AC154" s="2256"/>
      <c r="AD154" s="2257"/>
      <c r="AE154" s="427"/>
      <c r="AF154" s="685">
        <v>145</v>
      </c>
      <c r="AG154" s="2250" t="str">
        <f t="shared" si="9"/>
        <v/>
      </c>
      <c r="AH154" s="2251"/>
      <c r="AI154" s="2251"/>
      <c r="AJ154" s="2251"/>
      <c r="AK154" s="2075">
        <v>3</v>
      </c>
      <c r="AL154" s="2250"/>
      <c r="AM154" s="2252"/>
      <c r="AN154" s="2253"/>
      <c r="AO154" s="2253"/>
      <c r="AP154" s="2253"/>
      <c r="AQ154" s="2253"/>
      <c r="AR154" s="2254"/>
      <c r="AS154" s="426"/>
      <c r="AT154" s="2212"/>
      <c r="AU154" s="2212"/>
      <c r="AV154" s="2212"/>
      <c r="AW154" s="2212"/>
      <c r="AX154" s="2212"/>
      <c r="AY154" s="2260"/>
      <c r="AZ154" s="2260"/>
      <c r="BA154" s="2212"/>
      <c r="BB154" s="2218"/>
      <c r="BC154" s="2256" t="str">
        <f>'計算書（非表示）'!S150</f>
        <v/>
      </c>
      <c r="BD154" s="2256" t="str">
        <f t="shared" ref="BD154:BG217" si="10">IF(AY154=0,"",BB154*BC154)</f>
        <v/>
      </c>
      <c r="BE154" s="2256" t="str">
        <f t="shared" si="10"/>
        <v/>
      </c>
      <c r="BF154" s="2256" t="str">
        <f t="shared" si="10"/>
        <v/>
      </c>
      <c r="BG154" s="2257" t="str">
        <f t="shared" si="10"/>
        <v/>
      </c>
      <c r="CV154" s="428"/>
      <c r="CW154" s="428"/>
    </row>
    <row r="155" spans="2:101" s="366" customFormat="1" ht="23.45" customHeight="1">
      <c r="B155" s="422"/>
      <c r="C155" s="685">
        <v>146</v>
      </c>
      <c r="D155" s="2250" t="str">
        <f t="shared" si="8"/>
        <v/>
      </c>
      <c r="E155" s="2251"/>
      <c r="F155" s="2251"/>
      <c r="G155" s="2251"/>
      <c r="H155" s="2075">
        <v>1</v>
      </c>
      <c r="I155" s="2250"/>
      <c r="J155" s="2252"/>
      <c r="K155" s="2253"/>
      <c r="L155" s="2253"/>
      <c r="M155" s="2253"/>
      <c r="N155" s="2253"/>
      <c r="O155" s="2254"/>
      <c r="P155" s="426"/>
      <c r="Q155" s="2212"/>
      <c r="R155" s="2212"/>
      <c r="S155" s="2212"/>
      <c r="T155" s="2212"/>
      <c r="U155" s="2212"/>
      <c r="V155" s="2259"/>
      <c r="W155" s="2259"/>
      <c r="X155" s="2212"/>
      <c r="Y155" s="2218"/>
      <c r="Z155" s="2256" t="str">
        <f>'計算書（非表示）'!I151</f>
        <v/>
      </c>
      <c r="AA155" s="2256"/>
      <c r="AB155" s="2256"/>
      <c r="AC155" s="2256"/>
      <c r="AD155" s="2257"/>
      <c r="AE155" s="427"/>
      <c r="AF155" s="685">
        <v>146</v>
      </c>
      <c r="AG155" s="2250" t="str">
        <f t="shared" si="9"/>
        <v/>
      </c>
      <c r="AH155" s="2251"/>
      <c r="AI155" s="2251"/>
      <c r="AJ155" s="2251"/>
      <c r="AK155" s="2075">
        <v>3</v>
      </c>
      <c r="AL155" s="2250"/>
      <c r="AM155" s="2252"/>
      <c r="AN155" s="2253"/>
      <c r="AO155" s="2253"/>
      <c r="AP155" s="2253"/>
      <c r="AQ155" s="2253"/>
      <c r="AR155" s="2254"/>
      <c r="AS155" s="426"/>
      <c r="AT155" s="2212"/>
      <c r="AU155" s="2212"/>
      <c r="AV155" s="2212"/>
      <c r="AW155" s="2212"/>
      <c r="AX155" s="2212"/>
      <c r="AY155" s="2260"/>
      <c r="AZ155" s="2260"/>
      <c r="BA155" s="2212"/>
      <c r="BB155" s="2218"/>
      <c r="BC155" s="2256" t="str">
        <f>'計算書（非表示）'!S151</f>
        <v/>
      </c>
      <c r="BD155" s="2256" t="str">
        <f t="shared" si="10"/>
        <v/>
      </c>
      <c r="BE155" s="2256" t="str">
        <f t="shared" si="10"/>
        <v/>
      </c>
      <c r="BF155" s="2256" t="str">
        <f t="shared" si="10"/>
        <v/>
      </c>
      <c r="BG155" s="2257" t="str">
        <f t="shared" si="10"/>
        <v/>
      </c>
      <c r="CV155" s="428"/>
      <c r="CW155" s="428"/>
    </row>
    <row r="156" spans="2:101" s="366" customFormat="1" ht="23.45" customHeight="1">
      <c r="B156" s="422"/>
      <c r="C156" s="685">
        <v>147</v>
      </c>
      <c r="D156" s="2250" t="str">
        <f t="shared" si="8"/>
        <v/>
      </c>
      <c r="E156" s="2251"/>
      <c r="F156" s="2251"/>
      <c r="G156" s="2251"/>
      <c r="H156" s="2075">
        <v>1</v>
      </c>
      <c r="I156" s="2250"/>
      <c r="J156" s="2252"/>
      <c r="K156" s="2253"/>
      <c r="L156" s="2253"/>
      <c r="M156" s="2253"/>
      <c r="N156" s="2253"/>
      <c r="O156" s="2254"/>
      <c r="P156" s="426"/>
      <c r="Q156" s="2212"/>
      <c r="R156" s="2212"/>
      <c r="S156" s="2212"/>
      <c r="T156" s="2212"/>
      <c r="U156" s="2212"/>
      <c r="V156" s="2259"/>
      <c r="W156" s="2259"/>
      <c r="X156" s="2212"/>
      <c r="Y156" s="2218"/>
      <c r="Z156" s="2256" t="str">
        <f>'計算書（非表示）'!I152</f>
        <v/>
      </c>
      <c r="AA156" s="2256"/>
      <c r="AB156" s="2256"/>
      <c r="AC156" s="2256"/>
      <c r="AD156" s="2257"/>
      <c r="AE156" s="427"/>
      <c r="AF156" s="685">
        <v>147</v>
      </c>
      <c r="AG156" s="2250" t="str">
        <f t="shared" si="9"/>
        <v/>
      </c>
      <c r="AH156" s="2251"/>
      <c r="AI156" s="2251"/>
      <c r="AJ156" s="2251"/>
      <c r="AK156" s="2075">
        <v>3</v>
      </c>
      <c r="AL156" s="2250"/>
      <c r="AM156" s="2252"/>
      <c r="AN156" s="2253"/>
      <c r="AO156" s="2253"/>
      <c r="AP156" s="2253"/>
      <c r="AQ156" s="2253"/>
      <c r="AR156" s="2254"/>
      <c r="AS156" s="426"/>
      <c r="AT156" s="2212"/>
      <c r="AU156" s="2212"/>
      <c r="AV156" s="2212"/>
      <c r="AW156" s="2212"/>
      <c r="AX156" s="2212"/>
      <c r="AY156" s="2260"/>
      <c r="AZ156" s="2260"/>
      <c r="BA156" s="2212"/>
      <c r="BB156" s="2218"/>
      <c r="BC156" s="2256" t="str">
        <f>'計算書（非表示）'!S152</f>
        <v/>
      </c>
      <c r="BD156" s="2256" t="str">
        <f t="shared" si="10"/>
        <v/>
      </c>
      <c r="BE156" s="2256" t="str">
        <f t="shared" si="10"/>
        <v/>
      </c>
      <c r="BF156" s="2256" t="str">
        <f t="shared" si="10"/>
        <v/>
      </c>
      <c r="BG156" s="2257" t="str">
        <f t="shared" si="10"/>
        <v/>
      </c>
      <c r="CV156" s="428"/>
      <c r="CW156" s="428"/>
    </row>
    <row r="157" spans="2:101" s="366" customFormat="1" ht="23.45" customHeight="1">
      <c r="B157" s="422"/>
      <c r="C157" s="685">
        <v>148</v>
      </c>
      <c r="D157" s="2250" t="str">
        <f t="shared" si="8"/>
        <v/>
      </c>
      <c r="E157" s="2251"/>
      <c r="F157" s="2251"/>
      <c r="G157" s="2251"/>
      <c r="H157" s="2075">
        <v>1</v>
      </c>
      <c r="I157" s="2250"/>
      <c r="J157" s="2252"/>
      <c r="K157" s="2253"/>
      <c r="L157" s="2253"/>
      <c r="M157" s="2253"/>
      <c r="N157" s="2253"/>
      <c r="O157" s="2254"/>
      <c r="P157" s="426"/>
      <c r="Q157" s="2212"/>
      <c r="R157" s="2212"/>
      <c r="S157" s="2212"/>
      <c r="T157" s="2212"/>
      <c r="U157" s="2212"/>
      <c r="V157" s="2259"/>
      <c r="W157" s="2259"/>
      <c r="X157" s="2212"/>
      <c r="Y157" s="2218"/>
      <c r="Z157" s="2256" t="str">
        <f>'計算書（非表示）'!I153</f>
        <v/>
      </c>
      <c r="AA157" s="2256"/>
      <c r="AB157" s="2256"/>
      <c r="AC157" s="2256"/>
      <c r="AD157" s="2257"/>
      <c r="AE157" s="427"/>
      <c r="AF157" s="685">
        <v>148</v>
      </c>
      <c r="AG157" s="2250" t="str">
        <f t="shared" si="9"/>
        <v/>
      </c>
      <c r="AH157" s="2251"/>
      <c r="AI157" s="2251"/>
      <c r="AJ157" s="2251"/>
      <c r="AK157" s="2075">
        <v>3</v>
      </c>
      <c r="AL157" s="2250"/>
      <c r="AM157" s="2252"/>
      <c r="AN157" s="2253"/>
      <c r="AO157" s="2253"/>
      <c r="AP157" s="2253"/>
      <c r="AQ157" s="2253"/>
      <c r="AR157" s="2254"/>
      <c r="AS157" s="426"/>
      <c r="AT157" s="2212"/>
      <c r="AU157" s="2212"/>
      <c r="AV157" s="2212"/>
      <c r="AW157" s="2212"/>
      <c r="AX157" s="2212"/>
      <c r="AY157" s="2260"/>
      <c r="AZ157" s="2260"/>
      <c r="BA157" s="2212"/>
      <c r="BB157" s="2218"/>
      <c r="BC157" s="2256" t="str">
        <f>'計算書（非表示）'!S153</f>
        <v/>
      </c>
      <c r="BD157" s="2256" t="str">
        <f t="shared" si="10"/>
        <v/>
      </c>
      <c r="BE157" s="2256" t="str">
        <f t="shared" si="10"/>
        <v/>
      </c>
      <c r="BF157" s="2256" t="str">
        <f t="shared" si="10"/>
        <v/>
      </c>
      <c r="BG157" s="2257" t="str">
        <f t="shared" si="10"/>
        <v/>
      </c>
      <c r="CV157" s="428"/>
      <c r="CW157" s="428"/>
    </row>
    <row r="158" spans="2:101" s="366" customFormat="1" ht="23.45" customHeight="1">
      <c r="B158" s="422"/>
      <c r="C158" s="685">
        <v>149</v>
      </c>
      <c r="D158" s="2250" t="str">
        <f t="shared" si="8"/>
        <v/>
      </c>
      <c r="E158" s="2251"/>
      <c r="F158" s="2251"/>
      <c r="G158" s="2251"/>
      <c r="H158" s="2075">
        <v>1</v>
      </c>
      <c r="I158" s="2250"/>
      <c r="J158" s="2252"/>
      <c r="K158" s="2253"/>
      <c r="L158" s="2253"/>
      <c r="M158" s="2253"/>
      <c r="N158" s="2253"/>
      <c r="O158" s="2254"/>
      <c r="P158" s="426"/>
      <c r="Q158" s="2212"/>
      <c r="R158" s="2212"/>
      <c r="S158" s="2212"/>
      <c r="T158" s="2212"/>
      <c r="U158" s="2212"/>
      <c r="V158" s="2259"/>
      <c r="W158" s="2259"/>
      <c r="X158" s="2212"/>
      <c r="Y158" s="2218"/>
      <c r="Z158" s="2256" t="str">
        <f>'計算書（非表示）'!I154</f>
        <v/>
      </c>
      <c r="AA158" s="2256"/>
      <c r="AB158" s="2256"/>
      <c r="AC158" s="2256"/>
      <c r="AD158" s="2257"/>
      <c r="AE158" s="427"/>
      <c r="AF158" s="685">
        <v>149</v>
      </c>
      <c r="AG158" s="2250" t="str">
        <f t="shared" si="9"/>
        <v/>
      </c>
      <c r="AH158" s="2251"/>
      <c r="AI158" s="2251"/>
      <c r="AJ158" s="2251"/>
      <c r="AK158" s="2075">
        <v>3</v>
      </c>
      <c r="AL158" s="2250"/>
      <c r="AM158" s="2252"/>
      <c r="AN158" s="2253"/>
      <c r="AO158" s="2253"/>
      <c r="AP158" s="2253"/>
      <c r="AQ158" s="2253"/>
      <c r="AR158" s="2254"/>
      <c r="AS158" s="426"/>
      <c r="AT158" s="2212"/>
      <c r="AU158" s="2212"/>
      <c r="AV158" s="2212"/>
      <c r="AW158" s="2212"/>
      <c r="AX158" s="2212"/>
      <c r="AY158" s="2260"/>
      <c r="AZ158" s="2260"/>
      <c r="BA158" s="2212"/>
      <c r="BB158" s="2218"/>
      <c r="BC158" s="2256" t="str">
        <f>'計算書（非表示）'!S154</f>
        <v/>
      </c>
      <c r="BD158" s="2256" t="str">
        <f t="shared" si="10"/>
        <v/>
      </c>
      <c r="BE158" s="2256" t="str">
        <f t="shared" si="10"/>
        <v/>
      </c>
      <c r="BF158" s="2256" t="str">
        <f t="shared" si="10"/>
        <v/>
      </c>
      <c r="BG158" s="2257" t="str">
        <f t="shared" si="10"/>
        <v/>
      </c>
      <c r="CV158" s="428"/>
      <c r="CW158" s="428"/>
    </row>
    <row r="159" spans="2:101" s="366" customFormat="1" ht="23.45" customHeight="1">
      <c r="B159" s="422"/>
      <c r="C159" s="685">
        <v>150</v>
      </c>
      <c r="D159" s="2250" t="str">
        <f t="shared" si="8"/>
        <v/>
      </c>
      <c r="E159" s="2251"/>
      <c r="F159" s="2251"/>
      <c r="G159" s="2251"/>
      <c r="H159" s="2075">
        <v>1</v>
      </c>
      <c r="I159" s="2250"/>
      <c r="J159" s="2252"/>
      <c r="K159" s="2253"/>
      <c r="L159" s="2253"/>
      <c r="M159" s="2253"/>
      <c r="N159" s="2253"/>
      <c r="O159" s="2254"/>
      <c r="P159" s="426"/>
      <c r="Q159" s="2212"/>
      <c r="R159" s="2212"/>
      <c r="S159" s="2212"/>
      <c r="T159" s="2212"/>
      <c r="U159" s="2212"/>
      <c r="V159" s="2259"/>
      <c r="W159" s="2259"/>
      <c r="X159" s="2212"/>
      <c r="Y159" s="2218"/>
      <c r="Z159" s="2256" t="str">
        <f>'計算書（非表示）'!I155</f>
        <v/>
      </c>
      <c r="AA159" s="2256"/>
      <c r="AB159" s="2256"/>
      <c r="AC159" s="2256"/>
      <c r="AD159" s="2257"/>
      <c r="AE159" s="427"/>
      <c r="AF159" s="685">
        <v>150</v>
      </c>
      <c r="AG159" s="2250" t="str">
        <f t="shared" si="9"/>
        <v/>
      </c>
      <c r="AH159" s="2251"/>
      <c r="AI159" s="2251"/>
      <c r="AJ159" s="2251"/>
      <c r="AK159" s="2075">
        <v>3</v>
      </c>
      <c r="AL159" s="2250"/>
      <c r="AM159" s="2252"/>
      <c r="AN159" s="2253"/>
      <c r="AO159" s="2253"/>
      <c r="AP159" s="2253"/>
      <c r="AQ159" s="2253"/>
      <c r="AR159" s="2254"/>
      <c r="AS159" s="426"/>
      <c r="AT159" s="2212"/>
      <c r="AU159" s="2212"/>
      <c r="AV159" s="2212"/>
      <c r="AW159" s="2212"/>
      <c r="AX159" s="2212"/>
      <c r="AY159" s="2260"/>
      <c r="AZ159" s="2260"/>
      <c r="BA159" s="2212"/>
      <c r="BB159" s="2218"/>
      <c r="BC159" s="2256" t="str">
        <f>'計算書（非表示）'!S155</f>
        <v/>
      </c>
      <c r="BD159" s="2256" t="str">
        <f t="shared" si="10"/>
        <v/>
      </c>
      <c r="BE159" s="2256" t="str">
        <f t="shared" si="10"/>
        <v/>
      </c>
      <c r="BF159" s="2256" t="str">
        <f t="shared" si="10"/>
        <v/>
      </c>
      <c r="BG159" s="2257" t="str">
        <f t="shared" si="10"/>
        <v/>
      </c>
      <c r="CV159" s="428"/>
      <c r="CW159" s="428"/>
    </row>
    <row r="160" spans="2:101" s="366" customFormat="1" ht="23.45" customHeight="1">
      <c r="B160" s="422"/>
      <c r="C160" s="685">
        <v>151</v>
      </c>
      <c r="D160" s="2250" t="str">
        <f t="shared" si="8"/>
        <v/>
      </c>
      <c r="E160" s="2251"/>
      <c r="F160" s="2251"/>
      <c r="G160" s="2251"/>
      <c r="H160" s="2075">
        <v>1</v>
      </c>
      <c r="I160" s="2250"/>
      <c r="J160" s="2252"/>
      <c r="K160" s="2253"/>
      <c r="L160" s="2253"/>
      <c r="M160" s="2253"/>
      <c r="N160" s="2253"/>
      <c r="O160" s="2254"/>
      <c r="P160" s="426"/>
      <c r="Q160" s="2212"/>
      <c r="R160" s="2212"/>
      <c r="S160" s="2212"/>
      <c r="T160" s="2212"/>
      <c r="U160" s="2212"/>
      <c r="V160" s="2259"/>
      <c r="W160" s="2259"/>
      <c r="X160" s="2212"/>
      <c r="Y160" s="2218"/>
      <c r="Z160" s="2256" t="str">
        <f>'計算書（非表示）'!I156</f>
        <v/>
      </c>
      <c r="AA160" s="2256"/>
      <c r="AB160" s="2256"/>
      <c r="AC160" s="2256"/>
      <c r="AD160" s="2257"/>
      <c r="AE160" s="427"/>
      <c r="AF160" s="685">
        <v>151</v>
      </c>
      <c r="AG160" s="2250" t="str">
        <f t="shared" si="9"/>
        <v/>
      </c>
      <c r="AH160" s="2251"/>
      <c r="AI160" s="2251"/>
      <c r="AJ160" s="2251"/>
      <c r="AK160" s="2075">
        <v>3</v>
      </c>
      <c r="AL160" s="2250"/>
      <c r="AM160" s="2252"/>
      <c r="AN160" s="2253"/>
      <c r="AO160" s="2253"/>
      <c r="AP160" s="2253"/>
      <c r="AQ160" s="2253"/>
      <c r="AR160" s="2254"/>
      <c r="AS160" s="426"/>
      <c r="AT160" s="2212"/>
      <c r="AU160" s="2212"/>
      <c r="AV160" s="2212"/>
      <c r="AW160" s="2212"/>
      <c r="AX160" s="2212"/>
      <c r="AY160" s="2260"/>
      <c r="AZ160" s="2260"/>
      <c r="BA160" s="2212"/>
      <c r="BB160" s="2218"/>
      <c r="BC160" s="2256" t="str">
        <f>'計算書（非表示）'!S156</f>
        <v/>
      </c>
      <c r="BD160" s="2256" t="str">
        <f t="shared" si="10"/>
        <v/>
      </c>
      <c r="BE160" s="2256" t="str">
        <f t="shared" si="10"/>
        <v/>
      </c>
      <c r="BF160" s="2256" t="str">
        <f t="shared" si="10"/>
        <v/>
      </c>
      <c r="BG160" s="2257" t="str">
        <f t="shared" si="10"/>
        <v/>
      </c>
      <c r="CV160" s="428"/>
      <c r="CW160" s="428"/>
    </row>
    <row r="161" spans="2:101" s="366" customFormat="1" ht="23.45" customHeight="1">
      <c r="B161" s="422"/>
      <c r="C161" s="685">
        <v>152</v>
      </c>
      <c r="D161" s="2250" t="str">
        <f t="shared" si="8"/>
        <v/>
      </c>
      <c r="E161" s="2251"/>
      <c r="F161" s="2251"/>
      <c r="G161" s="2251"/>
      <c r="H161" s="2075">
        <v>1</v>
      </c>
      <c r="I161" s="2250"/>
      <c r="J161" s="2252"/>
      <c r="K161" s="2253"/>
      <c r="L161" s="2253"/>
      <c r="M161" s="2253"/>
      <c r="N161" s="2253"/>
      <c r="O161" s="2254"/>
      <c r="P161" s="426"/>
      <c r="Q161" s="2212"/>
      <c r="R161" s="2212"/>
      <c r="S161" s="2212"/>
      <c r="T161" s="2212"/>
      <c r="U161" s="2212"/>
      <c r="V161" s="2259"/>
      <c r="W161" s="2259"/>
      <c r="X161" s="2212"/>
      <c r="Y161" s="2218"/>
      <c r="Z161" s="2256" t="str">
        <f>'計算書（非表示）'!I157</f>
        <v/>
      </c>
      <c r="AA161" s="2256"/>
      <c r="AB161" s="2256"/>
      <c r="AC161" s="2256"/>
      <c r="AD161" s="2257"/>
      <c r="AE161" s="427"/>
      <c r="AF161" s="685">
        <v>152</v>
      </c>
      <c r="AG161" s="2250" t="str">
        <f t="shared" si="9"/>
        <v/>
      </c>
      <c r="AH161" s="2251"/>
      <c r="AI161" s="2251"/>
      <c r="AJ161" s="2251"/>
      <c r="AK161" s="2075">
        <v>3</v>
      </c>
      <c r="AL161" s="2250"/>
      <c r="AM161" s="2252"/>
      <c r="AN161" s="2253"/>
      <c r="AO161" s="2253"/>
      <c r="AP161" s="2253"/>
      <c r="AQ161" s="2253"/>
      <c r="AR161" s="2254"/>
      <c r="AS161" s="426"/>
      <c r="AT161" s="2212"/>
      <c r="AU161" s="2212"/>
      <c r="AV161" s="2212"/>
      <c r="AW161" s="2212"/>
      <c r="AX161" s="2212"/>
      <c r="AY161" s="2260"/>
      <c r="AZ161" s="2260"/>
      <c r="BA161" s="2212"/>
      <c r="BB161" s="2218"/>
      <c r="BC161" s="2256" t="str">
        <f>'計算書（非表示）'!S157</f>
        <v/>
      </c>
      <c r="BD161" s="2256" t="str">
        <f t="shared" si="10"/>
        <v/>
      </c>
      <c r="BE161" s="2256" t="str">
        <f t="shared" si="10"/>
        <v/>
      </c>
      <c r="BF161" s="2256" t="str">
        <f t="shared" si="10"/>
        <v/>
      </c>
      <c r="BG161" s="2257" t="str">
        <f t="shared" si="10"/>
        <v/>
      </c>
      <c r="CV161" s="428"/>
      <c r="CW161" s="428"/>
    </row>
    <row r="162" spans="2:101" s="366" customFormat="1" ht="23.45" customHeight="1">
      <c r="B162" s="422"/>
      <c r="C162" s="685">
        <v>153</v>
      </c>
      <c r="D162" s="2250" t="str">
        <f t="shared" si="8"/>
        <v/>
      </c>
      <c r="E162" s="2251"/>
      <c r="F162" s="2251"/>
      <c r="G162" s="2251"/>
      <c r="H162" s="2075">
        <v>1</v>
      </c>
      <c r="I162" s="2250"/>
      <c r="J162" s="2252"/>
      <c r="K162" s="2253"/>
      <c r="L162" s="2253"/>
      <c r="M162" s="2253"/>
      <c r="N162" s="2253"/>
      <c r="O162" s="2254"/>
      <c r="P162" s="426"/>
      <c r="Q162" s="2212"/>
      <c r="R162" s="2212"/>
      <c r="S162" s="2212"/>
      <c r="T162" s="2212"/>
      <c r="U162" s="2212"/>
      <c r="V162" s="2259"/>
      <c r="W162" s="2259"/>
      <c r="X162" s="2212"/>
      <c r="Y162" s="2218"/>
      <c r="Z162" s="2256" t="str">
        <f>'計算書（非表示）'!I158</f>
        <v/>
      </c>
      <c r="AA162" s="2256"/>
      <c r="AB162" s="2256"/>
      <c r="AC162" s="2256"/>
      <c r="AD162" s="2257"/>
      <c r="AE162" s="427"/>
      <c r="AF162" s="685">
        <v>153</v>
      </c>
      <c r="AG162" s="2250" t="str">
        <f t="shared" si="9"/>
        <v/>
      </c>
      <c r="AH162" s="2251"/>
      <c r="AI162" s="2251"/>
      <c r="AJ162" s="2251"/>
      <c r="AK162" s="2075">
        <v>3</v>
      </c>
      <c r="AL162" s="2250"/>
      <c r="AM162" s="2252"/>
      <c r="AN162" s="2253"/>
      <c r="AO162" s="2253"/>
      <c r="AP162" s="2253"/>
      <c r="AQ162" s="2253"/>
      <c r="AR162" s="2254"/>
      <c r="AS162" s="426"/>
      <c r="AT162" s="2212"/>
      <c r="AU162" s="2212"/>
      <c r="AV162" s="2212"/>
      <c r="AW162" s="2212"/>
      <c r="AX162" s="2212"/>
      <c r="AY162" s="2260"/>
      <c r="AZ162" s="2260"/>
      <c r="BA162" s="2212"/>
      <c r="BB162" s="2218"/>
      <c r="BC162" s="2256" t="str">
        <f>'計算書（非表示）'!S158</f>
        <v/>
      </c>
      <c r="BD162" s="2256" t="str">
        <f t="shared" si="10"/>
        <v/>
      </c>
      <c r="BE162" s="2256" t="str">
        <f t="shared" si="10"/>
        <v/>
      </c>
      <c r="BF162" s="2256" t="str">
        <f t="shared" si="10"/>
        <v/>
      </c>
      <c r="BG162" s="2257" t="str">
        <f t="shared" si="10"/>
        <v/>
      </c>
      <c r="CV162" s="428"/>
      <c r="CW162" s="428"/>
    </row>
    <row r="163" spans="2:101" s="366" customFormat="1" ht="23.45" customHeight="1">
      <c r="B163" s="422"/>
      <c r="C163" s="685">
        <v>154</v>
      </c>
      <c r="D163" s="2250" t="str">
        <f t="shared" si="8"/>
        <v/>
      </c>
      <c r="E163" s="2251"/>
      <c r="F163" s="2251"/>
      <c r="G163" s="2251"/>
      <c r="H163" s="2075">
        <v>1</v>
      </c>
      <c r="I163" s="2250"/>
      <c r="J163" s="2252"/>
      <c r="K163" s="2253"/>
      <c r="L163" s="2253"/>
      <c r="M163" s="2253"/>
      <c r="N163" s="2253"/>
      <c r="O163" s="2254"/>
      <c r="P163" s="426"/>
      <c r="Q163" s="2212"/>
      <c r="R163" s="2212"/>
      <c r="S163" s="2212"/>
      <c r="T163" s="2212"/>
      <c r="U163" s="2212"/>
      <c r="V163" s="2259"/>
      <c r="W163" s="2259"/>
      <c r="X163" s="2212"/>
      <c r="Y163" s="2218"/>
      <c r="Z163" s="2256" t="str">
        <f>'計算書（非表示）'!I159</f>
        <v/>
      </c>
      <c r="AA163" s="2256"/>
      <c r="AB163" s="2256"/>
      <c r="AC163" s="2256"/>
      <c r="AD163" s="2257"/>
      <c r="AE163" s="427"/>
      <c r="AF163" s="685">
        <v>154</v>
      </c>
      <c r="AG163" s="2250" t="str">
        <f t="shared" si="9"/>
        <v/>
      </c>
      <c r="AH163" s="2251"/>
      <c r="AI163" s="2251"/>
      <c r="AJ163" s="2251"/>
      <c r="AK163" s="2075">
        <v>3</v>
      </c>
      <c r="AL163" s="2250"/>
      <c r="AM163" s="2252"/>
      <c r="AN163" s="2253"/>
      <c r="AO163" s="2253"/>
      <c r="AP163" s="2253"/>
      <c r="AQ163" s="2253"/>
      <c r="AR163" s="2254"/>
      <c r="AS163" s="426"/>
      <c r="AT163" s="2212"/>
      <c r="AU163" s="2212"/>
      <c r="AV163" s="2212"/>
      <c r="AW163" s="2212"/>
      <c r="AX163" s="2212"/>
      <c r="AY163" s="2260"/>
      <c r="AZ163" s="2260"/>
      <c r="BA163" s="2212"/>
      <c r="BB163" s="2218"/>
      <c r="BC163" s="2256" t="str">
        <f>'計算書（非表示）'!S159</f>
        <v/>
      </c>
      <c r="BD163" s="2256" t="str">
        <f t="shared" si="10"/>
        <v/>
      </c>
      <c r="BE163" s="2256" t="str">
        <f t="shared" si="10"/>
        <v/>
      </c>
      <c r="BF163" s="2256" t="str">
        <f t="shared" si="10"/>
        <v/>
      </c>
      <c r="BG163" s="2257" t="str">
        <f t="shared" si="10"/>
        <v/>
      </c>
      <c r="CV163" s="428"/>
      <c r="CW163" s="428"/>
    </row>
    <row r="164" spans="2:101" s="366" customFormat="1" ht="23.45" customHeight="1">
      <c r="B164" s="422"/>
      <c r="C164" s="685">
        <v>155</v>
      </c>
      <c r="D164" s="2250" t="str">
        <f t="shared" si="8"/>
        <v/>
      </c>
      <c r="E164" s="2251"/>
      <c r="F164" s="2251"/>
      <c r="G164" s="2251"/>
      <c r="H164" s="2075">
        <v>1</v>
      </c>
      <c r="I164" s="2250"/>
      <c r="J164" s="2252"/>
      <c r="K164" s="2253"/>
      <c r="L164" s="2253"/>
      <c r="M164" s="2253"/>
      <c r="N164" s="2253"/>
      <c r="O164" s="2254"/>
      <c r="P164" s="426"/>
      <c r="Q164" s="2212"/>
      <c r="R164" s="2212"/>
      <c r="S164" s="2212"/>
      <c r="T164" s="2212"/>
      <c r="U164" s="2212"/>
      <c r="V164" s="2259"/>
      <c r="W164" s="2259"/>
      <c r="X164" s="2212"/>
      <c r="Y164" s="2218"/>
      <c r="Z164" s="2256" t="str">
        <f>'計算書（非表示）'!I160</f>
        <v/>
      </c>
      <c r="AA164" s="2256"/>
      <c r="AB164" s="2256"/>
      <c r="AC164" s="2256"/>
      <c r="AD164" s="2257"/>
      <c r="AE164" s="427"/>
      <c r="AF164" s="685">
        <v>155</v>
      </c>
      <c r="AG164" s="2250" t="str">
        <f t="shared" si="9"/>
        <v/>
      </c>
      <c r="AH164" s="2251"/>
      <c r="AI164" s="2251"/>
      <c r="AJ164" s="2251"/>
      <c r="AK164" s="2075">
        <v>3</v>
      </c>
      <c r="AL164" s="2250"/>
      <c r="AM164" s="2252"/>
      <c r="AN164" s="2253"/>
      <c r="AO164" s="2253"/>
      <c r="AP164" s="2253"/>
      <c r="AQ164" s="2253"/>
      <c r="AR164" s="2254"/>
      <c r="AS164" s="426"/>
      <c r="AT164" s="2212"/>
      <c r="AU164" s="2212"/>
      <c r="AV164" s="2212"/>
      <c r="AW164" s="2212"/>
      <c r="AX164" s="2212"/>
      <c r="AY164" s="2260"/>
      <c r="AZ164" s="2260"/>
      <c r="BA164" s="2212"/>
      <c r="BB164" s="2218"/>
      <c r="BC164" s="2256" t="str">
        <f>'計算書（非表示）'!S160</f>
        <v/>
      </c>
      <c r="BD164" s="2256" t="str">
        <f t="shared" si="10"/>
        <v/>
      </c>
      <c r="BE164" s="2256" t="str">
        <f t="shared" si="10"/>
        <v/>
      </c>
      <c r="BF164" s="2256" t="str">
        <f t="shared" si="10"/>
        <v/>
      </c>
      <c r="BG164" s="2257" t="str">
        <f t="shared" si="10"/>
        <v/>
      </c>
      <c r="CV164" s="428"/>
      <c r="CW164" s="428"/>
    </row>
    <row r="165" spans="2:101" s="366" customFormat="1" ht="23.45" customHeight="1">
      <c r="B165" s="422"/>
      <c r="C165" s="685">
        <v>156</v>
      </c>
      <c r="D165" s="2250" t="str">
        <f t="shared" si="8"/>
        <v/>
      </c>
      <c r="E165" s="2251"/>
      <c r="F165" s="2251"/>
      <c r="G165" s="2251"/>
      <c r="H165" s="2075">
        <v>1</v>
      </c>
      <c r="I165" s="2250"/>
      <c r="J165" s="2252"/>
      <c r="K165" s="2253"/>
      <c r="L165" s="2253"/>
      <c r="M165" s="2253"/>
      <c r="N165" s="2253"/>
      <c r="O165" s="2254"/>
      <c r="P165" s="426"/>
      <c r="Q165" s="2212"/>
      <c r="R165" s="2212"/>
      <c r="S165" s="2212"/>
      <c r="T165" s="2212"/>
      <c r="U165" s="2212"/>
      <c r="V165" s="2259"/>
      <c r="W165" s="2259"/>
      <c r="X165" s="2212"/>
      <c r="Y165" s="2218"/>
      <c r="Z165" s="2256" t="str">
        <f>'計算書（非表示）'!I161</f>
        <v/>
      </c>
      <c r="AA165" s="2256"/>
      <c r="AB165" s="2256"/>
      <c r="AC165" s="2256"/>
      <c r="AD165" s="2257"/>
      <c r="AE165" s="427"/>
      <c r="AF165" s="685">
        <v>156</v>
      </c>
      <c r="AG165" s="2250" t="str">
        <f t="shared" si="9"/>
        <v/>
      </c>
      <c r="AH165" s="2251"/>
      <c r="AI165" s="2251"/>
      <c r="AJ165" s="2251"/>
      <c r="AK165" s="2075">
        <v>3</v>
      </c>
      <c r="AL165" s="2250"/>
      <c r="AM165" s="2252"/>
      <c r="AN165" s="2253"/>
      <c r="AO165" s="2253"/>
      <c r="AP165" s="2253"/>
      <c r="AQ165" s="2253"/>
      <c r="AR165" s="2254"/>
      <c r="AS165" s="426"/>
      <c r="AT165" s="2212"/>
      <c r="AU165" s="2212"/>
      <c r="AV165" s="2212"/>
      <c r="AW165" s="2212"/>
      <c r="AX165" s="2212"/>
      <c r="AY165" s="2260"/>
      <c r="AZ165" s="2260"/>
      <c r="BA165" s="2212"/>
      <c r="BB165" s="2218"/>
      <c r="BC165" s="2256" t="str">
        <f>'計算書（非表示）'!S161</f>
        <v/>
      </c>
      <c r="BD165" s="2256" t="str">
        <f t="shared" si="10"/>
        <v/>
      </c>
      <c r="BE165" s="2256" t="str">
        <f t="shared" si="10"/>
        <v/>
      </c>
      <c r="BF165" s="2256" t="str">
        <f t="shared" si="10"/>
        <v/>
      </c>
      <c r="BG165" s="2257" t="str">
        <f t="shared" si="10"/>
        <v/>
      </c>
      <c r="CV165" s="428"/>
      <c r="CW165" s="428"/>
    </row>
    <row r="166" spans="2:101" s="366" customFormat="1" ht="23.45" customHeight="1">
      <c r="B166" s="422"/>
      <c r="C166" s="685">
        <v>157</v>
      </c>
      <c r="D166" s="2250" t="str">
        <f t="shared" si="8"/>
        <v/>
      </c>
      <c r="E166" s="2251"/>
      <c r="F166" s="2251"/>
      <c r="G166" s="2251"/>
      <c r="H166" s="2075">
        <v>1</v>
      </c>
      <c r="I166" s="2250"/>
      <c r="J166" s="2252"/>
      <c r="K166" s="2253"/>
      <c r="L166" s="2253"/>
      <c r="M166" s="2253"/>
      <c r="N166" s="2253"/>
      <c r="O166" s="2254"/>
      <c r="P166" s="426"/>
      <c r="Q166" s="2212"/>
      <c r="R166" s="2212"/>
      <c r="S166" s="2212"/>
      <c r="T166" s="2212"/>
      <c r="U166" s="2212"/>
      <c r="V166" s="2259"/>
      <c r="W166" s="2259"/>
      <c r="X166" s="2212"/>
      <c r="Y166" s="2218"/>
      <c r="Z166" s="2256" t="str">
        <f>'計算書（非表示）'!I162</f>
        <v/>
      </c>
      <c r="AA166" s="2256"/>
      <c r="AB166" s="2256"/>
      <c r="AC166" s="2256"/>
      <c r="AD166" s="2257"/>
      <c r="AE166" s="427"/>
      <c r="AF166" s="685">
        <v>157</v>
      </c>
      <c r="AG166" s="2250" t="str">
        <f t="shared" si="9"/>
        <v/>
      </c>
      <c r="AH166" s="2251"/>
      <c r="AI166" s="2251"/>
      <c r="AJ166" s="2251"/>
      <c r="AK166" s="2075">
        <v>3</v>
      </c>
      <c r="AL166" s="2250"/>
      <c r="AM166" s="2252"/>
      <c r="AN166" s="2253"/>
      <c r="AO166" s="2253"/>
      <c r="AP166" s="2253"/>
      <c r="AQ166" s="2253"/>
      <c r="AR166" s="2254"/>
      <c r="AS166" s="426"/>
      <c r="AT166" s="2212"/>
      <c r="AU166" s="2212"/>
      <c r="AV166" s="2212"/>
      <c r="AW166" s="2212"/>
      <c r="AX166" s="2212"/>
      <c r="AY166" s="2260"/>
      <c r="AZ166" s="2260"/>
      <c r="BA166" s="2212"/>
      <c r="BB166" s="2218"/>
      <c r="BC166" s="2256" t="str">
        <f>'計算書（非表示）'!S162</f>
        <v/>
      </c>
      <c r="BD166" s="2256" t="str">
        <f t="shared" si="10"/>
        <v/>
      </c>
      <c r="BE166" s="2256" t="str">
        <f t="shared" si="10"/>
        <v/>
      </c>
      <c r="BF166" s="2256" t="str">
        <f t="shared" si="10"/>
        <v/>
      </c>
      <c r="BG166" s="2257" t="str">
        <f t="shared" si="10"/>
        <v/>
      </c>
      <c r="CV166" s="428"/>
      <c r="CW166" s="428"/>
    </row>
    <row r="167" spans="2:101" s="366" customFormat="1" ht="23.45" customHeight="1">
      <c r="B167" s="422"/>
      <c r="C167" s="685">
        <v>158</v>
      </c>
      <c r="D167" s="2250" t="str">
        <f t="shared" si="8"/>
        <v/>
      </c>
      <c r="E167" s="2251"/>
      <c r="F167" s="2251"/>
      <c r="G167" s="2251"/>
      <c r="H167" s="2075">
        <v>1</v>
      </c>
      <c r="I167" s="2250"/>
      <c r="J167" s="2252"/>
      <c r="K167" s="2253"/>
      <c r="L167" s="2253"/>
      <c r="M167" s="2253"/>
      <c r="N167" s="2253"/>
      <c r="O167" s="2254"/>
      <c r="P167" s="426"/>
      <c r="Q167" s="2212"/>
      <c r="R167" s="2212"/>
      <c r="S167" s="2212"/>
      <c r="T167" s="2212"/>
      <c r="U167" s="2212"/>
      <c r="V167" s="2259"/>
      <c r="W167" s="2259"/>
      <c r="X167" s="2212"/>
      <c r="Y167" s="2218"/>
      <c r="Z167" s="2256" t="str">
        <f>'計算書（非表示）'!I163</f>
        <v/>
      </c>
      <c r="AA167" s="2256"/>
      <c r="AB167" s="2256"/>
      <c r="AC167" s="2256"/>
      <c r="AD167" s="2257"/>
      <c r="AE167" s="427"/>
      <c r="AF167" s="685">
        <v>158</v>
      </c>
      <c r="AG167" s="2250" t="str">
        <f t="shared" si="9"/>
        <v/>
      </c>
      <c r="AH167" s="2251"/>
      <c r="AI167" s="2251"/>
      <c r="AJ167" s="2251"/>
      <c r="AK167" s="2075">
        <v>3</v>
      </c>
      <c r="AL167" s="2250"/>
      <c r="AM167" s="2252"/>
      <c r="AN167" s="2253"/>
      <c r="AO167" s="2253"/>
      <c r="AP167" s="2253"/>
      <c r="AQ167" s="2253"/>
      <c r="AR167" s="2254"/>
      <c r="AS167" s="426"/>
      <c r="AT167" s="2212"/>
      <c r="AU167" s="2212"/>
      <c r="AV167" s="2212"/>
      <c r="AW167" s="2212"/>
      <c r="AX167" s="2212"/>
      <c r="AY167" s="2260"/>
      <c r="AZ167" s="2260"/>
      <c r="BA167" s="2212"/>
      <c r="BB167" s="2218"/>
      <c r="BC167" s="2256" t="str">
        <f>'計算書（非表示）'!S163</f>
        <v/>
      </c>
      <c r="BD167" s="2256" t="str">
        <f t="shared" si="10"/>
        <v/>
      </c>
      <c r="BE167" s="2256" t="str">
        <f t="shared" si="10"/>
        <v/>
      </c>
      <c r="BF167" s="2256" t="str">
        <f t="shared" si="10"/>
        <v/>
      </c>
      <c r="BG167" s="2257" t="str">
        <f t="shared" si="10"/>
        <v/>
      </c>
      <c r="CV167" s="428"/>
      <c r="CW167" s="428"/>
    </row>
    <row r="168" spans="2:101" s="366" customFormat="1" ht="23.45" customHeight="1">
      <c r="B168" s="422"/>
      <c r="C168" s="685">
        <v>159</v>
      </c>
      <c r="D168" s="2250" t="str">
        <f t="shared" si="8"/>
        <v/>
      </c>
      <c r="E168" s="2251"/>
      <c r="F168" s="2251"/>
      <c r="G168" s="2251"/>
      <c r="H168" s="2075">
        <v>1</v>
      </c>
      <c r="I168" s="2250"/>
      <c r="J168" s="2252"/>
      <c r="K168" s="2253"/>
      <c r="L168" s="2253"/>
      <c r="M168" s="2253"/>
      <c r="N168" s="2253"/>
      <c r="O168" s="2254"/>
      <c r="P168" s="426"/>
      <c r="Q168" s="2212"/>
      <c r="R168" s="2212"/>
      <c r="S168" s="2212"/>
      <c r="T168" s="2212"/>
      <c r="U168" s="2212"/>
      <c r="V168" s="2259"/>
      <c r="W168" s="2259"/>
      <c r="X168" s="2212"/>
      <c r="Y168" s="2218"/>
      <c r="Z168" s="2256" t="str">
        <f>'計算書（非表示）'!I164</f>
        <v/>
      </c>
      <c r="AA168" s="2256"/>
      <c r="AB168" s="2256"/>
      <c r="AC168" s="2256"/>
      <c r="AD168" s="2257"/>
      <c r="AE168" s="427"/>
      <c r="AF168" s="685">
        <v>159</v>
      </c>
      <c r="AG168" s="2250" t="str">
        <f t="shared" si="9"/>
        <v/>
      </c>
      <c r="AH168" s="2251"/>
      <c r="AI168" s="2251"/>
      <c r="AJ168" s="2251"/>
      <c r="AK168" s="2075">
        <v>3</v>
      </c>
      <c r="AL168" s="2250"/>
      <c r="AM168" s="2252"/>
      <c r="AN168" s="2253"/>
      <c r="AO168" s="2253"/>
      <c r="AP168" s="2253"/>
      <c r="AQ168" s="2253"/>
      <c r="AR168" s="2254"/>
      <c r="AS168" s="426"/>
      <c r="AT168" s="2212"/>
      <c r="AU168" s="2212"/>
      <c r="AV168" s="2212"/>
      <c r="AW168" s="2212"/>
      <c r="AX168" s="2212"/>
      <c r="AY168" s="2260"/>
      <c r="AZ168" s="2260"/>
      <c r="BA168" s="2212"/>
      <c r="BB168" s="2218"/>
      <c r="BC168" s="2256" t="str">
        <f>'計算書（非表示）'!S164</f>
        <v/>
      </c>
      <c r="BD168" s="2256" t="str">
        <f t="shared" si="10"/>
        <v/>
      </c>
      <c r="BE168" s="2256" t="str">
        <f t="shared" si="10"/>
        <v/>
      </c>
      <c r="BF168" s="2256" t="str">
        <f t="shared" si="10"/>
        <v/>
      </c>
      <c r="BG168" s="2257" t="str">
        <f t="shared" si="10"/>
        <v/>
      </c>
      <c r="CV168" s="428"/>
      <c r="CW168" s="428"/>
    </row>
    <row r="169" spans="2:101" s="366" customFormat="1" ht="23.45" customHeight="1">
      <c r="B169" s="422"/>
      <c r="C169" s="685">
        <v>160</v>
      </c>
      <c r="D169" s="2250" t="str">
        <f t="shared" si="8"/>
        <v/>
      </c>
      <c r="E169" s="2251"/>
      <c r="F169" s="2251"/>
      <c r="G169" s="2251"/>
      <c r="H169" s="2075">
        <v>1</v>
      </c>
      <c r="I169" s="2250"/>
      <c r="J169" s="2252"/>
      <c r="K169" s="2253"/>
      <c r="L169" s="2253"/>
      <c r="M169" s="2253"/>
      <c r="N169" s="2253"/>
      <c r="O169" s="2254"/>
      <c r="P169" s="426"/>
      <c r="Q169" s="2212"/>
      <c r="R169" s="2212"/>
      <c r="S169" s="2212"/>
      <c r="T169" s="2212"/>
      <c r="U169" s="2212"/>
      <c r="V169" s="2259"/>
      <c r="W169" s="2259"/>
      <c r="X169" s="2212"/>
      <c r="Y169" s="2218"/>
      <c r="Z169" s="2256" t="str">
        <f>'計算書（非表示）'!I165</f>
        <v/>
      </c>
      <c r="AA169" s="2256"/>
      <c r="AB169" s="2256"/>
      <c r="AC169" s="2256"/>
      <c r="AD169" s="2257"/>
      <c r="AE169" s="427"/>
      <c r="AF169" s="685">
        <v>160</v>
      </c>
      <c r="AG169" s="2250" t="str">
        <f t="shared" si="9"/>
        <v/>
      </c>
      <c r="AH169" s="2251"/>
      <c r="AI169" s="2251"/>
      <c r="AJ169" s="2251"/>
      <c r="AK169" s="2075">
        <v>3</v>
      </c>
      <c r="AL169" s="2250"/>
      <c r="AM169" s="2252"/>
      <c r="AN169" s="2253"/>
      <c r="AO169" s="2253"/>
      <c r="AP169" s="2253"/>
      <c r="AQ169" s="2253"/>
      <c r="AR169" s="2254"/>
      <c r="AS169" s="426"/>
      <c r="AT169" s="2212"/>
      <c r="AU169" s="2212"/>
      <c r="AV169" s="2212"/>
      <c r="AW169" s="2212"/>
      <c r="AX169" s="2212"/>
      <c r="AY169" s="2260"/>
      <c r="AZ169" s="2260"/>
      <c r="BA169" s="2212"/>
      <c r="BB169" s="2218"/>
      <c r="BC169" s="2256" t="str">
        <f>'計算書（非表示）'!S165</f>
        <v/>
      </c>
      <c r="BD169" s="2256" t="str">
        <f t="shared" si="10"/>
        <v/>
      </c>
      <c r="BE169" s="2256" t="str">
        <f t="shared" si="10"/>
        <v/>
      </c>
      <c r="BF169" s="2256" t="str">
        <f t="shared" si="10"/>
        <v/>
      </c>
      <c r="BG169" s="2257" t="str">
        <f t="shared" si="10"/>
        <v/>
      </c>
      <c r="CV169" s="428"/>
      <c r="CW169" s="428"/>
    </row>
    <row r="170" spans="2:101" s="366" customFormat="1" ht="23.45" customHeight="1">
      <c r="B170" s="422"/>
      <c r="C170" s="685">
        <v>161</v>
      </c>
      <c r="D170" s="2250" t="str">
        <f t="shared" si="8"/>
        <v/>
      </c>
      <c r="E170" s="2251"/>
      <c r="F170" s="2251"/>
      <c r="G170" s="2251"/>
      <c r="H170" s="2075">
        <v>1</v>
      </c>
      <c r="I170" s="2250"/>
      <c r="J170" s="2252"/>
      <c r="K170" s="2253"/>
      <c r="L170" s="2253"/>
      <c r="M170" s="2253"/>
      <c r="N170" s="2253"/>
      <c r="O170" s="2254"/>
      <c r="P170" s="426"/>
      <c r="Q170" s="2212"/>
      <c r="R170" s="2212"/>
      <c r="S170" s="2212"/>
      <c r="T170" s="2212"/>
      <c r="U170" s="2212"/>
      <c r="V170" s="2259"/>
      <c r="W170" s="2259"/>
      <c r="X170" s="2212"/>
      <c r="Y170" s="2218"/>
      <c r="Z170" s="2256" t="str">
        <f>'計算書（非表示）'!I166</f>
        <v/>
      </c>
      <c r="AA170" s="2256"/>
      <c r="AB170" s="2256"/>
      <c r="AC170" s="2256"/>
      <c r="AD170" s="2257"/>
      <c r="AE170" s="427"/>
      <c r="AF170" s="685">
        <v>161</v>
      </c>
      <c r="AG170" s="2250" t="str">
        <f t="shared" si="9"/>
        <v/>
      </c>
      <c r="AH170" s="2251"/>
      <c r="AI170" s="2251"/>
      <c r="AJ170" s="2251"/>
      <c r="AK170" s="2075">
        <v>3</v>
      </c>
      <c r="AL170" s="2250"/>
      <c r="AM170" s="2252"/>
      <c r="AN170" s="2253"/>
      <c r="AO170" s="2253"/>
      <c r="AP170" s="2253"/>
      <c r="AQ170" s="2253"/>
      <c r="AR170" s="2254"/>
      <c r="AS170" s="426"/>
      <c r="AT170" s="2212"/>
      <c r="AU170" s="2212"/>
      <c r="AV170" s="2212"/>
      <c r="AW170" s="2212"/>
      <c r="AX170" s="2212"/>
      <c r="AY170" s="2260"/>
      <c r="AZ170" s="2260"/>
      <c r="BA170" s="2212"/>
      <c r="BB170" s="2218"/>
      <c r="BC170" s="2256" t="str">
        <f>'計算書（非表示）'!S166</f>
        <v/>
      </c>
      <c r="BD170" s="2256" t="str">
        <f t="shared" si="10"/>
        <v/>
      </c>
      <c r="BE170" s="2256" t="str">
        <f t="shared" si="10"/>
        <v/>
      </c>
      <c r="BF170" s="2256" t="str">
        <f t="shared" si="10"/>
        <v/>
      </c>
      <c r="BG170" s="2257" t="str">
        <f t="shared" si="10"/>
        <v/>
      </c>
      <c r="CV170" s="428"/>
      <c r="CW170" s="428"/>
    </row>
    <row r="171" spans="2:101" s="366" customFormat="1" ht="23.45" customHeight="1">
      <c r="B171" s="422"/>
      <c r="C171" s="685">
        <v>162</v>
      </c>
      <c r="D171" s="2250" t="str">
        <f t="shared" si="8"/>
        <v/>
      </c>
      <c r="E171" s="2251"/>
      <c r="F171" s="2251"/>
      <c r="G171" s="2251"/>
      <c r="H171" s="2075">
        <v>1</v>
      </c>
      <c r="I171" s="2250"/>
      <c r="J171" s="2252"/>
      <c r="K171" s="2253"/>
      <c r="L171" s="2253"/>
      <c r="M171" s="2253"/>
      <c r="N171" s="2253"/>
      <c r="O171" s="2254"/>
      <c r="P171" s="426"/>
      <c r="Q171" s="2212"/>
      <c r="R171" s="2212"/>
      <c r="S171" s="2212"/>
      <c r="T171" s="2212"/>
      <c r="U171" s="2212"/>
      <c r="V171" s="2259"/>
      <c r="W171" s="2259"/>
      <c r="X171" s="2212"/>
      <c r="Y171" s="2218"/>
      <c r="Z171" s="2256" t="str">
        <f>'計算書（非表示）'!I167</f>
        <v/>
      </c>
      <c r="AA171" s="2256"/>
      <c r="AB171" s="2256"/>
      <c r="AC171" s="2256"/>
      <c r="AD171" s="2257"/>
      <c r="AE171" s="427"/>
      <c r="AF171" s="685">
        <v>162</v>
      </c>
      <c r="AG171" s="2250" t="str">
        <f t="shared" si="9"/>
        <v/>
      </c>
      <c r="AH171" s="2251"/>
      <c r="AI171" s="2251"/>
      <c r="AJ171" s="2251"/>
      <c r="AK171" s="2075">
        <v>3</v>
      </c>
      <c r="AL171" s="2250"/>
      <c r="AM171" s="2252"/>
      <c r="AN171" s="2253"/>
      <c r="AO171" s="2253"/>
      <c r="AP171" s="2253"/>
      <c r="AQ171" s="2253"/>
      <c r="AR171" s="2254"/>
      <c r="AS171" s="426"/>
      <c r="AT171" s="2212"/>
      <c r="AU171" s="2212"/>
      <c r="AV171" s="2212"/>
      <c r="AW171" s="2212"/>
      <c r="AX171" s="2212"/>
      <c r="AY171" s="2260"/>
      <c r="AZ171" s="2260"/>
      <c r="BA171" s="2212"/>
      <c r="BB171" s="2218"/>
      <c r="BC171" s="2256" t="str">
        <f>'計算書（非表示）'!S167</f>
        <v/>
      </c>
      <c r="BD171" s="2256" t="str">
        <f t="shared" si="10"/>
        <v/>
      </c>
      <c r="BE171" s="2256" t="str">
        <f t="shared" si="10"/>
        <v/>
      </c>
      <c r="BF171" s="2256" t="str">
        <f t="shared" si="10"/>
        <v/>
      </c>
      <c r="BG171" s="2257" t="str">
        <f t="shared" si="10"/>
        <v/>
      </c>
      <c r="CV171" s="428"/>
      <c r="CW171" s="428"/>
    </row>
    <row r="172" spans="2:101" s="366" customFormat="1" ht="23.45" customHeight="1">
      <c r="B172" s="422"/>
      <c r="C172" s="685">
        <v>163</v>
      </c>
      <c r="D172" s="2250" t="str">
        <f t="shared" si="8"/>
        <v/>
      </c>
      <c r="E172" s="2251"/>
      <c r="F172" s="2251"/>
      <c r="G172" s="2251"/>
      <c r="H172" s="2075">
        <v>1</v>
      </c>
      <c r="I172" s="2250"/>
      <c r="J172" s="2252"/>
      <c r="K172" s="2253"/>
      <c r="L172" s="2253"/>
      <c r="M172" s="2253"/>
      <c r="N172" s="2253"/>
      <c r="O172" s="2254"/>
      <c r="P172" s="426"/>
      <c r="Q172" s="2212"/>
      <c r="R172" s="2212"/>
      <c r="S172" s="2212"/>
      <c r="T172" s="2212"/>
      <c r="U172" s="2212"/>
      <c r="V172" s="2259"/>
      <c r="W172" s="2259"/>
      <c r="X172" s="2212"/>
      <c r="Y172" s="2218"/>
      <c r="Z172" s="2256" t="str">
        <f>'計算書（非表示）'!I168</f>
        <v/>
      </c>
      <c r="AA172" s="2256"/>
      <c r="AB172" s="2256"/>
      <c r="AC172" s="2256"/>
      <c r="AD172" s="2257"/>
      <c r="AE172" s="427"/>
      <c r="AF172" s="685">
        <v>163</v>
      </c>
      <c r="AG172" s="2250" t="str">
        <f t="shared" si="9"/>
        <v/>
      </c>
      <c r="AH172" s="2251"/>
      <c r="AI172" s="2251"/>
      <c r="AJ172" s="2251"/>
      <c r="AK172" s="2075">
        <v>3</v>
      </c>
      <c r="AL172" s="2250"/>
      <c r="AM172" s="2252"/>
      <c r="AN172" s="2253"/>
      <c r="AO172" s="2253"/>
      <c r="AP172" s="2253"/>
      <c r="AQ172" s="2253"/>
      <c r="AR172" s="2254"/>
      <c r="AS172" s="426"/>
      <c r="AT172" s="2212"/>
      <c r="AU172" s="2212"/>
      <c r="AV172" s="2212"/>
      <c r="AW172" s="2212"/>
      <c r="AX172" s="2212"/>
      <c r="AY172" s="2260"/>
      <c r="AZ172" s="2260"/>
      <c r="BA172" s="2212"/>
      <c r="BB172" s="2218"/>
      <c r="BC172" s="2256" t="str">
        <f>'計算書（非表示）'!S168</f>
        <v/>
      </c>
      <c r="BD172" s="2256" t="str">
        <f t="shared" si="10"/>
        <v/>
      </c>
      <c r="BE172" s="2256" t="str">
        <f t="shared" si="10"/>
        <v/>
      </c>
      <c r="BF172" s="2256" t="str">
        <f t="shared" si="10"/>
        <v/>
      </c>
      <c r="BG172" s="2257" t="str">
        <f t="shared" si="10"/>
        <v/>
      </c>
      <c r="CV172" s="428"/>
      <c r="CW172" s="428"/>
    </row>
    <row r="173" spans="2:101" s="366" customFormat="1" ht="23.45" customHeight="1">
      <c r="B173" s="422"/>
      <c r="C173" s="685">
        <v>164</v>
      </c>
      <c r="D173" s="2250" t="str">
        <f t="shared" si="8"/>
        <v/>
      </c>
      <c r="E173" s="2251"/>
      <c r="F173" s="2251"/>
      <c r="G173" s="2251"/>
      <c r="H173" s="2075">
        <v>1</v>
      </c>
      <c r="I173" s="2250"/>
      <c r="J173" s="2252"/>
      <c r="K173" s="2253"/>
      <c r="L173" s="2253"/>
      <c r="M173" s="2253"/>
      <c r="N173" s="2253"/>
      <c r="O173" s="2254"/>
      <c r="P173" s="426"/>
      <c r="Q173" s="2212"/>
      <c r="R173" s="2212"/>
      <c r="S173" s="2212"/>
      <c r="T173" s="2212"/>
      <c r="U173" s="2212"/>
      <c r="V173" s="2259"/>
      <c r="W173" s="2259"/>
      <c r="X173" s="2212"/>
      <c r="Y173" s="2218"/>
      <c r="Z173" s="2256" t="str">
        <f>'計算書（非表示）'!I169</f>
        <v/>
      </c>
      <c r="AA173" s="2256"/>
      <c r="AB173" s="2256"/>
      <c r="AC173" s="2256"/>
      <c r="AD173" s="2257"/>
      <c r="AE173" s="427"/>
      <c r="AF173" s="685">
        <v>164</v>
      </c>
      <c r="AG173" s="2250" t="str">
        <f t="shared" si="9"/>
        <v/>
      </c>
      <c r="AH173" s="2251"/>
      <c r="AI173" s="2251"/>
      <c r="AJ173" s="2251"/>
      <c r="AK173" s="2075">
        <v>3</v>
      </c>
      <c r="AL173" s="2250"/>
      <c r="AM173" s="2252"/>
      <c r="AN173" s="2253"/>
      <c r="AO173" s="2253"/>
      <c r="AP173" s="2253"/>
      <c r="AQ173" s="2253"/>
      <c r="AR173" s="2254"/>
      <c r="AS173" s="426"/>
      <c r="AT173" s="2212"/>
      <c r="AU173" s="2212"/>
      <c r="AV173" s="2212"/>
      <c r="AW173" s="2212"/>
      <c r="AX173" s="2212"/>
      <c r="AY173" s="2260"/>
      <c r="AZ173" s="2260"/>
      <c r="BA173" s="2212"/>
      <c r="BB173" s="2218"/>
      <c r="BC173" s="2256" t="str">
        <f>'計算書（非表示）'!S169</f>
        <v/>
      </c>
      <c r="BD173" s="2256" t="str">
        <f t="shared" si="10"/>
        <v/>
      </c>
      <c r="BE173" s="2256" t="str">
        <f t="shared" si="10"/>
        <v/>
      </c>
      <c r="BF173" s="2256" t="str">
        <f t="shared" si="10"/>
        <v/>
      </c>
      <c r="BG173" s="2257" t="str">
        <f t="shared" si="10"/>
        <v/>
      </c>
      <c r="CV173" s="428"/>
      <c r="CW173" s="428"/>
    </row>
    <row r="174" spans="2:101" s="366" customFormat="1" ht="23.45" customHeight="1">
      <c r="B174" s="422"/>
      <c r="C174" s="685">
        <v>165</v>
      </c>
      <c r="D174" s="2250" t="str">
        <f t="shared" si="8"/>
        <v/>
      </c>
      <c r="E174" s="2251"/>
      <c r="F174" s="2251"/>
      <c r="G174" s="2251"/>
      <c r="H174" s="2075">
        <v>1</v>
      </c>
      <c r="I174" s="2250"/>
      <c r="J174" s="2252"/>
      <c r="K174" s="2253"/>
      <c r="L174" s="2253"/>
      <c r="M174" s="2253"/>
      <c r="N174" s="2253"/>
      <c r="O174" s="2254"/>
      <c r="P174" s="426"/>
      <c r="Q174" s="2212"/>
      <c r="R174" s="2212"/>
      <c r="S174" s="2212"/>
      <c r="T174" s="2212"/>
      <c r="U174" s="2212"/>
      <c r="V174" s="2259"/>
      <c r="W174" s="2259"/>
      <c r="X174" s="2212"/>
      <c r="Y174" s="2218"/>
      <c r="Z174" s="2256" t="str">
        <f>'計算書（非表示）'!I170</f>
        <v/>
      </c>
      <c r="AA174" s="2256"/>
      <c r="AB174" s="2256"/>
      <c r="AC174" s="2256"/>
      <c r="AD174" s="2257"/>
      <c r="AE174" s="427"/>
      <c r="AF174" s="685">
        <v>165</v>
      </c>
      <c r="AG174" s="2250" t="str">
        <f t="shared" si="9"/>
        <v/>
      </c>
      <c r="AH174" s="2251"/>
      <c r="AI174" s="2251"/>
      <c r="AJ174" s="2251"/>
      <c r="AK174" s="2075">
        <v>3</v>
      </c>
      <c r="AL174" s="2250"/>
      <c r="AM174" s="2252"/>
      <c r="AN174" s="2253"/>
      <c r="AO174" s="2253"/>
      <c r="AP174" s="2253"/>
      <c r="AQ174" s="2253"/>
      <c r="AR174" s="2254"/>
      <c r="AS174" s="426"/>
      <c r="AT174" s="2212"/>
      <c r="AU174" s="2212"/>
      <c r="AV174" s="2212"/>
      <c r="AW174" s="2212"/>
      <c r="AX174" s="2212"/>
      <c r="AY174" s="2260"/>
      <c r="AZ174" s="2260"/>
      <c r="BA174" s="2212"/>
      <c r="BB174" s="2218"/>
      <c r="BC174" s="2256" t="str">
        <f>'計算書（非表示）'!S170</f>
        <v/>
      </c>
      <c r="BD174" s="2256" t="str">
        <f t="shared" si="10"/>
        <v/>
      </c>
      <c r="BE174" s="2256" t="str">
        <f t="shared" si="10"/>
        <v/>
      </c>
      <c r="BF174" s="2256" t="str">
        <f t="shared" si="10"/>
        <v/>
      </c>
      <c r="BG174" s="2257" t="str">
        <f t="shared" si="10"/>
        <v/>
      </c>
      <c r="CV174" s="428"/>
      <c r="CW174" s="428"/>
    </row>
    <row r="175" spans="2:101" s="366" customFormat="1" ht="23.45" customHeight="1">
      <c r="B175" s="422"/>
      <c r="C175" s="685">
        <v>166</v>
      </c>
      <c r="D175" s="2250" t="str">
        <f t="shared" si="8"/>
        <v/>
      </c>
      <c r="E175" s="2251"/>
      <c r="F175" s="2251"/>
      <c r="G175" s="2251"/>
      <c r="H175" s="2075">
        <v>1</v>
      </c>
      <c r="I175" s="2250"/>
      <c r="J175" s="2252"/>
      <c r="K175" s="2253"/>
      <c r="L175" s="2253"/>
      <c r="M175" s="2253"/>
      <c r="N175" s="2253"/>
      <c r="O175" s="2254"/>
      <c r="P175" s="426"/>
      <c r="Q175" s="2212"/>
      <c r="R175" s="2212"/>
      <c r="S175" s="2212"/>
      <c r="T175" s="2212"/>
      <c r="U175" s="2212"/>
      <c r="V175" s="2259"/>
      <c r="W175" s="2259"/>
      <c r="X175" s="2212"/>
      <c r="Y175" s="2218"/>
      <c r="Z175" s="2256" t="str">
        <f>'計算書（非表示）'!I171</f>
        <v/>
      </c>
      <c r="AA175" s="2256"/>
      <c r="AB175" s="2256"/>
      <c r="AC175" s="2256"/>
      <c r="AD175" s="2257"/>
      <c r="AE175" s="427"/>
      <c r="AF175" s="685">
        <v>166</v>
      </c>
      <c r="AG175" s="2250" t="str">
        <f t="shared" si="9"/>
        <v/>
      </c>
      <c r="AH175" s="2251"/>
      <c r="AI175" s="2251"/>
      <c r="AJ175" s="2251"/>
      <c r="AK175" s="2075">
        <v>3</v>
      </c>
      <c r="AL175" s="2250"/>
      <c r="AM175" s="2252"/>
      <c r="AN175" s="2253"/>
      <c r="AO175" s="2253"/>
      <c r="AP175" s="2253"/>
      <c r="AQ175" s="2253"/>
      <c r="AR175" s="2254"/>
      <c r="AS175" s="426"/>
      <c r="AT175" s="2212"/>
      <c r="AU175" s="2212"/>
      <c r="AV175" s="2212"/>
      <c r="AW175" s="2212"/>
      <c r="AX175" s="2212"/>
      <c r="AY175" s="2260"/>
      <c r="AZ175" s="2260"/>
      <c r="BA175" s="2212"/>
      <c r="BB175" s="2218"/>
      <c r="BC175" s="2256" t="str">
        <f>'計算書（非表示）'!S171</f>
        <v/>
      </c>
      <c r="BD175" s="2256" t="str">
        <f t="shared" si="10"/>
        <v/>
      </c>
      <c r="BE175" s="2256" t="str">
        <f t="shared" si="10"/>
        <v/>
      </c>
      <c r="BF175" s="2256" t="str">
        <f t="shared" si="10"/>
        <v/>
      </c>
      <c r="BG175" s="2257" t="str">
        <f t="shared" si="10"/>
        <v/>
      </c>
      <c r="CV175" s="428"/>
      <c r="CW175" s="428"/>
    </row>
    <row r="176" spans="2:101" s="366" customFormat="1" ht="23.45" customHeight="1">
      <c r="B176" s="422"/>
      <c r="C176" s="685">
        <v>167</v>
      </c>
      <c r="D176" s="2250" t="str">
        <f t="shared" si="8"/>
        <v/>
      </c>
      <c r="E176" s="2251"/>
      <c r="F176" s="2251"/>
      <c r="G176" s="2251"/>
      <c r="H176" s="2075">
        <v>1</v>
      </c>
      <c r="I176" s="2250"/>
      <c r="J176" s="2252"/>
      <c r="K176" s="2253"/>
      <c r="L176" s="2253"/>
      <c r="M176" s="2253"/>
      <c r="N176" s="2253"/>
      <c r="O176" s="2254"/>
      <c r="P176" s="426"/>
      <c r="Q176" s="2212"/>
      <c r="R176" s="2212"/>
      <c r="S176" s="2212"/>
      <c r="T176" s="2212"/>
      <c r="U176" s="2212"/>
      <c r="V176" s="2259"/>
      <c r="W176" s="2259"/>
      <c r="X176" s="2212"/>
      <c r="Y176" s="2218"/>
      <c r="Z176" s="2256" t="str">
        <f>'計算書（非表示）'!I172</f>
        <v/>
      </c>
      <c r="AA176" s="2256"/>
      <c r="AB176" s="2256"/>
      <c r="AC176" s="2256"/>
      <c r="AD176" s="2257"/>
      <c r="AE176" s="427"/>
      <c r="AF176" s="685">
        <v>167</v>
      </c>
      <c r="AG176" s="2250" t="str">
        <f t="shared" si="9"/>
        <v/>
      </c>
      <c r="AH176" s="2251"/>
      <c r="AI176" s="2251"/>
      <c r="AJ176" s="2251"/>
      <c r="AK176" s="2075">
        <v>3</v>
      </c>
      <c r="AL176" s="2250"/>
      <c r="AM176" s="2252"/>
      <c r="AN176" s="2253"/>
      <c r="AO176" s="2253"/>
      <c r="AP176" s="2253"/>
      <c r="AQ176" s="2253"/>
      <c r="AR176" s="2254"/>
      <c r="AS176" s="426"/>
      <c r="AT176" s="2212"/>
      <c r="AU176" s="2212"/>
      <c r="AV176" s="2212"/>
      <c r="AW176" s="2212"/>
      <c r="AX176" s="2212"/>
      <c r="AY176" s="2260"/>
      <c r="AZ176" s="2260"/>
      <c r="BA176" s="2212"/>
      <c r="BB176" s="2218"/>
      <c r="BC176" s="2256" t="str">
        <f>'計算書（非表示）'!S172</f>
        <v/>
      </c>
      <c r="BD176" s="2256" t="str">
        <f t="shared" si="10"/>
        <v/>
      </c>
      <c r="BE176" s="2256" t="str">
        <f t="shared" si="10"/>
        <v/>
      </c>
      <c r="BF176" s="2256" t="str">
        <f t="shared" si="10"/>
        <v/>
      </c>
      <c r="BG176" s="2257" t="str">
        <f t="shared" si="10"/>
        <v/>
      </c>
      <c r="CV176" s="428"/>
      <c r="CW176" s="428"/>
    </row>
    <row r="177" spans="2:101" s="366" customFormat="1" ht="23.45" customHeight="1">
      <c r="B177" s="422"/>
      <c r="C177" s="685">
        <v>168</v>
      </c>
      <c r="D177" s="2250" t="str">
        <f t="shared" si="8"/>
        <v/>
      </c>
      <c r="E177" s="2251"/>
      <c r="F177" s="2251"/>
      <c r="G177" s="2251"/>
      <c r="H177" s="2075">
        <v>1</v>
      </c>
      <c r="I177" s="2250"/>
      <c r="J177" s="2252"/>
      <c r="K177" s="2253"/>
      <c r="L177" s="2253"/>
      <c r="M177" s="2253"/>
      <c r="N177" s="2253"/>
      <c r="O177" s="2254"/>
      <c r="P177" s="426"/>
      <c r="Q177" s="2212"/>
      <c r="R177" s="2212"/>
      <c r="S177" s="2212"/>
      <c r="T177" s="2212"/>
      <c r="U177" s="2212"/>
      <c r="V177" s="2259"/>
      <c r="W177" s="2259"/>
      <c r="X177" s="2212"/>
      <c r="Y177" s="2218"/>
      <c r="Z177" s="2256" t="str">
        <f>'計算書（非表示）'!I173</f>
        <v/>
      </c>
      <c r="AA177" s="2256"/>
      <c r="AB177" s="2256"/>
      <c r="AC177" s="2256"/>
      <c r="AD177" s="2257"/>
      <c r="AE177" s="427"/>
      <c r="AF177" s="685">
        <v>168</v>
      </c>
      <c r="AG177" s="2250" t="str">
        <f t="shared" si="9"/>
        <v/>
      </c>
      <c r="AH177" s="2251"/>
      <c r="AI177" s="2251"/>
      <c r="AJ177" s="2251"/>
      <c r="AK177" s="2075">
        <v>3</v>
      </c>
      <c r="AL177" s="2250"/>
      <c r="AM177" s="2252"/>
      <c r="AN177" s="2253"/>
      <c r="AO177" s="2253"/>
      <c r="AP177" s="2253"/>
      <c r="AQ177" s="2253"/>
      <c r="AR177" s="2254"/>
      <c r="AS177" s="426"/>
      <c r="AT177" s="2212"/>
      <c r="AU177" s="2212"/>
      <c r="AV177" s="2212"/>
      <c r="AW177" s="2212"/>
      <c r="AX177" s="2212"/>
      <c r="AY177" s="2260"/>
      <c r="AZ177" s="2260"/>
      <c r="BA177" s="2212"/>
      <c r="BB177" s="2218"/>
      <c r="BC177" s="2256" t="str">
        <f>'計算書（非表示）'!S173</f>
        <v/>
      </c>
      <c r="BD177" s="2256" t="str">
        <f t="shared" si="10"/>
        <v/>
      </c>
      <c r="BE177" s="2256" t="str">
        <f t="shared" si="10"/>
        <v/>
      </c>
      <c r="BF177" s="2256" t="str">
        <f t="shared" si="10"/>
        <v/>
      </c>
      <c r="BG177" s="2257" t="str">
        <f t="shared" si="10"/>
        <v/>
      </c>
      <c r="CV177" s="428"/>
      <c r="CW177" s="428"/>
    </row>
    <row r="178" spans="2:101" s="366" customFormat="1" ht="23.45" customHeight="1">
      <c r="B178" s="422"/>
      <c r="C178" s="685">
        <v>169</v>
      </c>
      <c r="D178" s="2250" t="str">
        <f t="shared" si="8"/>
        <v/>
      </c>
      <c r="E178" s="2251"/>
      <c r="F178" s="2251"/>
      <c r="G178" s="2251"/>
      <c r="H178" s="2075">
        <v>1</v>
      </c>
      <c r="I178" s="2250"/>
      <c r="J178" s="2252"/>
      <c r="K178" s="2253"/>
      <c r="L178" s="2253"/>
      <c r="M178" s="2253"/>
      <c r="N178" s="2253"/>
      <c r="O178" s="2254"/>
      <c r="P178" s="426"/>
      <c r="Q178" s="2212"/>
      <c r="R178" s="2212"/>
      <c r="S178" s="2212"/>
      <c r="T178" s="2212"/>
      <c r="U178" s="2212"/>
      <c r="V178" s="2259"/>
      <c r="W178" s="2259"/>
      <c r="X178" s="2212"/>
      <c r="Y178" s="2218"/>
      <c r="Z178" s="2256" t="str">
        <f>'計算書（非表示）'!I174</f>
        <v/>
      </c>
      <c r="AA178" s="2256"/>
      <c r="AB178" s="2256"/>
      <c r="AC178" s="2256"/>
      <c r="AD178" s="2257"/>
      <c r="AE178" s="427"/>
      <c r="AF178" s="685">
        <v>169</v>
      </c>
      <c r="AG178" s="2250" t="str">
        <f t="shared" si="9"/>
        <v/>
      </c>
      <c r="AH178" s="2251"/>
      <c r="AI178" s="2251"/>
      <c r="AJ178" s="2251"/>
      <c r="AK178" s="2075">
        <v>3</v>
      </c>
      <c r="AL178" s="2250"/>
      <c r="AM178" s="2252"/>
      <c r="AN178" s="2253"/>
      <c r="AO178" s="2253"/>
      <c r="AP178" s="2253"/>
      <c r="AQ178" s="2253"/>
      <c r="AR178" s="2254"/>
      <c r="AS178" s="426"/>
      <c r="AT178" s="2212"/>
      <c r="AU178" s="2212"/>
      <c r="AV178" s="2212"/>
      <c r="AW178" s="2212"/>
      <c r="AX178" s="2212"/>
      <c r="AY178" s="2260"/>
      <c r="AZ178" s="2260"/>
      <c r="BA178" s="2212"/>
      <c r="BB178" s="2218"/>
      <c r="BC178" s="2256" t="str">
        <f>'計算書（非表示）'!S174</f>
        <v/>
      </c>
      <c r="BD178" s="2256" t="str">
        <f t="shared" si="10"/>
        <v/>
      </c>
      <c r="BE178" s="2256" t="str">
        <f t="shared" si="10"/>
        <v/>
      </c>
      <c r="BF178" s="2256" t="str">
        <f t="shared" si="10"/>
        <v/>
      </c>
      <c r="BG178" s="2257" t="str">
        <f t="shared" si="10"/>
        <v/>
      </c>
      <c r="CV178" s="428"/>
      <c r="CW178" s="428"/>
    </row>
    <row r="179" spans="2:101" s="366" customFormat="1" ht="23.45" customHeight="1">
      <c r="B179" s="422"/>
      <c r="C179" s="685">
        <v>170</v>
      </c>
      <c r="D179" s="2250" t="str">
        <f t="shared" si="8"/>
        <v/>
      </c>
      <c r="E179" s="2251"/>
      <c r="F179" s="2251"/>
      <c r="G179" s="2251"/>
      <c r="H179" s="2075">
        <v>1</v>
      </c>
      <c r="I179" s="2250"/>
      <c r="J179" s="2252"/>
      <c r="K179" s="2253"/>
      <c r="L179" s="2253"/>
      <c r="M179" s="2253"/>
      <c r="N179" s="2253"/>
      <c r="O179" s="2254"/>
      <c r="P179" s="426"/>
      <c r="Q179" s="2212"/>
      <c r="R179" s="2212"/>
      <c r="S179" s="2212"/>
      <c r="T179" s="2212"/>
      <c r="U179" s="2212"/>
      <c r="V179" s="2259"/>
      <c r="W179" s="2259"/>
      <c r="X179" s="2212"/>
      <c r="Y179" s="2218"/>
      <c r="Z179" s="2256" t="str">
        <f>'計算書（非表示）'!I175</f>
        <v/>
      </c>
      <c r="AA179" s="2256"/>
      <c r="AB179" s="2256"/>
      <c r="AC179" s="2256"/>
      <c r="AD179" s="2257"/>
      <c r="AE179" s="427"/>
      <c r="AF179" s="685">
        <v>170</v>
      </c>
      <c r="AG179" s="2250" t="str">
        <f t="shared" si="9"/>
        <v/>
      </c>
      <c r="AH179" s="2251"/>
      <c r="AI179" s="2251"/>
      <c r="AJ179" s="2251"/>
      <c r="AK179" s="2075">
        <v>3</v>
      </c>
      <c r="AL179" s="2250"/>
      <c r="AM179" s="2252"/>
      <c r="AN179" s="2253"/>
      <c r="AO179" s="2253"/>
      <c r="AP179" s="2253"/>
      <c r="AQ179" s="2253"/>
      <c r="AR179" s="2254"/>
      <c r="AS179" s="426"/>
      <c r="AT179" s="2212"/>
      <c r="AU179" s="2212"/>
      <c r="AV179" s="2212"/>
      <c r="AW179" s="2212"/>
      <c r="AX179" s="2212"/>
      <c r="AY179" s="2260"/>
      <c r="AZ179" s="2260"/>
      <c r="BA179" s="2212"/>
      <c r="BB179" s="2218"/>
      <c r="BC179" s="2256" t="str">
        <f>'計算書（非表示）'!S175</f>
        <v/>
      </c>
      <c r="BD179" s="2256" t="str">
        <f t="shared" si="10"/>
        <v/>
      </c>
      <c r="BE179" s="2256" t="str">
        <f t="shared" si="10"/>
        <v/>
      </c>
      <c r="BF179" s="2256" t="str">
        <f t="shared" si="10"/>
        <v/>
      </c>
      <c r="BG179" s="2257" t="str">
        <f t="shared" si="10"/>
        <v/>
      </c>
      <c r="CV179" s="428"/>
      <c r="CW179" s="428"/>
    </row>
    <row r="180" spans="2:101" s="366" customFormat="1" ht="23.45" customHeight="1">
      <c r="B180" s="422"/>
      <c r="C180" s="685">
        <v>171</v>
      </c>
      <c r="D180" s="2250" t="str">
        <f t="shared" si="8"/>
        <v/>
      </c>
      <c r="E180" s="2251"/>
      <c r="F180" s="2251"/>
      <c r="G180" s="2251"/>
      <c r="H180" s="2075">
        <v>1</v>
      </c>
      <c r="I180" s="2250"/>
      <c r="J180" s="2252"/>
      <c r="K180" s="2253"/>
      <c r="L180" s="2253"/>
      <c r="M180" s="2253"/>
      <c r="N180" s="2253"/>
      <c r="O180" s="2254"/>
      <c r="P180" s="426"/>
      <c r="Q180" s="2212"/>
      <c r="R180" s="2212"/>
      <c r="S180" s="2212"/>
      <c r="T180" s="2212"/>
      <c r="U180" s="2212"/>
      <c r="V180" s="2259"/>
      <c r="W180" s="2259"/>
      <c r="X180" s="2212"/>
      <c r="Y180" s="2218"/>
      <c r="Z180" s="2256" t="str">
        <f>'計算書（非表示）'!I176</f>
        <v/>
      </c>
      <c r="AA180" s="2256"/>
      <c r="AB180" s="2256"/>
      <c r="AC180" s="2256"/>
      <c r="AD180" s="2257"/>
      <c r="AE180" s="427"/>
      <c r="AF180" s="685">
        <v>171</v>
      </c>
      <c r="AG180" s="2250" t="str">
        <f t="shared" si="9"/>
        <v/>
      </c>
      <c r="AH180" s="2251"/>
      <c r="AI180" s="2251"/>
      <c r="AJ180" s="2251"/>
      <c r="AK180" s="2075">
        <v>3</v>
      </c>
      <c r="AL180" s="2250"/>
      <c r="AM180" s="2252"/>
      <c r="AN180" s="2253"/>
      <c r="AO180" s="2253"/>
      <c r="AP180" s="2253"/>
      <c r="AQ180" s="2253"/>
      <c r="AR180" s="2254"/>
      <c r="AS180" s="426"/>
      <c r="AT180" s="2212"/>
      <c r="AU180" s="2212"/>
      <c r="AV180" s="2212"/>
      <c r="AW180" s="2212"/>
      <c r="AX180" s="2212"/>
      <c r="AY180" s="2260"/>
      <c r="AZ180" s="2260"/>
      <c r="BA180" s="2212"/>
      <c r="BB180" s="2218"/>
      <c r="BC180" s="2256" t="str">
        <f>'計算書（非表示）'!S176</f>
        <v/>
      </c>
      <c r="BD180" s="2256" t="str">
        <f t="shared" si="10"/>
        <v/>
      </c>
      <c r="BE180" s="2256" t="str">
        <f t="shared" si="10"/>
        <v/>
      </c>
      <c r="BF180" s="2256" t="str">
        <f t="shared" si="10"/>
        <v/>
      </c>
      <c r="BG180" s="2257" t="str">
        <f t="shared" si="10"/>
        <v/>
      </c>
      <c r="CV180" s="428"/>
      <c r="CW180" s="428"/>
    </row>
    <row r="181" spans="2:101" s="366" customFormat="1" ht="23.45" customHeight="1">
      <c r="B181" s="422"/>
      <c r="C181" s="685">
        <v>172</v>
      </c>
      <c r="D181" s="2250" t="str">
        <f t="shared" si="8"/>
        <v/>
      </c>
      <c r="E181" s="2251"/>
      <c r="F181" s="2251"/>
      <c r="G181" s="2251"/>
      <c r="H181" s="2075">
        <v>1</v>
      </c>
      <c r="I181" s="2250"/>
      <c r="J181" s="2252"/>
      <c r="K181" s="2253"/>
      <c r="L181" s="2253"/>
      <c r="M181" s="2253"/>
      <c r="N181" s="2253"/>
      <c r="O181" s="2254"/>
      <c r="P181" s="426"/>
      <c r="Q181" s="2212"/>
      <c r="R181" s="2212"/>
      <c r="S181" s="2212"/>
      <c r="T181" s="2212"/>
      <c r="U181" s="2212"/>
      <c r="V181" s="2259"/>
      <c r="W181" s="2259"/>
      <c r="X181" s="2212"/>
      <c r="Y181" s="2218"/>
      <c r="Z181" s="2256" t="str">
        <f>'計算書（非表示）'!I177</f>
        <v/>
      </c>
      <c r="AA181" s="2256"/>
      <c r="AB181" s="2256"/>
      <c r="AC181" s="2256"/>
      <c r="AD181" s="2257"/>
      <c r="AE181" s="427"/>
      <c r="AF181" s="685">
        <v>172</v>
      </c>
      <c r="AG181" s="2250" t="str">
        <f t="shared" si="9"/>
        <v/>
      </c>
      <c r="AH181" s="2251"/>
      <c r="AI181" s="2251"/>
      <c r="AJ181" s="2251"/>
      <c r="AK181" s="2075">
        <v>3</v>
      </c>
      <c r="AL181" s="2250"/>
      <c r="AM181" s="2252"/>
      <c r="AN181" s="2253"/>
      <c r="AO181" s="2253"/>
      <c r="AP181" s="2253"/>
      <c r="AQ181" s="2253"/>
      <c r="AR181" s="2254"/>
      <c r="AS181" s="426"/>
      <c r="AT181" s="2212"/>
      <c r="AU181" s="2212"/>
      <c r="AV181" s="2212"/>
      <c r="AW181" s="2212"/>
      <c r="AX181" s="2212"/>
      <c r="AY181" s="2260"/>
      <c r="AZ181" s="2260"/>
      <c r="BA181" s="2212"/>
      <c r="BB181" s="2218"/>
      <c r="BC181" s="2256" t="str">
        <f>'計算書（非表示）'!S177</f>
        <v/>
      </c>
      <c r="BD181" s="2256" t="str">
        <f t="shared" si="10"/>
        <v/>
      </c>
      <c r="BE181" s="2256" t="str">
        <f t="shared" si="10"/>
        <v/>
      </c>
      <c r="BF181" s="2256" t="str">
        <f t="shared" si="10"/>
        <v/>
      </c>
      <c r="BG181" s="2257" t="str">
        <f t="shared" si="10"/>
        <v/>
      </c>
      <c r="CV181" s="428"/>
      <c r="CW181" s="428"/>
    </row>
    <row r="182" spans="2:101" s="366" customFormat="1" ht="23.45" customHeight="1">
      <c r="B182" s="422"/>
      <c r="C182" s="685">
        <v>173</v>
      </c>
      <c r="D182" s="2250" t="str">
        <f t="shared" si="8"/>
        <v/>
      </c>
      <c r="E182" s="2251"/>
      <c r="F182" s="2251"/>
      <c r="G182" s="2251"/>
      <c r="H182" s="2075">
        <v>1</v>
      </c>
      <c r="I182" s="2250"/>
      <c r="J182" s="2252"/>
      <c r="K182" s="2253"/>
      <c r="L182" s="2253"/>
      <c r="M182" s="2253"/>
      <c r="N182" s="2253"/>
      <c r="O182" s="2254"/>
      <c r="P182" s="426"/>
      <c r="Q182" s="2212"/>
      <c r="R182" s="2212"/>
      <c r="S182" s="2212"/>
      <c r="T182" s="2212"/>
      <c r="U182" s="2212"/>
      <c r="V182" s="2259"/>
      <c r="W182" s="2259"/>
      <c r="X182" s="2212"/>
      <c r="Y182" s="2218"/>
      <c r="Z182" s="2256" t="str">
        <f>'計算書（非表示）'!I178</f>
        <v/>
      </c>
      <c r="AA182" s="2256"/>
      <c r="AB182" s="2256"/>
      <c r="AC182" s="2256"/>
      <c r="AD182" s="2257"/>
      <c r="AE182" s="427"/>
      <c r="AF182" s="685">
        <v>173</v>
      </c>
      <c r="AG182" s="2250" t="str">
        <f t="shared" si="9"/>
        <v/>
      </c>
      <c r="AH182" s="2251"/>
      <c r="AI182" s="2251"/>
      <c r="AJ182" s="2251"/>
      <c r="AK182" s="2075">
        <v>3</v>
      </c>
      <c r="AL182" s="2250"/>
      <c r="AM182" s="2252"/>
      <c r="AN182" s="2253"/>
      <c r="AO182" s="2253"/>
      <c r="AP182" s="2253"/>
      <c r="AQ182" s="2253"/>
      <c r="AR182" s="2254"/>
      <c r="AS182" s="426"/>
      <c r="AT182" s="2212"/>
      <c r="AU182" s="2212"/>
      <c r="AV182" s="2212"/>
      <c r="AW182" s="2212"/>
      <c r="AX182" s="2212"/>
      <c r="AY182" s="2260"/>
      <c r="AZ182" s="2260"/>
      <c r="BA182" s="2212"/>
      <c r="BB182" s="2218"/>
      <c r="BC182" s="2256" t="str">
        <f>'計算書（非表示）'!S178</f>
        <v/>
      </c>
      <c r="BD182" s="2256" t="str">
        <f t="shared" si="10"/>
        <v/>
      </c>
      <c r="BE182" s="2256" t="str">
        <f t="shared" si="10"/>
        <v/>
      </c>
      <c r="BF182" s="2256" t="str">
        <f t="shared" si="10"/>
        <v/>
      </c>
      <c r="BG182" s="2257" t="str">
        <f t="shared" si="10"/>
        <v/>
      </c>
      <c r="CV182" s="428"/>
      <c r="CW182" s="428"/>
    </row>
    <row r="183" spans="2:101" s="366" customFormat="1" ht="23.45" customHeight="1">
      <c r="B183" s="422"/>
      <c r="C183" s="685">
        <v>174</v>
      </c>
      <c r="D183" s="2250" t="str">
        <f t="shared" si="8"/>
        <v/>
      </c>
      <c r="E183" s="2251"/>
      <c r="F183" s="2251"/>
      <c r="G183" s="2251"/>
      <c r="H183" s="2075">
        <v>1</v>
      </c>
      <c r="I183" s="2250"/>
      <c r="J183" s="2252"/>
      <c r="K183" s="2253"/>
      <c r="L183" s="2253"/>
      <c r="M183" s="2253"/>
      <c r="N183" s="2253"/>
      <c r="O183" s="2254"/>
      <c r="P183" s="426"/>
      <c r="Q183" s="2212"/>
      <c r="R183" s="2212"/>
      <c r="S183" s="2212"/>
      <c r="T183" s="2212"/>
      <c r="U183" s="2212"/>
      <c r="V183" s="2259"/>
      <c r="W183" s="2259"/>
      <c r="X183" s="2212"/>
      <c r="Y183" s="2218"/>
      <c r="Z183" s="2256" t="str">
        <f>'計算書（非表示）'!I179</f>
        <v/>
      </c>
      <c r="AA183" s="2256"/>
      <c r="AB183" s="2256"/>
      <c r="AC183" s="2256"/>
      <c r="AD183" s="2257"/>
      <c r="AE183" s="427"/>
      <c r="AF183" s="685">
        <v>174</v>
      </c>
      <c r="AG183" s="2250" t="str">
        <f t="shared" si="9"/>
        <v/>
      </c>
      <c r="AH183" s="2251"/>
      <c r="AI183" s="2251"/>
      <c r="AJ183" s="2251"/>
      <c r="AK183" s="2075">
        <v>3</v>
      </c>
      <c r="AL183" s="2250"/>
      <c r="AM183" s="2252"/>
      <c r="AN183" s="2253"/>
      <c r="AO183" s="2253"/>
      <c r="AP183" s="2253"/>
      <c r="AQ183" s="2253"/>
      <c r="AR183" s="2254"/>
      <c r="AS183" s="426"/>
      <c r="AT183" s="2212"/>
      <c r="AU183" s="2212"/>
      <c r="AV183" s="2212"/>
      <c r="AW183" s="2212"/>
      <c r="AX183" s="2212"/>
      <c r="AY183" s="2260"/>
      <c r="AZ183" s="2260"/>
      <c r="BA183" s="2212"/>
      <c r="BB183" s="2218"/>
      <c r="BC183" s="2256" t="str">
        <f>'計算書（非表示）'!S179</f>
        <v/>
      </c>
      <c r="BD183" s="2256" t="str">
        <f t="shared" si="10"/>
        <v/>
      </c>
      <c r="BE183" s="2256" t="str">
        <f t="shared" si="10"/>
        <v/>
      </c>
      <c r="BF183" s="2256" t="str">
        <f t="shared" si="10"/>
        <v/>
      </c>
      <c r="BG183" s="2257" t="str">
        <f t="shared" si="10"/>
        <v/>
      </c>
      <c r="CV183" s="428"/>
      <c r="CW183" s="428"/>
    </row>
    <row r="184" spans="2:101" s="366" customFormat="1" ht="23.45" customHeight="1">
      <c r="B184" s="422"/>
      <c r="C184" s="685">
        <v>175</v>
      </c>
      <c r="D184" s="2250" t="str">
        <f t="shared" si="8"/>
        <v/>
      </c>
      <c r="E184" s="2251"/>
      <c r="F184" s="2251"/>
      <c r="G184" s="2251"/>
      <c r="H184" s="2075">
        <v>1</v>
      </c>
      <c r="I184" s="2250"/>
      <c r="J184" s="2252"/>
      <c r="K184" s="2253"/>
      <c r="L184" s="2253"/>
      <c r="M184" s="2253"/>
      <c r="N184" s="2253"/>
      <c r="O184" s="2254"/>
      <c r="P184" s="426"/>
      <c r="Q184" s="2212"/>
      <c r="R184" s="2212"/>
      <c r="S184" s="2212"/>
      <c r="T184" s="2212"/>
      <c r="U184" s="2212"/>
      <c r="V184" s="2259"/>
      <c r="W184" s="2259"/>
      <c r="X184" s="2212"/>
      <c r="Y184" s="2218"/>
      <c r="Z184" s="2256" t="str">
        <f>'計算書（非表示）'!I180</f>
        <v/>
      </c>
      <c r="AA184" s="2256"/>
      <c r="AB184" s="2256"/>
      <c r="AC184" s="2256"/>
      <c r="AD184" s="2257"/>
      <c r="AE184" s="427"/>
      <c r="AF184" s="685">
        <v>175</v>
      </c>
      <c r="AG184" s="2250" t="str">
        <f t="shared" si="9"/>
        <v/>
      </c>
      <c r="AH184" s="2251"/>
      <c r="AI184" s="2251"/>
      <c r="AJ184" s="2251"/>
      <c r="AK184" s="2075">
        <v>3</v>
      </c>
      <c r="AL184" s="2250"/>
      <c r="AM184" s="2252"/>
      <c r="AN184" s="2253"/>
      <c r="AO184" s="2253"/>
      <c r="AP184" s="2253"/>
      <c r="AQ184" s="2253"/>
      <c r="AR184" s="2254"/>
      <c r="AS184" s="426"/>
      <c r="AT184" s="2212"/>
      <c r="AU184" s="2212"/>
      <c r="AV184" s="2212"/>
      <c r="AW184" s="2212"/>
      <c r="AX184" s="2212"/>
      <c r="AY184" s="2260"/>
      <c r="AZ184" s="2260"/>
      <c r="BA184" s="2212"/>
      <c r="BB184" s="2218"/>
      <c r="BC184" s="2256" t="str">
        <f>'計算書（非表示）'!S180</f>
        <v/>
      </c>
      <c r="BD184" s="2256" t="str">
        <f t="shared" si="10"/>
        <v/>
      </c>
      <c r="BE184" s="2256" t="str">
        <f t="shared" si="10"/>
        <v/>
      </c>
      <c r="BF184" s="2256" t="str">
        <f t="shared" si="10"/>
        <v/>
      </c>
      <c r="BG184" s="2257" t="str">
        <f t="shared" si="10"/>
        <v/>
      </c>
      <c r="CV184" s="428"/>
      <c r="CW184" s="428"/>
    </row>
    <row r="185" spans="2:101" s="366" customFormat="1" ht="23.45" customHeight="1">
      <c r="B185" s="422"/>
      <c r="C185" s="685">
        <v>176</v>
      </c>
      <c r="D185" s="2250" t="str">
        <f t="shared" si="8"/>
        <v/>
      </c>
      <c r="E185" s="2251"/>
      <c r="F185" s="2251"/>
      <c r="G185" s="2251"/>
      <c r="H185" s="2075">
        <v>1</v>
      </c>
      <c r="I185" s="2250"/>
      <c r="J185" s="2252"/>
      <c r="K185" s="2253"/>
      <c r="L185" s="2253"/>
      <c r="M185" s="2253"/>
      <c r="N185" s="2253"/>
      <c r="O185" s="2254"/>
      <c r="P185" s="426"/>
      <c r="Q185" s="2212"/>
      <c r="R185" s="2212"/>
      <c r="S185" s="2212"/>
      <c r="T185" s="2212"/>
      <c r="U185" s="2212"/>
      <c r="V185" s="2259"/>
      <c r="W185" s="2259"/>
      <c r="X185" s="2212"/>
      <c r="Y185" s="2218"/>
      <c r="Z185" s="2256" t="str">
        <f>'計算書（非表示）'!I181</f>
        <v/>
      </c>
      <c r="AA185" s="2256"/>
      <c r="AB185" s="2256"/>
      <c r="AC185" s="2256"/>
      <c r="AD185" s="2257"/>
      <c r="AE185" s="427"/>
      <c r="AF185" s="685">
        <v>176</v>
      </c>
      <c r="AG185" s="2250" t="str">
        <f t="shared" si="9"/>
        <v/>
      </c>
      <c r="AH185" s="2251"/>
      <c r="AI185" s="2251"/>
      <c r="AJ185" s="2251"/>
      <c r="AK185" s="2075">
        <v>3</v>
      </c>
      <c r="AL185" s="2250"/>
      <c r="AM185" s="2252"/>
      <c r="AN185" s="2253"/>
      <c r="AO185" s="2253"/>
      <c r="AP185" s="2253"/>
      <c r="AQ185" s="2253"/>
      <c r="AR185" s="2254"/>
      <c r="AS185" s="426"/>
      <c r="AT185" s="2212"/>
      <c r="AU185" s="2212"/>
      <c r="AV185" s="2212"/>
      <c r="AW185" s="2212"/>
      <c r="AX185" s="2212"/>
      <c r="AY185" s="2260"/>
      <c r="AZ185" s="2260"/>
      <c r="BA185" s="2212"/>
      <c r="BB185" s="2218"/>
      <c r="BC185" s="2256" t="str">
        <f>'計算書（非表示）'!S181</f>
        <v/>
      </c>
      <c r="BD185" s="2256" t="str">
        <f t="shared" si="10"/>
        <v/>
      </c>
      <c r="BE185" s="2256" t="str">
        <f t="shared" si="10"/>
        <v/>
      </c>
      <c r="BF185" s="2256" t="str">
        <f t="shared" si="10"/>
        <v/>
      </c>
      <c r="BG185" s="2257" t="str">
        <f t="shared" si="10"/>
        <v/>
      </c>
      <c r="CV185" s="428"/>
      <c r="CW185" s="428"/>
    </row>
    <row r="186" spans="2:101" s="366" customFormat="1" ht="23.45" customHeight="1">
      <c r="B186" s="422"/>
      <c r="C186" s="685">
        <v>177</v>
      </c>
      <c r="D186" s="2250" t="str">
        <f t="shared" si="8"/>
        <v/>
      </c>
      <c r="E186" s="2251"/>
      <c r="F186" s="2251"/>
      <c r="G186" s="2251"/>
      <c r="H186" s="2075">
        <v>1</v>
      </c>
      <c r="I186" s="2250"/>
      <c r="J186" s="2252"/>
      <c r="K186" s="2253"/>
      <c r="L186" s="2253"/>
      <c r="M186" s="2253"/>
      <c r="N186" s="2253"/>
      <c r="O186" s="2254"/>
      <c r="P186" s="426"/>
      <c r="Q186" s="2212"/>
      <c r="R186" s="2212"/>
      <c r="S186" s="2212"/>
      <c r="T186" s="2212"/>
      <c r="U186" s="2212"/>
      <c r="V186" s="2259"/>
      <c r="W186" s="2259"/>
      <c r="X186" s="2212"/>
      <c r="Y186" s="2218"/>
      <c r="Z186" s="2256" t="str">
        <f>'計算書（非表示）'!I182</f>
        <v/>
      </c>
      <c r="AA186" s="2256"/>
      <c r="AB186" s="2256"/>
      <c r="AC186" s="2256"/>
      <c r="AD186" s="2257"/>
      <c r="AE186" s="427"/>
      <c r="AF186" s="685">
        <v>177</v>
      </c>
      <c r="AG186" s="2250" t="str">
        <f t="shared" si="9"/>
        <v/>
      </c>
      <c r="AH186" s="2251"/>
      <c r="AI186" s="2251"/>
      <c r="AJ186" s="2251"/>
      <c r="AK186" s="2075">
        <v>3</v>
      </c>
      <c r="AL186" s="2250"/>
      <c r="AM186" s="2252"/>
      <c r="AN186" s="2253"/>
      <c r="AO186" s="2253"/>
      <c r="AP186" s="2253"/>
      <c r="AQ186" s="2253"/>
      <c r="AR186" s="2254"/>
      <c r="AS186" s="426"/>
      <c r="AT186" s="2212"/>
      <c r="AU186" s="2212"/>
      <c r="AV186" s="2212"/>
      <c r="AW186" s="2212"/>
      <c r="AX186" s="2212"/>
      <c r="AY186" s="2260"/>
      <c r="AZ186" s="2260"/>
      <c r="BA186" s="2212"/>
      <c r="BB186" s="2218"/>
      <c r="BC186" s="2256" t="str">
        <f>'計算書（非表示）'!S182</f>
        <v/>
      </c>
      <c r="BD186" s="2256" t="str">
        <f t="shared" si="10"/>
        <v/>
      </c>
      <c r="BE186" s="2256" t="str">
        <f t="shared" si="10"/>
        <v/>
      </c>
      <c r="BF186" s="2256" t="str">
        <f t="shared" si="10"/>
        <v/>
      </c>
      <c r="BG186" s="2257" t="str">
        <f t="shared" si="10"/>
        <v/>
      </c>
      <c r="CV186" s="428"/>
      <c r="CW186" s="428"/>
    </row>
    <row r="187" spans="2:101" s="366" customFormat="1" ht="23.45" customHeight="1">
      <c r="B187" s="422"/>
      <c r="C187" s="685">
        <v>178</v>
      </c>
      <c r="D187" s="2250" t="str">
        <f t="shared" si="8"/>
        <v/>
      </c>
      <c r="E187" s="2251"/>
      <c r="F187" s="2251"/>
      <c r="G187" s="2251"/>
      <c r="H187" s="2075">
        <v>1</v>
      </c>
      <c r="I187" s="2250"/>
      <c r="J187" s="2252"/>
      <c r="K187" s="2253"/>
      <c r="L187" s="2253"/>
      <c r="M187" s="2253"/>
      <c r="N187" s="2253"/>
      <c r="O187" s="2254"/>
      <c r="P187" s="426"/>
      <c r="Q187" s="2212"/>
      <c r="R187" s="2212"/>
      <c r="S187" s="2212"/>
      <c r="T187" s="2212"/>
      <c r="U187" s="2212"/>
      <c r="V187" s="2259"/>
      <c r="W187" s="2259"/>
      <c r="X187" s="2212"/>
      <c r="Y187" s="2218"/>
      <c r="Z187" s="2256" t="str">
        <f>'計算書（非表示）'!I183</f>
        <v/>
      </c>
      <c r="AA187" s="2256"/>
      <c r="AB187" s="2256"/>
      <c r="AC187" s="2256"/>
      <c r="AD187" s="2257"/>
      <c r="AE187" s="427"/>
      <c r="AF187" s="685">
        <v>178</v>
      </c>
      <c r="AG187" s="2250" t="str">
        <f t="shared" si="9"/>
        <v/>
      </c>
      <c r="AH187" s="2251"/>
      <c r="AI187" s="2251"/>
      <c r="AJ187" s="2251"/>
      <c r="AK187" s="2075">
        <v>3</v>
      </c>
      <c r="AL187" s="2250"/>
      <c r="AM187" s="2252"/>
      <c r="AN187" s="2253"/>
      <c r="AO187" s="2253"/>
      <c r="AP187" s="2253"/>
      <c r="AQ187" s="2253"/>
      <c r="AR187" s="2254"/>
      <c r="AS187" s="426"/>
      <c r="AT187" s="2212"/>
      <c r="AU187" s="2212"/>
      <c r="AV187" s="2212"/>
      <c r="AW187" s="2212"/>
      <c r="AX187" s="2212"/>
      <c r="AY187" s="2260"/>
      <c r="AZ187" s="2260"/>
      <c r="BA187" s="2212"/>
      <c r="BB187" s="2218"/>
      <c r="BC187" s="2256" t="str">
        <f>'計算書（非表示）'!S183</f>
        <v/>
      </c>
      <c r="BD187" s="2256" t="str">
        <f t="shared" si="10"/>
        <v/>
      </c>
      <c r="BE187" s="2256" t="str">
        <f t="shared" si="10"/>
        <v/>
      </c>
      <c r="BF187" s="2256" t="str">
        <f t="shared" si="10"/>
        <v/>
      </c>
      <c r="BG187" s="2257" t="str">
        <f t="shared" si="10"/>
        <v/>
      </c>
      <c r="CV187" s="428"/>
      <c r="CW187" s="428"/>
    </row>
    <row r="188" spans="2:101" s="366" customFormat="1" ht="23.45" customHeight="1">
      <c r="B188" s="422"/>
      <c r="C188" s="685">
        <v>179</v>
      </c>
      <c r="D188" s="2250" t="str">
        <f t="shared" si="8"/>
        <v/>
      </c>
      <c r="E188" s="2251"/>
      <c r="F188" s="2251"/>
      <c r="G188" s="2251"/>
      <c r="H188" s="2075">
        <v>1</v>
      </c>
      <c r="I188" s="2250"/>
      <c r="J188" s="2252"/>
      <c r="K188" s="2253"/>
      <c r="L188" s="2253"/>
      <c r="M188" s="2253"/>
      <c r="N188" s="2253"/>
      <c r="O188" s="2254"/>
      <c r="P188" s="426"/>
      <c r="Q188" s="2212"/>
      <c r="R188" s="2212"/>
      <c r="S188" s="2212"/>
      <c r="T188" s="2212"/>
      <c r="U188" s="2212"/>
      <c r="V188" s="2259"/>
      <c r="W188" s="2259"/>
      <c r="X188" s="2212"/>
      <c r="Y188" s="2218"/>
      <c r="Z188" s="2256" t="str">
        <f>'計算書（非表示）'!I184</f>
        <v/>
      </c>
      <c r="AA188" s="2256"/>
      <c r="AB188" s="2256"/>
      <c r="AC188" s="2256"/>
      <c r="AD188" s="2257"/>
      <c r="AE188" s="427"/>
      <c r="AF188" s="685">
        <v>179</v>
      </c>
      <c r="AG188" s="2250" t="str">
        <f t="shared" si="9"/>
        <v/>
      </c>
      <c r="AH188" s="2251"/>
      <c r="AI188" s="2251"/>
      <c r="AJ188" s="2251"/>
      <c r="AK188" s="2075">
        <v>3</v>
      </c>
      <c r="AL188" s="2250"/>
      <c r="AM188" s="2252"/>
      <c r="AN188" s="2253"/>
      <c r="AO188" s="2253"/>
      <c r="AP188" s="2253"/>
      <c r="AQ188" s="2253"/>
      <c r="AR188" s="2254"/>
      <c r="AS188" s="426"/>
      <c r="AT188" s="2212"/>
      <c r="AU188" s="2212"/>
      <c r="AV188" s="2212"/>
      <c r="AW188" s="2212"/>
      <c r="AX188" s="2212"/>
      <c r="AY188" s="2260"/>
      <c r="AZ188" s="2260"/>
      <c r="BA188" s="2212"/>
      <c r="BB188" s="2218"/>
      <c r="BC188" s="2256" t="str">
        <f>'計算書（非表示）'!S184</f>
        <v/>
      </c>
      <c r="BD188" s="2256" t="str">
        <f t="shared" si="10"/>
        <v/>
      </c>
      <c r="BE188" s="2256" t="str">
        <f t="shared" si="10"/>
        <v/>
      </c>
      <c r="BF188" s="2256" t="str">
        <f t="shared" si="10"/>
        <v/>
      </c>
      <c r="BG188" s="2257" t="str">
        <f t="shared" si="10"/>
        <v/>
      </c>
      <c r="CV188" s="428"/>
      <c r="CW188" s="428"/>
    </row>
    <row r="189" spans="2:101" s="366" customFormat="1" ht="23.45" customHeight="1">
      <c r="B189" s="422"/>
      <c r="C189" s="685">
        <v>180</v>
      </c>
      <c r="D189" s="2250" t="str">
        <f t="shared" si="8"/>
        <v/>
      </c>
      <c r="E189" s="2251"/>
      <c r="F189" s="2251"/>
      <c r="G189" s="2251"/>
      <c r="H189" s="2075">
        <v>1</v>
      </c>
      <c r="I189" s="2250"/>
      <c r="J189" s="2252"/>
      <c r="K189" s="2253"/>
      <c r="L189" s="2253"/>
      <c r="M189" s="2253"/>
      <c r="N189" s="2253"/>
      <c r="O189" s="2254"/>
      <c r="P189" s="426"/>
      <c r="Q189" s="2212"/>
      <c r="R189" s="2212"/>
      <c r="S189" s="2212"/>
      <c r="T189" s="2212"/>
      <c r="U189" s="2212"/>
      <c r="V189" s="2259"/>
      <c r="W189" s="2259"/>
      <c r="X189" s="2212"/>
      <c r="Y189" s="2218"/>
      <c r="Z189" s="2256" t="str">
        <f>'計算書（非表示）'!I185</f>
        <v/>
      </c>
      <c r="AA189" s="2256"/>
      <c r="AB189" s="2256"/>
      <c r="AC189" s="2256"/>
      <c r="AD189" s="2257"/>
      <c r="AE189" s="427"/>
      <c r="AF189" s="685">
        <v>180</v>
      </c>
      <c r="AG189" s="2250" t="str">
        <f t="shared" si="9"/>
        <v/>
      </c>
      <c r="AH189" s="2251"/>
      <c r="AI189" s="2251"/>
      <c r="AJ189" s="2251"/>
      <c r="AK189" s="2075">
        <v>3</v>
      </c>
      <c r="AL189" s="2250"/>
      <c r="AM189" s="2252"/>
      <c r="AN189" s="2253"/>
      <c r="AO189" s="2253"/>
      <c r="AP189" s="2253"/>
      <c r="AQ189" s="2253"/>
      <c r="AR189" s="2254"/>
      <c r="AS189" s="426"/>
      <c r="AT189" s="2212"/>
      <c r="AU189" s="2212"/>
      <c r="AV189" s="2212"/>
      <c r="AW189" s="2212"/>
      <c r="AX189" s="2212"/>
      <c r="AY189" s="2260"/>
      <c r="AZ189" s="2260"/>
      <c r="BA189" s="2212"/>
      <c r="BB189" s="2218"/>
      <c r="BC189" s="2256" t="str">
        <f>'計算書（非表示）'!S185</f>
        <v/>
      </c>
      <c r="BD189" s="2256" t="str">
        <f t="shared" si="10"/>
        <v/>
      </c>
      <c r="BE189" s="2256" t="str">
        <f t="shared" si="10"/>
        <v/>
      </c>
      <c r="BF189" s="2256" t="str">
        <f t="shared" si="10"/>
        <v/>
      </c>
      <c r="BG189" s="2257" t="str">
        <f t="shared" si="10"/>
        <v/>
      </c>
      <c r="CV189" s="428"/>
      <c r="CW189" s="428"/>
    </row>
    <row r="190" spans="2:101" s="366" customFormat="1" ht="23.45" customHeight="1">
      <c r="B190" s="422"/>
      <c r="C190" s="685">
        <v>181</v>
      </c>
      <c r="D190" s="2250" t="str">
        <f t="shared" si="8"/>
        <v/>
      </c>
      <c r="E190" s="2251"/>
      <c r="F190" s="2251"/>
      <c r="G190" s="2251"/>
      <c r="H190" s="2075">
        <v>1</v>
      </c>
      <c r="I190" s="2250"/>
      <c r="J190" s="2252"/>
      <c r="K190" s="2253"/>
      <c r="L190" s="2253"/>
      <c r="M190" s="2253"/>
      <c r="N190" s="2253"/>
      <c r="O190" s="2254"/>
      <c r="P190" s="426"/>
      <c r="Q190" s="2212"/>
      <c r="R190" s="2212"/>
      <c r="S190" s="2212"/>
      <c r="T190" s="2212"/>
      <c r="U190" s="2212"/>
      <c r="V190" s="2259"/>
      <c r="W190" s="2259"/>
      <c r="X190" s="2212"/>
      <c r="Y190" s="2218"/>
      <c r="Z190" s="2256" t="str">
        <f>'計算書（非表示）'!I186</f>
        <v/>
      </c>
      <c r="AA190" s="2256"/>
      <c r="AB190" s="2256"/>
      <c r="AC190" s="2256"/>
      <c r="AD190" s="2257"/>
      <c r="AE190" s="427"/>
      <c r="AF190" s="685">
        <v>181</v>
      </c>
      <c r="AG190" s="2250" t="str">
        <f t="shared" si="9"/>
        <v/>
      </c>
      <c r="AH190" s="2251"/>
      <c r="AI190" s="2251"/>
      <c r="AJ190" s="2251"/>
      <c r="AK190" s="2075">
        <v>3</v>
      </c>
      <c r="AL190" s="2250"/>
      <c r="AM190" s="2252"/>
      <c r="AN190" s="2253"/>
      <c r="AO190" s="2253"/>
      <c r="AP190" s="2253"/>
      <c r="AQ190" s="2253"/>
      <c r="AR190" s="2254"/>
      <c r="AS190" s="426"/>
      <c r="AT190" s="2212"/>
      <c r="AU190" s="2212"/>
      <c r="AV190" s="2212"/>
      <c r="AW190" s="2212"/>
      <c r="AX190" s="2212"/>
      <c r="AY190" s="2260"/>
      <c r="AZ190" s="2260"/>
      <c r="BA190" s="2212"/>
      <c r="BB190" s="2218"/>
      <c r="BC190" s="2256" t="str">
        <f>'計算書（非表示）'!S186</f>
        <v/>
      </c>
      <c r="BD190" s="2256" t="str">
        <f t="shared" si="10"/>
        <v/>
      </c>
      <c r="BE190" s="2256" t="str">
        <f t="shared" si="10"/>
        <v/>
      </c>
      <c r="BF190" s="2256" t="str">
        <f t="shared" si="10"/>
        <v/>
      </c>
      <c r="BG190" s="2257" t="str">
        <f t="shared" si="10"/>
        <v/>
      </c>
      <c r="CV190" s="428"/>
      <c r="CW190" s="428"/>
    </row>
    <row r="191" spans="2:101" s="366" customFormat="1" ht="23.45" customHeight="1">
      <c r="B191" s="422"/>
      <c r="C191" s="685">
        <v>182</v>
      </c>
      <c r="D191" s="2250" t="str">
        <f t="shared" si="8"/>
        <v/>
      </c>
      <c r="E191" s="2251"/>
      <c r="F191" s="2251"/>
      <c r="G191" s="2251"/>
      <c r="H191" s="2075">
        <v>1</v>
      </c>
      <c r="I191" s="2250"/>
      <c r="J191" s="2252"/>
      <c r="K191" s="2253"/>
      <c r="L191" s="2253"/>
      <c r="M191" s="2253"/>
      <c r="N191" s="2253"/>
      <c r="O191" s="2254"/>
      <c r="P191" s="426"/>
      <c r="Q191" s="2212"/>
      <c r="R191" s="2212"/>
      <c r="S191" s="2212"/>
      <c r="T191" s="2212"/>
      <c r="U191" s="2212"/>
      <c r="V191" s="2259"/>
      <c r="W191" s="2259"/>
      <c r="X191" s="2212"/>
      <c r="Y191" s="2218"/>
      <c r="Z191" s="2256" t="str">
        <f>'計算書（非表示）'!I187</f>
        <v/>
      </c>
      <c r="AA191" s="2256"/>
      <c r="AB191" s="2256"/>
      <c r="AC191" s="2256"/>
      <c r="AD191" s="2257"/>
      <c r="AE191" s="427"/>
      <c r="AF191" s="685">
        <v>182</v>
      </c>
      <c r="AG191" s="2250" t="str">
        <f t="shared" si="9"/>
        <v/>
      </c>
      <c r="AH191" s="2251"/>
      <c r="AI191" s="2251"/>
      <c r="AJ191" s="2251"/>
      <c r="AK191" s="2075">
        <v>3</v>
      </c>
      <c r="AL191" s="2250"/>
      <c r="AM191" s="2252"/>
      <c r="AN191" s="2253"/>
      <c r="AO191" s="2253"/>
      <c r="AP191" s="2253"/>
      <c r="AQ191" s="2253"/>
      <c r="AR191" s="2254"/>
      <c r="AS191" s="426"/>
      <c r="AT191" s="2212"/>
      <c r="AU191" s="2212"/>
      <c r="AV191" s="2212"/>
      <c r="AW191" s="2212"/>
      <c r="AX191" s="2212"/>
      <c r="AY191" s="2260"/>
      <c r="AZ191" s="2260"/>
      <c r="BA191" s="2212"/>
      <c r="BB191" s="2218"/>
      <c r="BC191" s="2256" t="str">
        <f>'計算書（非表示）'!S187</f>
        <v/>
      </c>
      <c r="BD191" s="2256" t="str">
        <f t="shared" si="10"/>
        <v/>
      </c>
      <c r="BE191" s="2256" t="str">
        <f t="shared" si="10"/>
        <v/>
      </c>
      <c r="BF191" s="2256" t="str">
        <f t="shared" si="10"/>
        <v/>
      </c>
      <c r="BG191" s="2257" t="str">
        <f t="shared" si="10"/>
        <v/>
      </c>
      <c r="CV191" s="428"/>
      <c r="CW191" s="428"/>
    </row>
    <row r="192" spans="2:101" s="366" customFormat="1" ht="23.45" customHeight="1">
      <c r="B192" s="422"/>
      <c r="C192" s="685">
        <v>183</v>
      </c>
      <c r="D192" s="2250" t="str">
        <f t="shared" si="8"/>
        <v/>
      </c>
      <c r="E192" s="2251"/>
      <c r="F192" s="2251"/>
      <c r="G192" s="2251"/>
      <c r="H192" s="2075">
        <v>1</v>
      </c>
      <c r="I192" s="2250"/>
      <c r="J192" s="2252"/>
      <c r="K192" s="2253"/>
      <c r="L192" s="2253"/>
      <c r="M192" s="2253"/>
      <c r="N192" s="2253"/>
      <c r="O192" s="2254"/>
      <c r="P192" s="426"/>
      <c r="Q192" s="2212"/>
      <c r="R192" s="2212"/>
      <c r="S192" s="2212"/>
      <c r="T192" s="2212"/>
      <c r="U192" s="2212"/>
      <c r="V192" s="2259"/>
      <c r="W192" s="2259"/>
      <c r="X192" s="2212"/>
      <c r="Y192" s="2218"/>
      <c r="Z192" s="2256" t="str">
        <f>'計算書（非表示）'!I188</f>
        <v/>
      </c>
      <c r="AA192" s="2256"/>
      <c r="AB192" s="2256"/>
      <c r="AC192" s="2256"/>
      <c r="AD192" s="2257"/>
      <c r="AE192" s="427"/>
      <c r="AF192" s="685">
        <v>183</v>
      </c>
      <c r="AG192" s="2250" t="str">
        <f t="shared" si="9"/>
        <v/>
      </c>
      <c r="AH192" s="2251"/>
      <c r="AI192" s="2251"/>
      <c r="AJ192" s="2251"/>
      <c r="AK192" s="2075">
        <v>3</v>
      </c>
      <c r="AL192" s="2250"/>
      <c r="AM192" s="2252"/>
      <c r="AN192" s="2253"/>
      <c r="AO192" s="2253"/>
      <c r="AP192" s="2253"/>
      <c r="AQ192" s="2253"/>
      <c r="AR192" s="2254"/>
      <c r="AS192" s="426"/>
      <c r="AT192" s="2212"/>
      <c r="AU192" s="2212"/>
      <c r="AV192" s="2212"/>
      <c r="AW192" s="2212"/>
      <c r="AX192" s="2212"/>
      <c r="AY192" s="2260"/>
      <c r="AZ192" s="2260"/>
      <c r="BA192" s="2212"/>
      <c r="BB192" s="2218"/>
      <c r="BC192" s="2256" t="str">
        <f>'計算書（非表示）'!S188</f>
        <v/>
      </c>
      <c r="BD192" s="2256" t="str">
        <f t="shared" si="10"/>
        <v/>
      </c>
      <c r="BE192" s="2256" t="str">
        <f t="shared" si="10"/>
        <v/>
      </c>
      <c r="BF192" s="2256" t="str">
        <f t="shared" si="10"/>
        <v/>
      </c>
      <c r="BG192" s="2257" t="str">
        <f t="shared" si="10"/>
        <v/>
      </c>
      <c r="CV192" s="428"/>
      <c r="CW192" s="428"/>
    </row>
    <row r="193" spans="2:101" s="366" customFormat="1" ht="23.45" customHeight="1">
      <c r="B193" s="422"/>
      <c r="C193" s="685">
        <v>184</v>
      </c>
      <c r="D193" s="2250" t="str">
        <f t="shared" si="8"/>
        <v/>
      </c>
      <c r="E193" s="2251"/>
      <c r="F193" s="2251"/>
      <c r="G193" s="2251"/>
      <c r="H193" s="2075">
        <v>1</v>
      </c>
      <c r="I193" s="2250"/>
      <c r="J193" s="2252"/>
      <c r="K193" s="2253"/>
      <c r="L193" s="2253"/>
      <c r="M193" s="2253"/>
      <c r="N193" s="2253"/>
      <c r="O193" s="2254"/>
      <c r="P193" s="426"/>
      <c r="Q193" s="2212"/>
      <c r="R193" s="2212"/>
      <c r="S193" s="2212"/>
      <c r="T193" s="2212"/>
      <c r="U193" s="2212"/>
      <c r="V193" s="2259"/>
      <c r="W193" s="2259"/>
      <c r="X193" s="2212"/>
      <c r="Y193" s="2218"/>
      <c r="Z193" s="2256" t="str">
        <f>'計算書（非表示）'!I189</f>
        <v/>
      </c>
      <c r="AA193" s="2256"/>
      <c r="AB193" s="2256"/>
      <c r="AC193" s="2256"/>
      <c r="AD193" s="2257"/>
      <c r="AE193" s="427"/>
      <c r="AF193" s="685">
        <v>184</v>
      </c>
      <c r="AG193" s="2250" t="str">
        <f t="shared" si="9"/>
        <v/>
      </c>
      <c r="AH193" s="2251"/>
      <c r="AI193" s="2251"/>
      <c r="AJ193" s="2251"/>
      <c r="AK193" s="2075">
        <v>3</v>
      </c>
      <c r="AL193" s="2250"/>
      <c r="AM193" s="2252"/>
      <c r="AN193" s="2253"/>
      <c r="AO193" s="2253"/>
      <c r="AP193" s="2253"/>
      <c r="AQ193" s="2253"/>
      <c r="AR193" s="2254"/>
      <c r="AS193" s="426"/>
      <c r="AT193" s="2212"/>
      <c r="AU193" s="2212"/>
      <c r="AV193" s="2212"/>
      <c r="AW193" s="2212"/>
      <c r="AX193" s="2212"/>
      <c r="AY193" s="2260"/>
      <c r="AZ193" s="2260"/>
      <c r="BA193" s="2212"/>
      <c r="BB193" s="2218"/>
      <c r="BC193" s="2256" t="str">
        <f>'計算書（非表示）'!S189</f>
        <v/>
      </c>
      <c r="BD193" s="2256" t="str">
        <f t="shared" si="10"/>
        <v/>
      </c>
      <c r="BE193" s="2256" t="str">
        <f t="shared" si="10"/>
        <v/>
      </c>
      <c r="BF193" s="2256" t="str">
        <f t="shared" si="10"/>
        <v/>
      </c>
      <c r="BG193" s="2257" t="str">
        <f t="shared" si="10"/>
        <v/>
      </c>
      <c r="CV193" s="428"/>
      <c r="CW193" s="428"/>
    </row>
    <row r="194" spans="2:101" s="366" customFormat="1" ht="23.45" customHeight="1">
      <c r="B194" s="422"/>
      <c r="C194" s="685">
        <v>185</v>
      </c>
      <c r="D194" s="2250" t="str">
        <f t="shared" si="8"/>
        <v/>
      </c>
      <c r="E194" s="2251"/>
      <c r="F194" s="2251"/>
      <c r="G194" s="2251"/>
      <c r="H194" s="2075">
        <v>1</v>
      </c>
      <c r="I194" s="2250"/>
      <c r="J194" s="2252"/>
      <c r="K194" s="2253"/>
      <c r="L194" s="2253"/>
      <c r="M194" s="2253"/>
      <c r="N194" s="2253"/>
      <c r="O194" s="2254"/>
      <c r="P194" s="426"/>
      <c r="Q194" s="2212"/>
      <c r="R194" s="2212"/>
      <c r="S194" s="2212"/>
      <c r="T194" s="2212"/>
      <c r="U194" s="2212"/>
      <c r="V194" s="2259"/>
      <c r="W194" s="2259"/>
      <c r="X194" s="2212"/>
      <c r="Y194" s="2218"/>
      <c r="Z194" s="2256" t="str">
        <f>'計算書（非表示）'!I190</f>
        <v/>
      </c>
      <c r="AA194" s="2256"/>
      <c r="AB194" s="2256"/>
      <c r="AC194" s="2256"/>
      <c r="AD194" s="2257"/>
      <c r="AE194" s="427"/>
      <c r="AF194" s="685">
        <v>185</v>
      </c>
      <c r="AG194" s="2250" t="str">
        <f t="shared" si="9"/>
        <v/>
      </c>
      <c r="AH194" s="2251"/>
      <c r="AI194" s="2251"/>
      <c r="AJ194" s="2251"/>
      <c r="AK194" s="2075">
        <v>3</v>
      </c>
      <c r="AL194" s="2250"/>
      <c r="AM194" s="2252"/>
      <c r="AN194" s="2253"/>
      <c r="AO194" s="2253"/>
      <c r="AP194" s="2253"/>
      <c r="AQ194" s="2253"/>
      <c r="AR194" s="2254"/>
      <c r="AS194" s="426"/>
      <c r="AT194" s="2212"/>
      <c r="AU194" s="2212"/>
      <c r="AV194" s="2212"/>
      <c r="AW194" s="2212"/>
      <c r="AX194" s="2212"/>
      <c r="AY194" s="2260"/>
      <c r="AZ194" s="2260"/>
      <c r="BA194" s="2212"/>
      <c r="BB194" s="2218"/>
      <c r="BC194" s="2256" t="str">
        <f>'計算書（非表示）'!S190</f>
        <v/>
      </c>
      <c r="BD194" s="2256" t="str">
        <f t="shared" si="10"/>
        <v/>
      </c>
      <c r="BE194" s="2256" t="str">
        <f t="shared" si="10"/>
        <v/>
      </c>
      <c r="BF194" s="2256" t="str">
        <f t="shared" si="10"/>
        <v/>
      </c>
      <c r="BG194" s="2257" t="str">
        <f t="shared" si="10"/>
        <v/>
      </c>
      <c r="CV194" s="428"/>
      <c r="CW194" s="428"/>
    </row>
    <row r="195" spans="2:101" s="366" customFormat="1" ht="23.45" customHeight="1">
      <c r="B195" s="422"/>
      <c r="C195" s="685">
        <v>186</v>
      </c>
      <c r="D195" s="2250" t="str">
        <f t="shared" si="8"/>
        <v/>
      </c>
      <c r="E195" s="2251"/>
      <c r="F195" s="2251"/>
      <c r="G195" s="2251"/>
      <c r="H195" s="2075">
        <v>1</v>
      </c>
      <c r="I195" s="2250"/>
      <c r="J195" s="2252"/>
      <c r="K195" s="2253"/>
      <c r="L195" s="2253"/>
      <c r="M195" s="2253"/>
      <c r="N195" s="2253"/>
      <c r="O195" s="2254"/>
      <c r="P195" s="426"/>
      <c r="Q195" s="2212"/>
      <c r="R195" s="2212"/>
      <c r="S195" s="2212"/>
      <c r="T195" s="2212"/>
      <c r="U195" s="2212"/>
      <c r="V195" s="2259"/>
      <c r="W195" s="2259"/>
      <c r="X195" s="2212"/>
      <c r="Y195" s="2218"/>
      <c r="Z195" s="2256" t="str">
        <f>'計算書（非表示）'!I191</f>
        <v/>
      </c>
      <c r="AA195" s="2256"/>
      <c r="AB195" s="2256"/>
      <c r="AC195" s="2256"/>
      <c r="AD195" s="2257"/>
      <c r="AE195" s="427"/>
      <c r="AF195" s="685">
        <v>186</v>
      </c>
      <c r="AG195" s="2250" t="str">
        <f t="shared" si="9"/>
        <v/>
      </c>
      <c r="AH195" s="2251"/>
      <c r="AI195" s="2251"/>
      <c r="AJ195" s="2251"/>
      <c r="AK195" s="2075">
        <v>3</v>
      </c>
      <c r="AL195" s="2250"/>
      <c r="AM195" s="2252"/>
      <c r="AN195" s="2253"/>
      <c r="AO195" s="2253"/>
      <c r="AP195" s="2253"/>
      <c r="AQ195" s="2253"/>
      <c r="AR195" s="2254"/>
      <c r="AS195" s="426"/>
      <c r="AT195" s="2212"/>
      <c r="AU195" s="2212"/>
      <c r="AV195" s="2212"/>
      <c r="AW195" s="2212"/>
      <c r="AX195" s="2212"/>
      <c r="AY195" s="2260"/>
      <c r="AZ195" s="2260"/>
      <c r="BA195" s="2212"/>
      <c r="BB195" s="2218"/>
      <c r="BC195" s="2256" t="str">
        <f>'計算書（非表示）'!S191</f>
        <v/>
      </c>
      <c r="BD195" s="2256" t="str">
        <f t="shared" si="10"/>
        <v/>
      </c>
      <c r="BE195" s="2256" t="str">
        <f t="shared" si="10"/>
        <v/>
      </c>
      <c r="BF195" s="2256" t="str">
        <f t="shared" si="10"/>
        <v/>
      </c>
      <c r="BG195" s="2257" t="str">
        <f t="shared" si="10"/>
        <v/>
      </c>
      <c r="CV195" s="428"/>
      <c r="CW195" s="428"/>
    </row>
    <row r="196" spans="2:101" s="366" customFormat="1" ht="23.45" customHeight="1">
      <c r="B196" s="422"/>
      <c r="C196" s="685">
        <v>187</v>
      </c>
      <c r="D196" s="2250" t="str">
        <f t="shared" si="8"/>
        <v/>
      </c>
      <c r="E196" s="2251"/>
      <c r="F196" s="2251"/>
      <c r="G196" s="2251"/>
      <c r="H196" s="2075">
        <v>1</v>
      </c>
      <c r="I196" s="2250"/>
      <c r="J196" s="2252"/>
      <c r="K196" s="2253"/>
      <c r="L196" s="2253"/>
      <c r="M196" s="2253"/>
      <c r="N196" s="2253"/>
      <c r="O196" s="2254"/>
      <c r="P196" s="426"/>
      <c r="Q196" s="2212"/>
      <c r="R196" s="2212"/>
      <c r="S196" s="2212"/>
      <c r="T196" s="2212"/>
      <c r="U196" s="2212"/>
      <c r="V196" s="2259"/>
      <c r="W196" s="2259"/>
      <c r="X196" s="2212"/>
      <c r="Y196" s="2218"/>
      <c r="Z196" s="2256" t="str">
        <f>'計算書（非表示）'!I192</f>
        <v/>
      </c>
      <c r="AA196" s="2256"/>
      <c r="AB196" s="2256"/>
      <c r="AC196" s="2256"/>
      <c r="AD196" s="2257"/>
      <c r="AE196" s="427"/>
      <c r="AF196" s="685">
        <v>187</v>
      </c>
      <c r="AG196" s="2250" t="str">
        <f t="shared" si="9"/>
        <v/>
      </c>
      <c r="AH196" s="2251"/>
      <c r="AI196" s="2251"/>
      <c r="AJ196" s="2251"/>
      <c r="AK196" s="2075">
        <v>3</v>
      </c>
      <c r="AL196" s="2250"/>
      <c r="AM196" s="2252"/>
      <c r="AN196" s="2253"/>
      <c r="AO196" s="2253"/>
      <c r="AP196" s="2253"/>
      <c r="AQ196" s="2253"/>
      <c r="AR196" s="2254"/>
      <c r="AS196" s="426"/>
      <c r="AT196" s="2212"/>
      <c r="AU196" s="2212"/>
      <c r="AV196" s="2212"/>
      <c r="AW196" s="2212"/>
      <c r="AX196" s="2212"/>
      <c r="AY196" s="2260"/>
      <c r="AZ196" s="2260"/>
      <c r="BA196" s="2212"/>
      <c r="BB196" s="2218"/>
      <c r="BC196" s="2256" t="str">
        <f>'計算書（非表示）'!S192</f>
        <v/>
      </c>
      <c r="BD196" s="2256" t="str">
        <f t="shared" si="10"/>
        <v/>
      </c>
      <c r="BE196" s="2256" t="str">
        <f t="shared" si="10"/>
        <v/>
      </c>
      <c r="BF196" s="2256" t="str">
        <f t="shared" si="10"/>
        <v/>
      </c>
      <c r="BG196" s="2257" t="str">
        <f t="shared" si="10"/>
        <v/>
      </c>
      <c r="CV196" s="428"/>
      <c r="CW196" s="428"/>
    </row>
    <row r="197" spans="2:101" s="366" customFormat="1" ht="23.45" customHeight="1">
      <c r="B197" s="422"/>
      <c r="C197" s="685">
        <v>188</v>
      </c>
      <c r="D197" s="2250" t="str">
        <f t="shared" si="8"/>
        <v/>
      </c>
      <c r="E197" s="2251"/>
      <c r="F197" s="2251"/>
      <c r="G197" s="2251"/>
      <c r="H197" s="2075">
        <v>1</v>
      </c>
      <c r="I197" s="2250"/>
      <c r="J197" s="2252"/>
      <c r="K197" s="2253"/>
      <c r="L197" s="2253"/>
      <c r="M197" s="2253"/>
      <c r="N197" s="2253"/>
      <c r="O197" s="2254"/>
      <c r="P197" s="426"/>
      <c r="Q197" s="2212"/>
      <c r="R197" s="2212"/>
      <c r="S197" s="2212"/>
      <c r="T197" s="2212"/>
      <c r="U197" s="2212"/>
      <c r="V197" s="2259"/>
      <c r="W197" s="2259"/>
      <c r="X197" s="2212"/>
      <c r="Y197" s="2218"/>
      <c r="Z197" s="2256" t="str">
        <f>'計算書（非表示）'!I193</f>
        <v/>
      </c>
      <c r="AA197" s="2256"/>
      <c r="AB197" s="2256"/>
      <c r="AC197" s="2256"/>
      <c r="AD197" s="2257"/>
      <c r="AE197" s="427"/>
      <c r="AF197" s="685">
        <v>188</v>
      </c>
      <c r="AG197" s="2250" t="str">
        <f t="shared" si="9"/>
        <v/>
      </c>
      <c r="AH197" s="2251"/>
      <c r="AI197" s="2251"/>
      <c r="AJ197" s="2251"/>
      <c r="AK197" s="2075">
        <v>3</v>
      </c>
      <c r="AL197" s="2250"/>
      <c r="AM197" s="2252"/>
      <c r="AN197" s="2253"/>
      <c r="AO197" s="2253"/>
      <c r="AP197" s="2253"/>
      <c r="AQ197" s="2253"/>
      <c r="AR197" s="2254"/>
      <c r="AS197" s="426"/>
      <c r="AT197" s="2212"/>
      <c r="AU197" s="2212"/>
      <c r="AV197" s="2212"/>
      <c r="AW197" s="2212"/>
      <c r="AX197" s="2212"/>
      <c r="AY197" s="2260"/>
      <c r="AZ197" s="2260"/>
      <c r="BA197" s="2212"/>
      <c r="BB197" s="2218"/>
      <c r="BC197" s="2256" t="str">
        <f>'計算書（非表示）'!S193</f>
        <v/>
      </c>
      <c r="BD197" s="2256" t="str">
        <f t="shared" si="10"/>
        <v/>
      </c>
      <c r="BE197" s="2256" t="str">
        <f t="shared" si="10"/>
        <v/>
      </c>
      <c r="BF197" s="2256" t="str">
        <f t="shared" si="10"/>
        <v/>
      </c>
      <c r="BG197" s="2257" t="str">
        <f t="shared" si="10"/>
        <v/>
      </c>
      <c r="CV197" s="428"/>
      <c r="CW197" s="428"/>
    </row>
    <row r="198" spans="2:101" s="366" customFormat="1" ht="23.45" customHeight="1">
      <c r="B198" s="422"/>
      <c r="C198" s="685">
        <v>189</v>
      </c>
      <c r="D198" s="2250" t="str">
        <f t="shared" si="8"/>
        <v/>
      </c>
      <c r="E198" s="2251"/>
      <c r="F198" s="2251"/>
      <c r="G198" s="2251"/>
      <c r="H198" s="2075">
        <v>1</v>
      </c>
      <c r="I198" s="2250"/>
      <c r="J198" s="2252"/>
      <c r="K198" s="2253"/>
      <c r="L198" s="2253"/>
      <c r="M198" s="2253"/>
      <c r="N198" s="2253"/>
      <c r="O198" s="2254"/>
      <c r="P198" s="426"/>
      <c r="Q198" s="2212"/>
      <c r="R198" s="2212"/>
      <c r="S198" s="2212"/>
      <c r="T198" s="2212"/>
      <c r="U198" s="2212"/>
      <c r="V198" s="2259"/>
      <c r="W198" s="2259"/>
      <c r="X198" s="2212"/>
      <c r="Y198" s="2218"/>
      <c r="Z198" s="2256" t="str">
        <f>'計算書（非表示）'!I194</f>
        <v/>
      </c>
      <c r="AA198" s="2256"/>
      <c r="AB198" s="2256"/>
      <c r="AC198" s="2256"/>
      <c r="AD198" s="2257"/>
      <c r="AE198" s="427"/>
      <c r="AF198" s="685">
        <v>189</v>
      </c>
      <c r="AG198" s="2250" t="str">
        <f t="shared" si="9"/>
        <v/>
      </c>
      <c r="AH198" s="2251"/>
      <c r="AI198" s="2251"/>
      <c r="AJ198" s="2251"/>
      <c r="AK198" s="2075">
        <v>3</v>
      </c>
      <c r="AL198" s="2250"/>
      <c r="AM198" s="2252"/>
      <c r="AN198" s="2253"/>
      <c r="AO198" s="2253"/>
      <c r="AP198" s="2253"/>
      <c r="AQ198" s="2253"/>
      <c r="AR198" s="2254"/>
      <c r="AS198" s="426"/>
      <c r="AT198" s="2212"/>
      <c r="AU198" s="2212"/>
      <c r="AV198" s="2212"/>
      <c r="AW198" s="2212"/>
      <c r="AX198" s="2212"/>
      <c r="AY198" s="2260"/>
      <c r="AZ198" s="2260"/>
      <c r="BA198" s="2212"/>
      <c r="BB198" s="2218"/>
      <c r="BC198" s="2256" t="str">
        <f>'計算書（非表示）'!S194</f>
        <v/>
      </c>
      <c r="BD198" s="2256" t="str">
        <f t="shared" si="10"/>
        <v/>
      </c>
      <c r="BE198" s="2256" t="str">
        <f t="shared" si="10"/>
        <v/>
      </c>
      <c r="BF198" s="2256" t="str">
        <f t="shared" si="10"/>
        <v/>
      </c>
      <c r="BG198" s="2257" t="str">
        <f t="shared" si="10"/>
        <v/>
      </c>
      <c r="CV198" s="428"/>
      <c r="CW198" s="428"/>
    </row>
    <row r="199" spans="2:101" s="366" customFormat="1" ht="23.45" customHeight="1">
      <c r="B199" s="422"/>
      <c r="C199" s="685">
        <v>190</v>
      </c>
      <c r="D199" s="2250" t="str">
        <f t="shared" si="8"/>
        <v/>
      </c>
      <c r="E199" s="2251"/>
      <c r="F199" s="2251"/>
      <c r="G199" s="2251"/>
      <c r="H199" s="2075">
        <v>1</v>
      </c>
      <c r="I199" s="2250"/>
      <c r="J199" s="2252"/>
      <c r="K199" s="2253"/>
      <c r="L199" s="2253"/>
      <c r="M199" s="2253"/>
      <c r="N199" s="2253"/>
      <c r="O199" s="2254"/>
      <c r="P199" s="426"/>
      <c r="Q199" s="2212"/>
      <c r="R199" s="2212"/>
      <c r="S199" s="2212"/>
      <c r="T199" s="2212"/>
      <c r="U199" s="2212"/>
      <c r="V199" s="2259"/>
      <c r="W199" s="2259"/>
      <c r="X199" s="2212"/>
      <c r="Y199" s="2218"/>
      <c r="Z199" s="2256" t="str">
        <f>'計算書（非表示）'!I195</f>
        <v/>
      </c>
      <c r="AA199" s="2256"/>
      <c r="AB199" s="2256"/>
      <c r="AC199" s="2256"/>
      <c r="AD199" s="2257"/>
      <c r="AE199" s="427"/>
      <c r="AF199" s="685">
        <v>190</v>
      </c>
      <c r="AG199" s="2250" t="str">
        <f t="shared" si="9"/>
        <v/>
      </c>
      <c r="AH199" s="2251"/>
      <c r="AI199" s="2251"/>
      <c r="AJ199" s="2251"/>
      <c r="AK199" s="2075">
        <v>3</v>
      </c>
      <c r="AL199" s="2250"/>
      <c r="AM199" s="2252"/>
      <c r="AN199" s="2253"/>
      <c r="AO199" s="2253"/>
      <c r="AP199" s="2253"/>
      <c r="AQ199" s="2253"/>
      <c r="AR199" s="2254"/>
      <c r="AS199" s="426"/>
      <c r="AT199" s="2212"/>
      <c r="AU199" s="2212"/>
      <c r="AV199" s="2212"/>
      <c r="AW199" s="2212"/>
      <c r="AX199" s="2212"/>
      <c r="AY199" s="2260"/>
      <c r="AZ199" s="2260"/>
      <c r="BA199" s="2212"/>
      <c r="BB199" s="2218"/>
      <c r="BC199" s="2256" t="str">
        <f>'計算書（非表示）'!S195</f>
        <v/>
      </c>
      <c r="BD199" s="2256" t="str">
        <f t="shared" si="10"/>
        <v/>
      </c>
      <c r="BE199" s="2256" t="str">
        <f t="shared" si="10"/>
        <v/>
      </c>
      <c r="BF199" s="2256" t="str">
        <f t="shared" si="10"/>
        <v/>
      </c>
      <c r="BG199" s="2257" t="str">
        <f t="shared" si="10"/>
        <v/>
      </c>
      <c r="CV199" s="428"/>
      <c r="CW199" s="428"/>
    </row>
    <row r="200" spans="2:101" s="366" customFormat="1" ht="23.45" customHeight="1">
      <c r="B200" s="422"/>
      <c r="C200" s="685">
        <v>191</v>
      </c>
      <c r="D200" s="2250" t="str">
        <f t="shared" si="8"/>
        <v/>
      </c>
      <c r="E200" s="2251"/>
      <c r="F200" s="2251"/>
      <c r="G200" s="2251"/>
      <c r="H200" s="2075">
        <v>1</v>
      </c>
      <c r="I200" s="2250"/>
      <c r="J200" s="2252"/>
      <c r="K200" s="2253"/>
      <c r="L200" s="2253"/>
      <c r="M200" s="2253"/>
      <c r="N200" s="2253"/>
      <c r="O200" s="2254"/>
      <c r="P200" s="426"/>
      <c r="Q200" s="2212"/>
      <c r="R200" s="2212"/>
      <c r="S200" s="2212"/>
      <c r="T200" s="2212"/>
      <c r="U200" s="2212"/>
      <c r="V200" s="2259"/>
      <c r="W200" s="2259"/>
      <c r="X200" s="2212"/>
      <c r="Y200" s="2218"/>
      <c r="Z200" s="2256" t="str">
        <f>'計算書（非表示）'!I196</f>
        <v/>
      </c>
      <c r="AA200" s="2256"/>
      <c r="AB200" s="2256"/>
      <c r="AC200" s="2256"/>
      <c r="AD200" s="2257"/>
      <c r="AE200" s="427"/>
      <c r="AF200" s="685">
        <v>191</v>
      </c>
      <c r="AG200" s="2250" t="str">
        <f t="shared" si="9"/>
        <v/>
      </c>
      <c r="AH200" s="2251"/>
      <c r="AI200" s="2251"/>
      <c r="AJ200" s="2251"/>
      <c r="AK200" s="2075">
        <v>3</v>
      </c>
      <c r="AL200" s="2250"/>
      <c r="AM200" s="2252"/>
      <c r="AN200" s="2253"/>
      <c r="AO200" s="2253"/>
      <c r="AP200" s="2253"/>
      <c r="AQ200" s="2253"/>
      <c r="AR200" s="2254"/>
      <c r="AS200" s="426"/>
      <c r="AT200" s="2212"/>
      <c r="AU200" s="2212"/>
      <c r="AV200" s="2212"/>
      <c r="AW200" s="2212"/>
      <c r="AX200" s="2212"/>
      <c r="AY200" s="2260"/>
      <c r="AZ200" s="2260"/>
      <c r="BA200" s="2212"/>
      <c r="BB200" s="2218"/>
      <c r="BC200" s="2256" t="str">
        <f>'計算書（非表示）'!S196</f>
        <v/>
      </c>
      <c r="BD200" s="2256" t="str">
        <f t="shared" si="10"/>
        <v/>
      </c>
      <c r="BE200" s="2256" t="str">
        <f t="shared" si="10"/>
        <v/>
      </c>
      <c r="BF200" s="2256" t="str">
        <f t="shared" si="10"/>
        <v/>
      </c>
      <c r="BG200" s="2257" t="str">
        <f t="shared" si="10"/>
        <v/>
      </c>
      <c r="CV200" s="428"/>
      <c r="CW200" s="428"/>
    </row>
    <row r="201" spans="2:101" s="366" customFormat="1" ht="23.45" customHeight="1">
      <c r="B201" s="422"/>
      <c r="C201" s="685">
        <v>192</v>
      </c>
      <c r="D201" s="2250" t="str">
        <f t="shared" si="8"/>
        <v/>
      </c>
      <c r="E201" s="2251"/>
      <c r="F201" s="2251"/>
      <c r="G201" s="2251"/>
      <c r="H201" s="2075">
        <v>1</v>
      </c>
      <c r="I201" s="2250"/>
      <c r="J201" s="2252"/>
      <c r="K201" s="2253"/>
      <c r="L201" s="2253"/>
      <c r="M201" s="2253"/>
      <c r="N201" s="2253"/>
      <c r="O201" s="2254"/>
      <c r="P201" s="426"/>
      <c r="Q201" s="2212"/>
      <c r="R201" s="2212"/>
      <c r="S201" s="2212"/>
      <c r="T201" s="2212"/>
      <c r="U201" s="2212"/>
      <c r="V201" s="2259"/>
      <c r="W201" s="2259"/>
      <c r="X201" s="2212"/>
      <c r="Y201" s="2218"/>
      <c r="Z201" s="2256" t="str">
        <f>'計算書（非表示）'!I197</f>
        <v/>
      </c>
      <c r="AA201" s="2256"/>
      <c r="AB201" s="2256"/>
      <c r="AC201" s="2256"/>
      <c r="AD201" s="2257"/>
      <c r="AE201" s="427"/>
      <c r="AF201" s="685">
        <v>192</v>
      </c>
      <c r="AG201" s="2250" t="str">
        <f t="shared" si="9"/>
        <v/>
      </c>
      <c r="AH201" s="2251"/>
      <c r="AI201" s="2251"/>
      <c r="AJ201" s="2251"/>
      <c r="AK201" s="2075">
        <v>3</v>
      </c>
      <c r="AL201" s="2250"/>
      <c r="AM201" s="2252"/>
      <c r="AN201" s="2253"/>
      <c r="AO201" s="2253"/>
      <c r="AP201" s="2253"/>
      <c r="AQ201" s="2253"/>
      <c r="AR201" s="2254"/>
      <c r="AS201" s="426"/>
      <c r="AT201" s="2212"/>
      <c r="AU201" s="2212"/>
      <c r="AV201" s="2212"/>
      <c r="AW201" s="2212"/>
      <c r="AX201" s="2212"/>
      <c r="AY201" s="2260"/>
      <c r="AZ201" s="2260"/>
      <c r="BA201" s="2212"/>
      <c r="BB201" s="2218"/>
      <c r="BC201" s="2256" t="str">
        <f>'計算書（非表示）'!S197</f>
        <v/>
      </c>
      <c r="BD201" s="2256" t="str">
        <f t="shared" si="10"/>
        <v/>
      </c>
      <c r="BE201" s="2256" t="str">
        <f t="shared" si="10"/>
        <v/>
      </c>
      <c r="BF201" s="2256" t="str">
        <f t="shared" si="10"/>
        <v/>
      </c>
      <c r="BG201" s="2257" t="str">
        <f t="shared" si="10"/>
        <v/>
      </c>
      <c r="CV201" s="428"/>
      <c r="CW201" s="428"/>
    </row>
    <row r="202" spans="2:101" s="366" customFormat="1" ht="23.45" customHeight="1">
      <c r="B202" s="422"/>
      <c r="C202" s="685">
        <v>193</v>
      </c>
      <c r="D202" s="2250" t="str">
        <f t="shared" si="8"/>
        <v/>
      </c>
      <c r="E202" s="2251"/>
      <c r="F202" s="2251"/>
      <c r="G202" s="2251"/>
      <c r="H202" s="2075">
        <v>1</v>
      </c>
      <c r="I202" s="2250"/>
      <c r="J202" s="2252"/>
      <c r="K202" s="2253"/>
      <c r="L202" s="2253"/>
      <c r="M202" s="2253"/>
      <c r="N202" s="2253"/>
      <c r="O202" s="2254"/>
      <c r="P202" s="426"/>
      <c r="Q202" s="2212"/>
      <c r="R202" s="2212"/>
      <c r="S202" s="2212"/>
      <c r="T202" s="2212"/>
      <c r="U202" s="2212"/>
      <c r="V202" s="2259"/>
      <c r="W202" s="2259"/>
      <c r="X202" s="2212"/>
      <c r="Y202" s="2218"/>
      <c r="Z202" s="2256" t="str">
        <f>'計算書（非表示）'!I198</f>
        <v/>
      </c>
      <c r="AA202" s="2256"/>
      <c r="AB202" s="2256"/>
      <c r="AC202" s="2256"/>
      <c r="AD202" s="2257"/>
      <c r="AE202" s="427"/>
      <c r="AF202" s="685">
        <v>193</v>
      </c>
      <c r="AG202" s="2250" t="str">
        <f t="shared" si="9"/>
        <v/>
      </c>
      <c r="AH202" s="2251"/>
      <c r="AI202" s="2251"/>
      <c r="AJ202" s="2251"/>
      <c r="AK202" s="2075">
        <v>3</v>
      </c>
      <c r="AL202" s="2250"/>
      <c r="AM202" s="2252"/>
      <c r="AN202" s="2253"/>
      <c r="AO202" s="2253"/>
      <c r="AP202" s="2253"/>
      <c r="AQ202" s="2253"/>
      <c r="AR202" s="2254"/>
      <c r="AS202" s="426"/>
      <c r="AT202" s="2212"/>
      <c r="AU202" s="2212"/>
      <c r="AV202" s="2212"/>
      <c r="AW202" s="2212"/>
      <c r="AX202" s="2212"/>
      <c r="AY202" s="2260"/>
      <c r="AZ202" s="2260"/>
      <c r="BA202" s="2212"/>
      <c r="BB202" s="2218"/>
      <c r="BC202" s="2256" t="str">
        <f>'計算書（非表示）'!S198</f>
        <v/>
      </c>
      <c r="BD202" s="2256" t="str">
        <f t="shared" si="10"/>
        <v/>
      </c>
      <c r="BE202" s="2256" t="str">
        <f t="shared" si="10"/>
        <v/>
      </c>
      <c r="BF202" s="2256" t="str">
        <f t="shared" si="10"/>
        <v/>
      </c>
      <c r="BG202" s="2257" t="str">
        <f t="shared" si="10"/>
        <v/>
      </c>
      <c r="CV202" s="428"/>
      <c r="CW202" s="428"/>
    </row>
    <row r="203" spans="2:101" s="366" customFormat="1" ht="23.45" customHeight="1">
      <c r="B203" s="422"/>
      <c r="C203" s="685">
        <v>194</v>
      </c>
      <c r="D203" s="2250" t="str">
        <f t="shared" si="8"/>
        <v/>
      </c>
      <c r="E203" s="2251"/>
      <c r="F203" s="2251"/>
      <c r="G203" s="2251"/>
      <c r="H203" s="2075">
        <v>1</v>
      </c>
      <c r="I203" s="2250"/>
      <c r="J203" s="2252"/>
      <c r="K203" s="2253"/>
      <c r="L203" s="2253"/>
      <c r="M203" s="2253"/>
      <c r="N203" s="2253"/>
      <c r="O203" s="2254"/>
      <c r="P203" s="426"/>
      <c r="Q203" s="2212"/>
      <c r="R203" s="2212"/>
      <c r="S203" s="2212"/>
      <c r="T203" s="2212"/>
      <c r="U203" s="2212"/>
      <c r="V203" s="2259"/>
      <c r="W203" s="2259"/>
      <c r="X203" s="2212"/>
      <c r="Y203" s="2218"/>
      <c r="Z203" s="2256" t="str">
        <f>'計算書（非表示）'!I199</f>
        <v/>
      </c>
      <c r="AA203" s="2256"/>
      <c r="AB203" s="2256"/>
      <c r="AC203" s="2256"/>
      <c r="AD203" s="2257"/>
      <c r="AE203" s="427"/>
      <c r="AF203" s="685">
        <v>194</v>
      </c>
      <c r="AG203" s="2250" t="str">
        <f t="shared" si="9"/>
        <v/>
      </c>
      <c r="AH203" s="2251"/>
      <c r="AI203" s="2251"/>
      <c r="AJ203" s="2251"/>
      <c r="AK203" s="2075">
        <v>3</v>
      </c>
      <c r="AL203" s="2250"/>
      <c r="AM203" s="2252"/>
      <c r="AN203" s="2253"/>
      <c r="AO203" s="2253"/>
      <c r="AP203" s="2253"/>
      <c r="AQ203" s="2253"/>
      <c r="AR203" s="2254"/>
      <c r="AS203" s="426"/>
      <c r="AT203" s="2212"/>
      <c r="AU203" s="2212"/>
      <c r="AV203" s="2212"/>
      <c r="AW203" s="2212"/>
      <c r="AX203" s="2212"/>
      <c r="AY203" s="2260"/>
      <c r="AZ203" s="2260"/>
      <c r="BA203" s="2212"/>
      <c r="BB203" s="2218"/>
      <c r="BC203" s="2256" t="str">
        <f>'計算書（非表示）'!S199</f>
        <v/>
      </c>
      <c r="BD203" s="2256" t="str">
        <f t="shared" si="10"/>
        <v/>
      </c>
      <c r="BE203" s="2256" t="str">
        <f t="shared" si="10"/>
        <v/>
      </c>
      <c r="BF203" s="2256" t="str">
        <f t="shared" si="10"/>
        <v/>
      </c>
      <c r="BG203" s="2257" t="str">
        <f t="shared" si="10"/>
        <v/>
      </c>
      <c r="CV203" s="428"/>
      <c r="CW203" s="428"/>
    </row>
    <row r="204" spans="2:101" s="366" customFormat="1" ht="23.45" customHeight="1">
      <c r="B204" s="422"/>
      <c r="C204" s="685">
        <v>195</v>
      </c>
      <c r="D204" s="2250" t="str">
        <f t="shared" si="8"/>
        <v/>
      </c>
      <c r="E204" s="2251"/>
      <c r="F204" s="2251"/>
      <c r="G204" s="2251"/>
      <c r="H204" s="2075">
        <v>1</v>
      </c>
      <c r="I204" s="2250"/>
      <c r="J204" s="2252"/>
      <c r="K204" s="2253"/>
      <c r="L204" s="2253"/>
      <c r="M204" s="2253"/>
      <c r="N204" s="2253"/>
      <c r="O204" s="2254"/>
      <c r="P204" s="426"/>
      <c r="Q204" s="2212"/>
      <c r="R204" s="2212"/>
      <c r="S204" s="2212"/>
      <c r="T204" s="2212"/>
      <c r="U204" s="2212"/>
      <c r="V204" s="2259"/>
      <c r="W204" s="2259"/>
      <c r="X204" s="2212"/>
      <c r="Y204" s="2218"/>
      <c r="Z204" s="2256" t="str">
        <f>'計算書（非表示）'!I200</f>
        <v/>
      </c>
      <c r="AA204" s="2256"/>
      <c r="AB204" s="2256"/>
      <c r="AC204" s="2256"/>
      <c r="AD204" s="2257"/>
      <c r="AE204" s="427"/>
      <c r="AF204" s="685">
        <v>195</v>
      </c>
      <c r="AG204" s="2250" t="str">
        <f t="shared" si="9"/>
        <v/>
      </c>
      <c r="AH204" s="2251"/>
      <c r="AI204" s="2251"/>
      <c r="AJ204" s="2251"/>
      <c r="AK204" s="2075">
        <v>3</v>
      </c>
      <c r="AL204" s="2250"/>
      <c r="AM204" s="2252"/>
      <c r="AN204" s="2253"/>
      <c r="AO204" s="2253"/>
      <c r="AP204" s="2253"/>
      <c r="AQ204" s="2253"/>
      <c r="AR204" s="2254"/>
      <c r="AS204" s="426"/>
      <c r="AT204" s="2212"/>
      <c r="AU204" s="2212"/>
      <c r="AV204" s="2212"/>
      <c r="AW204" s="2212"/>
      <c r="AX204" s="2212"/>
      <c r="AY204" s="2260"/>
      <c r="AZ204" s="2260"/>
      <c r="BA204" s="2212"/>
      <c r="BB204" s="2218"/>
      <c r="BC204" s="2256" t="str">
        <f>'計算書（非表示）'!S200</f>
        <v/>
      </c>
      <c r="BD204" s="2256" t="str">
        <f t="shared" si="10"/>
        <v/>
      </c>
      <c r="BE204" s="2256" t="str">
        <f t="shared" si="10"/>
        <v/>
      </c>
      <c r="BF204" s="2256" t="str">
        <f t="shared" si="10"/>
        <v/>
      </c>
      <c r="BG204" s="2257" t="str">
        <f t="shared" si="10"/>
        <v/>
      </c>
      <c r="CV204" s="428"/>
      <c r="CW204" s="428"/>
    </row>
    <row r="205" spans="2:101" s="366" customFormat="1" ht="23.45" customHeight="1">
      <c r="B205" s="422"/>
      <c r="C205" s="685">
        <v>196</v>
      </c>
      <c r="D205" s="2250" t="str">
        <f t="shared" si="8"/>
        <v/>
      </c>
      <c r="E205" s="2251"/>
      <c r="F205" s="2251"/>
      <c r="G205" s="2251"/>
      <c r="H205" s="2075">
        <v>1</v>
      </c>
      <c r="I205" s="2250"/>
      <c r="J205" s="2252"/>
      <c r="K205" s="2253"/>
      <c r="L205" s="2253"/>
      <c r="M205" s="2253"/>
      <c r="N205" s="2253"/>
      <c r="O205" s="2254"/>
      <c r="P205" s="426"/>
      <c r="Q205" s="2212"/>
      <c r="R205" s="2212"/>
      <c r="S205" s="2212"/>
      <c r="T205" s="2212"/>
      <c r="U205" s="2212"/>
      <c r="V205" s="2259"/>
      <c r="W205" s="2259"/>
      <c r="X205" s="2212"/>
      <c r="Y205" s="2218"/>
      <c r="Z205" s="2256" t="str">
        <f>'計算書（非表示）'!I201</f>
        <v/>
      </c>
      <c r="AA205" s="2256"/>
      <c r="AB205" s="2256"/>
      <c r="AC205" s="2256"/>
      <c r="AD205" s="2257"/>
      <c r="AE205" s="427"/>
      <c r="AF205" s="685">
        <v>196</v>
      </c>
      <c r="AG205" s="2250" t="str">
        <f t="shared" si="9"/>
        <v/>
      </c>
      <c r="AH205" s="2251"/>
      <c r="AI205" s="2251"/>
      <c r="AJ205" s="2251"/>
      <c r="AK205" s="2075">
        <v>3</v>
      </c>
      <c r="AL205" s="2250"/>
      <c r="AM205" s="2252"/>
      <c r="AN205" s="2253"/>
      <c r="AO205" s="2253"/>
      <c r="AP205" s="2253"/>
      <c r="AQ205" s="2253"/>
      <c r="AR205" s="2254"/>
      <c r="AS205" s="426"/>
      <c r="AT205" s="2212"/>
      <c r="AU205" s="2212"/>
      <c r="AV205" s="2212"/>
      <c r="AW205" s="2212"/>
      <c r="AX205" s="2212"/>
      <c r="AY205" s="2260"/>
      <c r="AZ205" s="2260"/>
      <c r="BA205" s="2212"/>
      <c r="BB205" s="2218"/>
      <c r="BC205" s="2256" t="str">
        <f>'計算書（非表示）'!S201</f>
        <v/>
      </c>
      <c r="BD205" s="2256" t="str">
        <f t="shared" si="10"/>
        <v/>
      </c>
      <c r="BE205" s="2256" t="str">
        <f t="shared" si="10"/>
        <v/>
      </c>
      <c r="BF205" s="2256" t="str">
        <f t="shared" si="10"/>
        <v/>
      </c>
      <c r="BG205" s="2257" t="str">
        <f t="shared" si="10"/>
        <v/>
      </c>
      <c r="CV205" s="428"/>
      <c r="CW205" s="428"/>
    </row>
    <row r="206" spans="2:101" s="366" customFormat="1" ht="23.45" customHeight="1">
      <c r="B206" s="422"/>
      <c r="C206" s="685">
        <v>197</v>
      </c>
      <c r="D206" s="2250" t="str">
        <f t="shared" si="8"/>
        <v/>
      </c>
      <c r="E206" s="2251"/>
      <c r="F206" s="2251"/>
      <c r="G206" s="2251"/>
      <c r="H206" s="2075">
        <v>1</v>
      </c>
      <c r="I206" s="2250"/>
      <c r="J206" s="2252"/>
      <c r="K206" s="2253"/>
      <c r="L206" s="2253"/>
      <c r="M206" s="2253"/>
      <c r="N206" s="2253"/>
      <c r="O206" s="2254"/>
      <c r="P206" s="426"/>
      <c r="Q206" s="2212"/>
      <c r="R206" s="2212"/>
      <c r="S206" s="2212"/>
      <c r="T206" s="2212"/>
      <c r="U206" s="2212"/>
      <c r="V206" s="2259"/>
      <c r="W206" s="2259"/>
      <c r="X206" s="2212"/>
      <c r="Y206" s="2218"/>
      <c r="Z206" s="2256" t="str">
        <f>'計算書（非表示）'!I202</f>
        <v/>
      </c>
      <c r="AA206" s="2256"/>
      <c r="AB206" s="2256"/>
      <c r="AC206" s="2256"/>
      <c r="AD206" s="2257"/>
      <c r="AE206" s="427"/>
      <c r="AF206" s="685">
        <v>197</v>
      </c>
      <c r="AG206" s="2250" t="str">
        <f t="shared" si="9"/>
        <v/>
      </c>
      <c r="AH206" s="2251"/>
      <c r="AI206" s="2251"/>
      <c r="AJ206" s="2251"/>
      <c r="AK206" s="2075">
        <v>3</v>
      </c>
      <c r="AL206" s="2250"/>
      <c r="AM206" s="2252"/>
      <c r="AN206" s="2253"/>
      <c r="AO206" s="2253"/>
      <c r="AP206" s="2253"/>
      <c r="AQ206" s="2253"/>
      <c r="AR206" s="2254"/>
      <c r="AS206" s="426"/>
      <c r="AT206" s="2212"/>
      <c r="AU206" s="2212"/>
      <c r="AV206" s="2212"/>
      <c r="AW206" s="2212"/>
      <c r="AX206" s="2212"/>
      <c r="AY206" s="2260"/>
      <c r="AZ206" s="2260"/>
      <c r="BA206" s="2212"/>
      <c r="BB206" s="2218"/>
      <c r="BC206" s="2256" t="str">
        <f>'計算書（非表示）'!S202</f>
        <v/>
      </c>
      <c r="BD206" s="2256" t="str">
        <f t="shared" si="10"/>
        <v/>
      </c>
      <c r="BE206" s="2256" t="str">
        <f t="shared" si="10"/>
        <v/>
      </c>
      <c r="BF206" s="2256" t="str">
        <f t="shared" si="10"/>
        <v/>
      </c>
      <c r="BG206" s="2257" t="str">
        <f t="shared" si="10"/>
        <v/>
      </c>
      <c r="CV206" s="428"/>
      <c r="CW206" s="428"/>
    </row>
    <row r="207" spans="2:101" s="366" customFormat="1" ht="23.45" customHeight="1">
      <c r="B207" s="422"/>
      <c r="C207" s="685">
        <v>198</v>
      </c>
      <c r="D207" s="2250" t="str">
        <f t="shared" si="8"/>
        <v/>
      </c>
      <c r="E207" s="2251"/>
      <c r="F207" s="2251"/>
      <c r="G207" s="2251"/>
      <c r="H207" s="2075">
        <v>1</v>
      </c>
      <c r="I207" s="2250"/>
      <c r="J207" s="2252"/>
      <c r="K207" s="2253"/>
      <c r="L207" s="2253"/>
      <c r="M207" s="2253"/>
      <c r="N207" s="2253"/>
      <c r="O207" s="2254"/>
      <c r="P207" s="426"/>
      <c r="Q207" s="2212"/>
      <c r="R207" s="2212"/>
      <c r="S207" s="2212"/>
      <c r="T207" s="2212"/>
      <c r="U207" s="2212"/>
      <c r="V207" s="2259"/>
      <c r="W207" s="2259"/>
      <c r="X207" s="2212"/>
      <c r="Y207" s="2218"/>
      <c r="Z207" s="2256" t="str">
        <f>'計算書（非表示）'!I203</f>
        <v/>
      </c>
      <c r="AA207" s="2256"/>
      <c r="AB207" s="2256"/>
      <c r="AC207" s="2256"/>
      <c r="AD207" s="2257"/>
      <c r="AE207" s="427"/>
      <c r="AF207" s="685">
        <v>198</v>
      </c>
      <c r="AG207" s="2250" t="str">
        <f t="shared" si="9"/>
        <v/>
      </c>
      <c r="AH207" s="2251"/>
      <c r="AI207" s="2251"/>
      <c r="AJ207" s="2251"/>
      <c r="AK207" s="2075">
        <v>3</v>
      </c>
      <c r="AL207" s="2250"/>
      <c r="AM207" s="2252"/>
      <c r="AN207" s="2253"/>
      <c r="AO207" s="2253"/>
      <c r="AP207" s="2253"/>
      <c r="AQ207" s="2253"/>
      <c r="AR207" s="2254"/>
      <c r="AS207" s="426"/>
      <c r="AT207" s="2212"/>
      <c r="AU207" s="2212"/>
      <c r="AV207" s="2212"/>
      <c r="AW207" s="2212"/>
      <c r="AX207" s="2212"/>
      <c r="AY207" s="2260"/>
      <c r="AZ207" s="2260"/>
      <c r="BA207" s="2212"/>
      <c r="BB207" s="2218"/>
      <c r="BC207" s="2256" t="str">
        <f>'計算書（非表示）'!S203</f>
        <v/>
      </c>
      <c r="BD207" s="2256" t="str">
        <f t="shared" si="10"/>
        <v/>
      </c>
      <c r="BE207" s="2256" t="str">
        <f t="shared" si="10"/>
        <v/>
      </c>
      <c r="BF207" s="2256" t="str">
        <f t="shared" si="10"/>
        <v/>
      </c>
      <c r="BG207" s="2257" t="str">
        <f t="shared" si="10"/>
        <v/>
      </c>
      <c r="CV207" s="428"/>
      <c r="CW207" s="428"/>
    </row>
    <row r="208" spans="2:101" s="366" customFormat="1" ht="23.45" customHeight="1">
      <c r="B208" s="422"/>
      <c r="C208" s="685">
        <v>199</v>
      </c>
      <c r="D208" s="2250" t="str">
        <f t="shared" si="8"/>
        <v/>
      </c>
      <c r="E208" s="2251"/>
      <c r="F208" s="2251"/>
      <c r="G208" s="2251"/>
      <c r="H208" s="2075">
        <v>1</v>
      </c>
      <c r="I208" s="2250"/>
      <c r="J208" s="2252"/>
      <c r="K208" s="2253"/>
      <c r="L208" s="2253"/>
      <c r="M208" s="2253"/>
      <c r="N208" s="2253"/>
      <c r="O208" s="2254"/>
      <c r="P208" s="426"/>
      <c r="Q208" s="2212"/>
      <c r="R208" s="2212"/>
      <c r="S208" s="2212"/>
      <c r="T208" s="2212"/>
      <c r="U208" s="2212"/>
      <c r="V208" s="2259"/>
      <c r="W208" s="2259"/>
      <c r="X208" s="2212"/>
      <c r="Y208" s="2218"/>
      <c r="Z208" s="2256" t="str">
        <f>'計算書（非表示）'!I204</f>
        <v/>
      </c>
      <c r="AA208" s="2256"/>
      <c r="AB208" s="2256"/>
      <c r="AC208" s="2256"/>
      <c r="AD208" s="2257"/>
      <c r="AE208" s="427"/>
      <c r="AF208" s="685">
        <v>199</v>
      </c>
      <c r="AG208" s="2250" t="str">
        <f t="shared" si="9"/>
        <v/>
      </c>
      <c r="AH208" s="2251"/>
      <c r="AI208" s="2251"/>
      <c r="AJ208" s="2251"/>
      <c r="AK208" s="2075">
        <v>3</v>
      </c>
      <c r="AL208" s="2250"/>
      <c r="AM208" s="2252"/>
      <c r="AN208" s="2253"/>
      <c r="AO208" s="2253"/>
      <c r="AP208" s="2253"/>
      <c r="AQ208" s="2253"/>
      <c r="AR208" s="2254"/>
      <c r="AS208" s="426"/>
      <c r="AT208" s="2212"/>
      <c r="AU208" s="2212"/>
      <c r="AV208" s="2212"/>
      <c r="AW208" s="2212"/>
      <c r="AX208" s="2212"/>
      <c r="AY208" s="2260"/>
      <c r="AZ208" s="2260"/>
      <c r="BA208" s="2212"/>
      <c r="BB208" s="2218"/>
      <c r="BC208" s="2256" t="str">
        <f>'計算書（非表示）'!S204</f>
        <v/>
      </c>
      <c r="BD208" s="2256" t="str">
        <f t="shared" si="10"/>
        <v/>
      </c>
      <c r="BE208" s="2256" t="str">
        <f t="shared" si="10"/>
        <v/>
      </c>
      <c r="BF208" s="2256" t="str">
        <f t="shared" si="10"/>
        <v/>
      </c>
      <c r="BG208" s="2257" t="str">
        <f t="shared" si="10"/>
        <v/>
      </c>
      <c r="CV208" s="428"/>
      <c r="CW208" s="428"/>
    </row>
    <row r="209" spans="2:101" s="366" customFormat="1" ht="23.45" customHeight="1">
      <c r="B209" s="422"/>
      <c r="C209" s="685">
        <v>200</v>
      </c>
      <c r="D209" s="2250" t="str">
        <f t="shared" si="8"/>
        <v/>
      </c>
      <c r="E209" s="2251"/>
      <c r="F209" s="2251"/>
      <c r="G209" s="2251"/>
      <c r="H209" s="2075">
        <v>1</v>
      </c>
      <c r="I209" s="2250"/>
      <c r="J209" s="2252"/>
      <c r="K209" s="2253"/>
      <c r="L209" s="2253"/>
      <c r="M209" s="2253"/>
      <c r="N209" s="2253"/>
      <c r="O209" s="2254"/>
      <c r="P209" s="426"/>
      <c r="Q209" s="2212"/>
      <c r="R209" s="2212"/>
      <c r="S209" s="2212"/>
      <c r="T209" s="2212"/>
      <c r="U209" s="2212"/>
      <c r="V209" s="2259"/>
      <c r="W209" s="2259"/>
      <c r="X209" s="2212"/>
      <c r="Y209" s="2218"/>
      <c r="Z209" s="2256" t="str">
        <f>'計算書（非表示）'!I205</f>
        <v/>
      </c>
      <c r="AA209" s="2256"/>
      <c r="AB209" s="2256"/>
      <c r="AC209" s="2256"/>
      <c r="AD209" s="2257"/>
      <c r="AE209" s="427"/>
      <c r="AF209" s="685">
        <v>200</v>
      </c>
      <c r="AG209" s="2250" t="str">
        <f t="shared" si="9"/>
        <v/>
      </c>
      <c r="AH209" s="2251"/>
      <c r="AI209" s="2251"/>
      <c r="AJ209" s="2251"/>
      <c r="AK209" s="2075">
        <v>3</v>
      </c>
      <c r="AL209" s="2250"/>
      <c r="AM209" s="2252"/>
      <c r="AN209" s="2253"/>
      <c r="AO209" s="2253"/>
      <c r="AP209" s="2253"/>
      <c r="AQ209" s="2253"/>
      <c r="AR209" s="2254"/>
      <c r="AS209" s="426"/>
      <c r="AT209" s="2212"/>
      <c r="AU209" s="2212"/>
      <c r="AV209" s="2212"/>
      <c r="AW209" s="2212"/>
      <c r="AX209" s="2212"/>
      <c r="AY209" s="2260"/>
      <c r="AZ209" s="2260"/>
      <c r="BA209" s="2212"/>
      <c r="BB209" s="2218"/>
      <c r="BC209" s="2256" t="str">
        <f>'計算書（非表示）'!S205</f>
        <v/>
      </c>
      <c r="BD209" s="2256" t="str">
        <f t="shared" si="10"/>
        <v/>
      </c>
      <c r="BE209" s="2256" t="str">
        <f t="shared" si="10"/>
        <v/>
      </c>
      <c r="BF209" s="2256" t="str">
        <f t="shared" si="10"/>
        <v/>
      </c>
      <c r="BG209" s="2257" t="str">
        <f t="shared" si="10"/>
        <v/>
      </c>
      <c r="CV209" s="428"/>
      <c r="CW209" s="428"/>
    </row>
    <row r="210" spans="2:101" s="366" customFormat="1" ht="23.45" customHeight="1">
      <c r="B210" s="422"/>
      <c r="C210" s="685">
        <v>201</v>
      </c>
      <c r="D210" s="2250" t="str">
        <f t="shared" si="8"/>
        <v/>
      </c>
      <c r="E210" s="2251"/>
      <c r="F210" s="2251"/>
      <c r="G210" s="2251"/>
      <c r="H210" s="2075">
        <v>1</v>
      </c>
      <c r="I210" s="2250"/>
      <c r="J210" s="2252"/>
      <c r="K210" s="2253"/>
      <c r="L210" s="2253"/>
      <c r="M210" s="2253"/>
      <c r="N210" s="2253"/>
      <c r="O210" s="2254"/>
      <c r="P210" s="426"/>
      <c r="Q210" s="2212"/>
      <c r="R210" s="2212"/>
      <c r="S210" s="2212"/>
      <c r="T210" s="2212"/>
      <c r="U210" s="2212"/>
      <c r="V210" s="2259"/>
      <c r="W210" s="2259"/>
      <c r="X210" s="2212"/>
      <c r="Y210" s="2218"/>
      <c r="Z210" s="2256" t="str">
        <f>'計算書（非表示）'!I206</f>
        <v/>
      </c>
      <c r="AA210" s="2256"/>
      <c r="AB210" s="2256"/>
      <c r="AC210" s="2256"/>
      <c r="AD210" s="2257"/>
      <c r="AE210" s="427"/>
      <c r="AF210" s="685">
        <v>201</v>
      </c>
      <c r="AG210" s="2250" t="str">
        <f t="shared" si="9"/>
        <v/>
      </c>
      <c r="AH210" s="2251"/>
      <c r="AI210" s="2251"/>
      <c r="AJ210" s="2251"/>
      <c r="AK210" s="2075">
        <v>3</v>
      </c>
      <c r="AL210" s="2250"/>
      <c r="AM210" s="2252"/>
      <c r="AN210" s="2253"/>
      <c r="AO210" s="2253"/>
      <c r="AP210" s="2253"/>
      <c r="AQ210" s="2253"/>
      <c r="AR210" s="2254"/>
      <c r="AS210" s="426"/>
      <c r="AT210" s="2212"/>
      <c r="AU210" s="2212"/>
      <c r="AV210" s="2212"/>
      <c r="AW210" s="2212"/>
      <c r="AX210" s="2212"/>
      <c r="AY210" s="2260"/>
      <c r="AZ210" s="2260"/>
      <c r="BA210" s="2212"/>
      <c r="BB210" s="2218"/>
      <c r="BC210" s="2256" t="str">
        <f>'計算書（非表示）'!S206</f>
        <v/>
      </c>
      <c r="BD210" s="2256" t="str">
        <f t="shared" si="10"/>
        <v/>
      </c>
      <c r="BE210" s="2256" t="str">
        <f t="shared" si="10"/>
        <v/>
      </c>
      <c r="BF210" s="2256" t="str">
        <f t="shared" si="10"/>
        <v/>
      </c>
      <c r="BG210" s="2257" t="str">
        <f t="shared" si="10"/>
        <v/>
      </c>
      <c r="CV210" s="428"/>
      <c r="CW210" s="428"/>
    </row>
    <row r="211" spans="2:101" s="366" customFormat="1" ht="23.45" customHeight="1">
      <c r="B211" s="422"/>
      <c r="C211" s="685">
        <v>202</v>
      </c>
      <c r="D211" s="2250" t="str">
        <f t="shared" si="8"/>
        <v/>
      </c>
      <c r="E211" s="2251"/>
      <c r="F211" s="2251"/>
      <c r="G211" s="2251"/>
      <c r="H211" s="2075">
        <v>1</v>
      </c>
      <c r="I211" s="2250"/>
      <c r="J211" s="2252"/>
      <c r="K211" s="2253"/>
      <c r="L211" s="2253"/>
      <c r="M211" s="2253"/>
      <c r="N211" s="2253"/>
      <c r="O211" s="2254"/>
      <c r="P211" s="426"/>
      <c r="Q211" s="2212"/>
      <c r="R211" s="2212"/>
      <c r="S211" s="2212"/>
      <c r="T211" s="2212"/>
      <c r="U211" s="2212"/>
      <c r="V211" s="2259"/>
      <c r="W211" s="2259"/>
      <c r="X211" s="2212"/>
      <c r="Y211" s="2218"/>
      <c r="Z211" s="2256" t="str">
        <f>'計算書（非表示）'!I207</f>
        <v/>
      </c>
      <c r="AA211" s="2256"/>
      <c r="AB211" s="2256"/>
      <c r="AC211" s="2256"/>
      <c r="AD211" s="2257"/>
      <c r="AE211" s="427"/>
      <c r="AF211" s="685">
        <v>202</v>
      </c>
      <c r="AG211" s="2250" t="str">
        <f t="shared" si="9"/>
        <v/>
      </c>
      <c r="AH211" s="2251"/>
      <c r="AI211" s="2251"/>
      <c r="AJ211" s="2251"/>
      <c r="AK211" s="2075">
        <v>3</v>
      </c>
      <c r="AL211" s="2250"/>
      <c r="AM211" s="2252"/>
      <c r="AN211" s="2253"/>
      <c r="AO211" s="2253"/>
      <c r="AP211" s="2253"/>
      <c r="AQ211" s="2253"/>
      <c r="AR211" s="2254"/>
      <c r="AS211" s="426"/>
      <c r="AT211" s="2212"/>
      <c r="AU211" s="2212"/>
      <c r="AV211" s="2212"/>
      <c r="AW211" s="2212"/>
      <c r="AX211" s="2212"/>
      <c r="AY211" s="2260"/>
      <c r="AZ211" s="2260"/>
      <c r="BA211" s="2212"/>
      <c r="BB211" s="2218"/>
      <c r="BC211" s="2256" t="str">
        <f>'計算書（非表示）'!S207</f>
        <v/>
      </c>
      <c r="BD211" s="2256" t="str">
        <f t="shared" si="10"/>
        <v/>
      </c>
      <c r="BE211" s="2256" t="str">
        <f t="shared" si="10"/>
        <v/>
      </c>
      <c r="BF211" s="2256" t="str">
        <f t="shared" si="10"/>
        <v/>
      </c>
      <c r="BG211" s="2257" t="str">
        <f t="shared" si="10"/>
        <v/>
      </c>
      <c r="CV211" s="428"/>
      <c r="CW211" s="428"/>
    </row>
    <row r="212" spans="2:101" s="366" customFormat="1" ht="23.45" customHeight="1">
      <c r="B212" s="422"/>
      <c r="C212" s="685">
        <v>203</v>
      </c>
      <c r="D212" s="2250" t="str">
        <f t="shared" si="8"/>
        <v/>
      </c>
      <c r="E212" s="2251"/>
      <c r="F212" s="2251"/>
      <c r="G212" s="2251"/>
      <c r="H212" s="2075">
        <v>1</v>
      </c>
      <c r="I212" s="2250"/>
      <c r="J212" s="2252"/>
      <c r="K212" s="2253"/>
      <c r="L212" s="2253"/>
      <c r="M212" s="2253"/>
      <c r="N212" s="2253"/>
      <c r="O212" s="2254"/>
      <c r="P212" s="426"/>
      <c r="Q212" s="2212"/>
      <c r="R212" s="2212"/>
      <c r="S212" s="2212"/>
      <c r="T212" s="2212"/>
      <c r="U212" s="2212"/>
      <c r="V212" s="2259"/>
      <c r="W212" s="2259"/>
      <c r="X212" s="2212"/>
      <c r="Y212" s="2218"/>
      <c r="Z212" s="2256" t="str">
        <f>'計算書（非表示）'!I208</f>
        <v/>
      </c>
      <c r="AA212" s="2256"/>
      <c r="AB212" s="2256"/>
      <c r="AC212" s="2256"/>
      <c r="AD212" s="2257"/>
      <c r="AE212" s="427"/>
      <c r="AF212" s="685">
        <v>203</v>
      </c>
      <c r="AG212" s="2250" t="str">
        <f t="shared" si="9"/>
        <v/>
      </c>
      <c r="AH212" s="2251"/>
      <c r="AI212" s="2251"/>
      <c r="AJ212" s="2251"/>
      <c r="AK212" s="2075">
        <v>3</v>
      </c>
      <c r="AL212" s="2250"/>
      <c r="AM212" s="2252"/>
      <c r="AN212" s="2253"/>
      <c r="AO212" s="2253"/>
      <c r="AP212" s="2253"/>
      <c r="AQ212" s="2253"/>
      <c r="AR212" s="2254"/>
      <c r="AS212" s="426"/>
      <c r="AT212" s="2212"/>
      <c r="AU212" s="2212"/>
      <c r="AV212" s="2212"/>
      <c r="AW212" s="2212"/>
      <c r="AX212" s="2212"/>
      <c r="AY212" s="2260"/>
      <c r="AZ212" s="2260"/>
      <c r="BA212" s="2212"/>
      <c r="BB212" s="2218"/>
      <c r="BC212" s="2256" t="str">
        <f>'計算書（非表示）'!S208</f>
        <v/>
      </c>
      <c r="BD212" s="2256" t="str">
        <f t="shared" si="10"/>
        <v/>
      </c>
      <c r="BE212" s="2256" t="str">
        <f t="shared" si="10"/>
        <v/>
      </c>
      <c r="BF212" s="2256" t="str">
        <f t="shared" si="10"/>
        <v/>
      </c>
      <c r="BG212" s="2257" t="str">
        <f t="shared" si="10"/>
        <v/>
      </c>
      <c r="CV212" s="428"/>
      <c r="CW212" s="428"/>
    </row>
    <row r="213" spans="2:101" s="366" customFormat="1" ht="23.45" customHeight="1">
      <c r="B213" s="422"/>
      <c r="C213" s="685">
        <v>204</v>
      </c>
      <c r="D213" s="2250" t="str">
        <f t="shared" si="8"/>
        <v/>
      </c>
      <c r="E213" s="2251"/>
      <c r="F213" s="2251"/>
      <c r="G213" s="2251"/>
      <c r="H213" s="2075">
        <v>1</v>
      </c>
      <c r="I213" s="2250"/>
      <c r="J213" s="2252"/>
      <c r="K213" s="2253"/>
      <c r="L213" s="2253"/>
      <c r="M213" s="2253"/>
      <c r="N213" s="2253"/>
      <c r="O213" s="2254"/>
      <c r="P213" s="426"/>
      <c r="Q213" s="2212"/>
      <c r="R213" s="2212"/>
      <c r="S213" s="2212"/>
      <c r="T213" s="2212"/>
      <c r="U213" s="2212"/>
      <c r="V213" s="2259"/>
      <c r="W213" s="2259"/>
      <c r="X213" s="2212"/>
      <c r="Y213" s="2218"/>
      <c r="Z213" s="2256" t="str">
        <f>'計算書（非表示）'!I209</f>
        <v/>
      </c>
      <c r="AA213" s="2256"/>
      <c r="AB213" s="2256"/>
      <c r="AC213" s="2256"/>
      <c r="AD213" s="2257"/>
      <c r="AE213" s="427"/>
      <c r="AF213" s="685">
        <v>204</v>
      </c>
      <c r="AG213" s="2250" t="str">
        <f t="shared" si="9"/>
        <v/>
      </c>
      <c r="AH213" s="2251"/>
      <c r="AI213" s="2251"/>
      <c r="AJ213" s="2251"/>
      <c r="AK213" s="2075">
        <v>3</v>
      </c>
      <c r="AL213" s="2250"/>
      <c r="AM213" s="2252"/>
      <c r="AN213" s="2253"/>
      <c r="AO213" s="2253"/>
      <c r="AP213" s="2253"/>
      <c r="AQ213" s="2253"/>
      <c r="AR213" s="2254"/>
      <c r="AS213" s="426"/>
      <c r="AT213" s="2212"/>
      <c r="AU213" s="2212"/>
      <c r="AV213" s="2212"/>
      <c r="AW213" s="2212"/>
      <c r="AX213" s="2212"/>
      <c r="AY213" s="2260"/>
      <c r="AZ213" s="2260"/>
      <c r="BA213" s="2212"/>
      <c r="BB213" s="2218"/>
      <c r="BC213" s="2256" t="str">
        <f>'計算書（非表示）'!S209</f>
        <v/>
      </c>
      <c r="BD213" s="2256" t="str">
        <f t="shared" si="10"/>
        <v/>
      </c>
      <c r="BE213" s="2256" t="str">
        <f t="shared" si="10"/>
        <v/>
      </c>
      <c r="BF213" s="2256" t="str">
        <f t="shared" si="10"/>
        <v/>
      </c>
      <c r="BG213" s="2257" t="str">
        <f t="shared" si="10"/>
        <v/>
      </c>
      <c r="CV213" s="428"/>
      <c r="CW213" s="428"/>
    </row>
    <row r="214" spans="2:101" s="366" customFormat="1" ht="23.45" customHeight="1">
      <c r="B214" s="422"/>
      <c r="C214" s="685">
        <v>205</v>
      </c>
      <c r="D214" s="2250" t="str">
        <f t="shared" si="8"/>
        <v/>
      </c>
      <c r="E214" s="2251"/>
      <c r="F214" s="2251"/>
      <c r="G214" s="2251"/>
      <c r="H214" s="2075">
        <v>1</v>
      </c>
      <c r="I214" s="2250"/>
      <c r="J214" s="2252"/>
      <c r="K214" s="2253"/>
      <c r="L214" s="2253"/>
      <c r="M214" s="2253"/>
      <c r="N214" s="2253"/>
      <c r="O214" s="2254"/>
      <c r="P214" s="426"/>
      <c r="Q214" s="2212"/>
      <c r="R214" s="2212"/>
      <c r="S214" s="2212"/>
      <c r="T214" s="2212"/>
      <c r="U214" s="2212"/>
      <c r="V214" s="2259"/>
      <c r="W214" s="2259"/>
      <c r="X214" s="2212"/>
      <c r="Y214" s="2218"/>
      <c r="Z214" s="2256" t="str">
        <f>'計算書（非表示）'!I210</f>
        <v/>
      </c>
      <c r="AA214" s="2256"/>
      <c r="AB214" s="2256"/>
      <c r="AC214" s="2256"/>
      <c r="AD214" s="2257"/>
      <c r="AE214" s="427"/>
      <c r="AF214" s="685">
        <v>205</v>
      </c>
      <c r="AG214" s="2250" t="str">
        <f t="shared" si="9"/>
        <v/>
      </c>
      <c r="AH214" s="2251"/>
      <c r="AI214" s="2251"/>
      <c r="AJ214" s="2251"/>
      <c r="AK214" s="2075">
        <v>3</v>
      </c>
      <c r="AL214" s="2250"/>
      <c r="AM214" s="2252"/>
      <c r="AN214" s="2253"/>
      <c r="AO214" s="2253"/>
      <c r="AP214" s="2253"/>
      <c r="AQ214" s="2253"/>
      <c r="AR214" s="2254"/>
      <c r="AS214" s="426"/>
      <c r="AT214" s="2212"/>
      <c r="AU214" s="2212"/>
      <c r="AV214" s="2212"/>
      <c r="AW214" s="2212"/>
      <c r="AX214" s="2212"/>
      <c r="AY214" s="2260"/>
      <c r="AZ214" s="2260"/>
      <c r="BA214" s="2212"/>
      <c r="BB214" s="2218"/>
      <c r="BC214" s="2256" t="str">
        <f>'計算書（非表示）'!S210</f>
        <v/>
      </c>
      <c r="BD214" s="2256" t="str">
        <f t="shared" si="10"/>
        <v/>
      </c>
      <c r="BE214" s="2256" t="str">
        <f t="shared" si="10"/>
        <v/>
      </c>
      <c r="BF214" s="2256" t="str">
        <f t="shared" si="10"/>
        <v/>
      </c>
      <c r="BG214" s="2257" t="str">
        <f t="shared" si="10"/>
        <v/>
      </c>
      <c r="CV214" s="428"/>
      <c r="CW214" s="428"/>
    </row>
    <row r="215" spans="2:101" s="366" customFormat="1" ht="23.45" customHeight="1">
      <c r="B215" s="422"/>
      <c r="C215" s="685">
        <v>206</v>
      </c>
      <c r="D215" s="2250" t="str">
        <f t="shared" si="8"/>
        <v/>
      </c>
      <c r="E215" s="2251"/>
      <c r="F215" s="2251"/>
      <c r="G215" s="2251"/>
      <c r="H215" s="2075">
        <v>1</v>
      </c>
      <c r="I215" s="2250"/>
      <c r="J215" s="2252"/>
      <c r="K215" s="2253"/>
      <c r="L215" s="2253"/>
      <c r="M215" s="2253"/>
      <c r="N215" s="2253"/>
      <c r="O215" s="2254"/>
      <c r="P215" s="426"/>
      <c r="Q215" s="2212"/>
      <c r="R215" s="2212"/>
      <c r="S215" s="2212"/>
      <c r="T215" s="2212"/>
      <c r="U215" s="2212"/>
      <c r="V215" s="2259"/>
      <c r="W215" s="2259"/>
      <c r="X215" s="2212"/>
      <c r="Y215" s="2218"/>
      <c r="Z215" s="2256" t="str">
        <f>'計算書（非表示）'!I211</f>
        <v/>
      </c>
      <c r="AA215" s="2256"/>
      <c r="AB215" s="2256"/>
      <c r="AC215" s="2256"/>
      <c r="AD215" s="2257"/>
      <c r="AE215" s="427"/>
      <c r="AF215" s="685">
        <v>206</v>
      </c>
      <c r="AG215" s="2250" t="str">
        <f t="shared" si="9"/>
        <v/>
      </c>
      <c r="AH215" s="2251"/>
      <c r="AI215" s="2251"/>
      <c r="AJ215" s="2251"/>
      <c r="AK215" s="2075">
        <v>3</v>
      </c>
      <c r="AL215" s="2250"/>
      <c r="AM215" s="2252"/>
      <c r="AN215" s="2253"/>
      <c r="AO215" s="2253"/>
      <c r="AP215" s="2253"/>
      <c r="AQ215" s="2253"/>
      <c r="AR215" s="2254"/>
      <c r="AS215" s="426"/>
      <c r="AT215" s="2212"/>
      <c r="AU215" s="2212"/>
      <c r="AV215" s="2212"/>
      <c r="AW215" s="2212"/>
      <c r="AX215" s="2212"/>
      <c r="AY215" s="2260"/>
      <c r="AZ215" s="2260"/>
      <c r="BA215" s="2212"/>
      <c r="BB215" s="2218"/>
      <c r="BC215" s="2256" t="str">
        <f>'計算書（非表示）'!S211</f>
        <v/>
      </c>
      <c r="BD215" s="2256" t="str">
        <f t="shared" si="10"/>
        <v/>
      </c>
      <c r="BE215" s="2256" t="str">
        <f t="shared" si="10"/>
        <v/>
      </c>
      <c r="BF215" s="2256" t="str">
        <f t="shared" si="10"/>
        <v/>
      </c>
      <c r="BG215" s="2257" t="str">
        <f t="shared" si="10"/>
        <v/>
      </c>
      <c r="CV215" s="428"/>
      <c r="CW215" s="428"/>
    </row>
    <row r="216" spans="2:101" s="366" customFormat="1" ht="23.45" customHeight="1">
      <c r="B216" s="422"/>
      <c r="C216" s="685">
        <v>207</v>
      </c>
      <c r="D216" s="2250" t="str">
        <f t="shared" si="8"/>
        <v/>
      </c>
      <c r="E216" s="2251"/>
      <c r="F216" s="2251"/>
      <c r="G216" s="2251"/>
      <c r="H216" s="2075">
        <v>1</v>
      </c>
      <c r="I216" s="2250"/>
      <c r="J216" s="2252"/>
      <c r="K216" s="2253"/>
      <c r="L216" s="2253"/>
      <c r="M216" s="2253"/>
      <c r="N216" s="2253"/>
      <c r="O216" s="2254"/>
      <c r="P216" s="426"/>
      <c r="Q216" s="2212"/>
      <c r="R216" s="2212"/>
      <c r="S216" s="2212"/>
      <c r="T216" s="2212"/>
      <c r="U216" s="2212"/>
      <c r="V216" s="2259"/>
      <c r="W216" s="2259"/>
      <c r="X216" s="2212"/>
      <c r="Y216" s="2218"/>
      <c r="Z216" s="2256" t="str">
        <f>'計算書（非表示）'!I212</f>
        <v/>
      </c>
      <c r="AA216" s="2256"/>
      <c r="AB216" s="2256"/>
      <c r="AC216" s="2256"/>
      <c r="AD216" s="2257"/>
      <c r="AE216" s="427"/>
      <c r="AF216" s="685">
        <v>207</v>
      </c>
      <c r="AG216" s="2250" t="str">
        <f t="shared" si="9"/>
        <v/>
      </c>
      <c r="AH216" s="2251"/>
      <c r="AI216" s="2251"/>
      <c r="AJ216" s="2251"/>
      <c r="AK216" s="2075">
        <v>3</v>
      </c>
      <c r="AL216" s="2250"/>
      <c r="AM216" s="2252"/>
      <c r="AN216" s="2253"/>
      <c r="AO216" s="2253"/>
      <c r="AP216" s="2253"/>
      <c r="AQ216" s="2253"/>
      <c r="AR216" s="2254"/>
      <c r="AS216" s="426"/>
      <c r="AT216" s="2212"/>
      <c r="AU216" s="2212"/>
      <c r="AV216" s="2212"/>
      <c r="AW216" s="2212"/>
      <c r="AX216" s="2212"/>
      <c r="AY216" s="2260"/>
      <c r="AZ216" s="2260"/>
      <c r="BA216" s="2212"/>
      <c r="BB216" s="2218"/>
      <c r="BC216" s="2256" t="str">
        <f>'計算書（非表示）'!S212</f>
        <v/>
      </c>
      <c r="BD216" s="2256" t="str">
        <f t="shared" si="10"/>
        <v/>
      </c>
      <c r="BE216" s="2256" t="str">
        <f t="shared" si="10"/>
        <v/>
      </c>
      <c r="BF216" s="2256" t="str">
        <f t="shared" si="10"/>
        <v/>
      </c>
      <c r="BG216" s="2257" t="str">
        <f t="shared" si="10"/>
        <v/>
      </c>
      <c r="CV216" s="428"/>
      <c r="CW216" s="428"/>
    </row>
    <row r="217" spans="2:101" s="366" customFormat="1" ht="23.45" customHeight="1">
      <c r="B217" s="422"/>
      <c r="C217" s="685">
        <v>208</v>
      </c>
      <c r="D217" s="2250" t="str">
        <f t="shared" si="8"/>
        <v/>
      </c>
      <c r="E217" s="2251"/>
      <c r="F217" s="2251"/>
      <c r="G217" s="2251"/>
      <c r="H217" s="2075">
        <v>1</v>
      </c>
      <c r="I217" s="2250"/>
      <c r="J217" s="2252"/>
      <c r="K217" s="2253"/>
      <c r="L217" s="2253"/>
      <c r="M217" s="2253"/>
      <c r="N217" s="2253"/>
      <c r="O217" s="2254"/>
      <c r="P217" s="426"/>
      <c r="Q217" s="2212"/>
      <c r="R217" s="2212"/>
      <c r="S217" s="2212"/>
      <c r="T217" s="2212"/>
      <c r="U217" s="2212"/>
      <c r="V217" s="2259"/>
      <c r="W217" s="2259"/>
      <c r="X217" s="2212"/>
      <c r="Y217" s="2218"/>
      <c r="Z217" s="2256" t="str">
        <f>'計算書（非表示）'!I213</f>
        <v/>
      </c>
      <c r="AA217" s="2256"/>
      <c r="AB217" s="2256"/>
      <c r="AC217" s="2256"/>
      <c r="AD217" s="2257"/>
      <c r="AE217" s="427"/>
      <c r="AF217" s="685">
        <v>208</v>
      </c>
      <c r="AG217" s="2250" t="str">
        <f t="shared" si="9"/>
        <v/>
      </c>
      <c r="AH217" s="2251"/>
      <c r="AI217" s="2251"/>
      <c r="AJ217" s="2251"/>
      <c r="AK217" s="2075">
        <v>3</v>
      </c>
      <c r="AL217" s="2250"/>
      <c r="AM217" s="2252"/>
      <c r="AN217" s="2253"/>
      <c r="AO217" s="2253"/>
      <c r="AP217" s="2253"/>
      <c r="AQ217" s="2253"/>
      <c r="AR217" s="2254"/>
      <c r="AS217" s="426"/>
      <c r="AT217" s="2212"/>
      <c r="AU217" s="2212"/>
      <c r="AV217" s="2212"/>
      <c r="AW217" s="2212"/>
      <c r="AX217" s="2212"/>
      <c r="AY217" s="2260"/>
      <c r="AZ217" s="2260"/>
      <c r="BA217" s="2212"/>
      <c r="BB217" s="2218"/>
      <c r="BC217" s="2256" t="str">
        <f>'計算書（非表示）'!S213</f>
        <v/>
      </c>
      <c r="BD217" s="2256" t="str">
        <f t="shared" si="10"/>
        <v/>
      </c>
      <c r="BE217" s="2256" t="str">
        <f t="shared" si="10"/>
        <v/>
      </c>
      <c r="BF217" s="2256" t="str">
        <f t="shared" si="10"/>
        <v/>
      </c>
      <c r="BG217" s="2257" t="str">
        <f t="shared" ref="BG217:BG259" si="11">IF(BB217=0,"",BE217*BF217)</f>
        <v/>
      </c>
      <c r="CV217" s="428"/>
      <c r="CW217" s="428"/>
    </row>
    <row r="218" spans="2:101" s="366" customFormat="1" ht="23.45" customHeight="1">
      <c r="B218" s="422"/>
      <c r="C218" s="685">
        <v>209</v>
      </c>
      <c r="D218" s="2250" t="str">
        <f t="shared" si="8"/>
        <v/>
      </c>
      <c r="E218" s="2251"/>
      <c r="F218" s="2251"/>
      <c r="G218" s="2251"/>
      <c r="H218" s="2075">
        <v>1</v>
      </c>
      <c r="I218" s="2250"/>
      <c r="J218" s="2252"/>
      <c r="K218" s="2253"/>
      <c r="L218" s="2253"/>
      <c r="M218" s="2253"/>
      <c r="N218" s="2253"/>
      <c r="O218" s="2254"/>
      <c r="P218" s="426"/>
      <c r="Q218" s="2212"/>
      <c r="R218" s="2212"/>
      <c r="S218" s="2212"/>
      <c r="T218" s="2212"/>
      <c r="U218" s="2212"/>
      <c r="V218" s="2259"/>
      <c r="W218" s="2259"/>
      <c r="X218" s="2212"/>
      <c r="Y218" s="2218"/>
      <c r="Z218" s="2256" t="str">
        <f>'計算書（非表示）'!I214</f>
        <v/>
      </c>
      <c r="AA218" s="2256"/>
      <c r="AB218" s="2256"/>
      <c r="AC218" s="2256"/>
      <c r="AD218" s="2257"/>
      <c r="AE218" s="427"/>
      <c r="AF218" s="685">
        <v>209</v>
      </c>
      <c r="AG218" s="2250" t="str">
        <f t="shared" si="9"/>
        <v/>
      </c>
      <c r="AH218" s="2251"/>
      <c r="AI218" s="2251"/>
      <c r="AJ218" s="2251"/>
      <c r="AK218" s="2075">
        <v>3</v>
      </c>
      <c r="AL218" s="2250"/>
      <c r="AM218" s="2252"/>
      <c r="AN218" s="2253"/>
      <c r="AO218" s="2253"/>
      <c r="AP218" s="2253"/>
      <c r="AQ218" s="2253"/>
      <c r="AR218" s="2254"/>
      <c r="AS218" s="426"/>
      <c r="AT218" s="2212"/>
      <c r="AU218" s="2212"/>
      <c r="AV218" s="2212"/>
      <c r="AW218" s="2212"/>
      <c r="AX218" s="2212"/>
      <c r="AY218" s="2260"/>
      <c r="AZ218" s="2260"/>
      <c r="BA218" s="2212"/>
      <c r="BB218" s="2218"/>
      <c r="BC218" s="2256" t="str">
        <f>'計算書（非表示）'!S214</f>
        <v/>
      </c>
      <c r="BD218" s="2256" t="str">
        <f t="shared" ref="BD218:BF259" si="12">IF(AY218=0,"",BB218*BC218)</f>
        <v/>
      </c>
      <c r="BE218" s="2256" t="str">
        <f t="shared" si="12"/>
        <v/>
      </c>
      <c r="BF218" s="2256" t="str">
        <f t="shared" si="12"/>
        <v/>
      </c>
      <c r="BG218" s="2257" t="str">
        <f t="shared" si="11"/>
        <v/>
      </c>
      <c r="CV218" s="428"/>
      <c r="CW218" s="428"/>
    </row>
    <row r="219" spans="2:101" s="366" customFormat="1" ht="23.45" customHeight="1">
      <c r="B219" s="422"/>
      <c r="C219" s="685">
        <v>210</v>
      </c>
      <c r="D219" s="2250" t="str">
        <f t="shared" si="8"/>
        <v/>
      </c>
      <c r="E219" s="2251"/>
      <c r="F219" s="2251"/>
      <c r="G219" s="2251"/>
      <c r="H219" s="2075">
        <v>1</v>
      </c>
      <c r="I219" s="2250"/>
      <c r="J219" s="2252"/>
      <c r="K219" s="2253"/>
      <c r="L219" s="2253"/>
      <c r="M219" s="2253"/>
      <c r="N219" s="2253"/>
      <c r="O219" s="2254"/>
      <c r="P219" s="426"/>
      <c r="Q219" s="2212"/>
      <c r="R219" s="2212"/>
      <c r="S219" s="2212"/>
      <c r="T219" s="2212"/>
      <c r="U219" s="2212"/>
      <c r="V219" s="2259"/>
      <c r="W219" s="2259"/>
      <c r="X219" s="2212"/>
      <c r="Y219" s="2218"/>
      <c r="Z219" s="2256" t="str">
        <f>'計算書（非表示）'!I215</f>
        <v/>
      </c>
      <c r="AA219" s="2256"/>
      <c r="AB219" s="2256"/>
      <c r="AC219" s="2256"/>
      <c r="AD219" s="2257"/>
      <c r="AE219" s="427"/>
      <c r="AF219" s="685">
        <v>210</v>
      </c>
      <c r="AG219" s="2250" t="str">
        <f t="shared" si="9"/>
        <v/>
      </c>
      <c r="AH219" s="2251"/>
      <c r="AI219" s="2251"/>
      <c r="AJ219" s="2251"/>
      <c r="AK219" s="2075">
        <v>3</v>
      </c>
      <c r="AL219" s="2250"/>
      <c r="AM219" s="2252"/>
      <c r="AN219" s="2253"/>
      <c r="AO219" s="2253"/>
      <c r="AP219" s="2253"/>
      <c r="AQ219" s="2253"/>
      <c r="AR219" s="2254"/>
      <c r="AS219" s="426"/>
      <c r="AT219" s="2212"/>
      <c r="AU219" s="2212"/>
      <c r="AV219" s="2212"/>
      <c r="AW219" s="2212"/>
      <c r="AX219" s="2212"/>
      <c r="AY219" s="2260"/>
      <c r="AZ219" s="2260"/>
      <c r="BA219" s="2212"/>
      <c r="BB219" s="2218"/>
      <c r="BC219" s="2256" t="str">
        <f>'計算書（非表示）'!S215</f>
        <v/>
      </c>
      <c r="BD219" s="2256" t="str">
        <f t="shared" si="12"/>
        <v/>
      </c>
      <c r="BE219" s="2256" t="str">
        <f t="shared" si="12"/>
        <v/>
      </c>
      <c r="BF219" s="2256" t="str">
        <f t="shared" si="12"/>
        <v/>
      </c>
      <c r="BG219" s="2257" t="str">
        <f t="shared" si="11"/>
        <v/>
      </c>
      <c r="CV219" s="428"/>
      <c r="CW219" s="428"/>
    </row>
    <row r="220" spans="2:101" s="366" customFormat="1" ht="23.45" customHeight="1">
      <c r="B220" s="422"/>
      <c r="C220" s="685">
        <v>211</v>
      </c>
      <c r="D220" s="2250" t="str">
        <f t="shared" si="8"/>
        <v/>
      </c>
      <c r="E220" s="2251"/>
      <c r="F220" s="2251"/>
      <c r="G220" s="2251"/>
      <c r="H220" s="2075">
        <v>1</v>
      </c>
      <c r="I220" s="2250"/>
      <c r="J220" s="2252"/>
      <c r="K220" s="2253"/>
      <c r="L220" s="2253"/>
      <c r="M220" s="2253"/>
      <c r="N220" s="2253"/>
      <c r="O220" s="2254"/>
      <c r="P220" s="426"/>
      <c r="Q220" s="2212"/>
      <c r="R220" s="2212"/>
      <c r="S220" s="2212"/>
      <c r="T220" s="2212"/>
      <c r="U220" s="2212"/>
      <c r="V220" s="2259"/>
      <c r="W220" s="2259"/>
      <c r="X220" s="2212"/>
      <c r="Y220" s="2218"/>
      <c r="Z220" s="2256" t="str">
        <f>'計算書（非表示）'!I216</f>
        <v/>
      </c>
      <c r="AA220" s="2256"/>
      <c r="AB220" s="2256"/>
      <c r="AC220" s="2256"/>
      <c r="AD220" s="2257"/>
      <c r="AE220" s="427"/>
      <c r="AF220" s="685">
        <v>211</v>
      </c>
      <c r="AG220" s="2250" t="str">
        <f t="shared" si="9"/>
        <v/>
      </c>
      <c r="AH220" s="2251"/>
      <c r="AI220" s="2251"/>
      <c r="AJ220" s="2251"/>
      <c r="AK220" s="2075">
        <v>3</v>
      </c>
      <c r="AL220" s="2250"/>
      <c r="AM220" s="2252"/>
      <c r="AN220" s="2253"/>
      <c r="AO220" s="2253"/>
      <c r="AP220" s="2253"/>
      <c r="AQ220" s="2253"/>
      <c r="AR220" s="2254"/>
      <c r="AS220" s="426"/>
      <c r="AT220" s="2212"/>
      <c r="AU220" s="2212"/>
      <c r="AV220" s="2212"/>
      <c r="AW220" s="2212"/>
      <c r="AX220" s="2212"/>
      <c r="AY220" s="2260"/>
      <c r="AZ220" s="2260"/>
      <c r="BA220" s="2212"/>
      <c r="BB220" s="2218"/>
      <c r="BC220" s="2256" t="str">
        <f>'計算書（非表示）'!S216</f>
        <v/>
      </c>
      <c r="BD220" s="2256" t="str">
        <f t="shared" si="12"/>
        <v/>
      </c>
      <c r="BE220" s="2256" t="str">
        <f t="shared" si="12"/>
        <v/>
      </c>
      <c r="BF220" s="2256" t="str">
        <f t="shared" si="12"/>
        <v/>
      </c>
      <c r="BG220" s="2257" t="str">
        <f t="shared" si="11"/>
        <v/>
      </c>
      <c r="CV220" s="428"/>
      <c r="CW220" s="428"/>
    </row>
    <row r="221" spans="2:101" s="366" customFormat="1" ht="23.45" customHeight="1">
      <c r="B221" s="422"/>
      <c r="C221" s="685">
        <v>212</v>
      </c>
      <c r="D221" s="2250" t="str">
        <f t="shared" si="8"/>
        <v/>
      </c>
      <c r="E221" s="2251"/>
      <c r="F221" s="2251"/>
      <c r="G221" s="2251"/>
      <c r="H221" s="2075">
        <v>1</v>
      </c>
      <c r="I221" s="2250"/>
      <c r="J221" s="2252"/>
      <c r="K221" s="2253"/>
      <c r="L221" s="2253"/>
      <c r="M221" s="2253"/>
      <c r="N221" s="2253"/>
      <c r="O221" s="2254"/>
      <c r="P221" s="426"/>
      <c r="Q221" s="2212"/>
      <c r="R221" s="2212"/>
      <c r="S221" s="2212"/>
      <c r="T221" s="2212"/>
      <c r="U221" s="2212"/>
      <c r="V221" s="2259"/>
      <c r="W221" s="2259"/>
      <c r="X221" s="2212"/>
      <c r="Y221" s="2218"/>
      <c r="Z221" s="2256" t="str">
        <f>'計算書（非表示）'!I217</f>
        <v/>
      </c>
      <c r="AA221" s="2256"/>
      <c r="AB221" s="2256"/>
      <c r="AC221" s="2256"/>
      <c r="AD221" s="2257"/>
      <c r="AE221" s="427"/>
      <c r="AF221" s="685">
        <v>212</v>
      </c>
      <c r="AG221" s="2250" t="str">
        <f t="shared" si="9"/>
        <v/>
      </c>
      <c r="AH221" s="2251"/>
      <c r="AI221" s="2251"/>
      <c r="AJ221" s="2251"/>
      <c r="AK221" s="2075">
        <v>3</v>
      </c>
      <c r="AL221" s="2250"/>
      <c r="AM221" s="2252"/>
      <c r="AN221" s="2253"/>
      <c r="AO221" s="2253"/>
      <c r="AP221" s="2253"/>
      <c r="AQ221" s="2253"/>
      <c r="AR221" s="2254"/>
      <c r="AS221" s="426"/>
      <c r="AT221" s="2212"/>
      <c r="AU221" s="2212"/>
      <c r="AV221" s="2212"/>
      <c r="AW221" s="2212"/>
      <c r="AX221" s="2212"/>
      <c r="AY221" s="2260"/>
      <c r="AZ221" s="2260"/>
      <c r="BA221" s="2212"/>
      <c r="BB221" s="2218"/>
      <c r="BC221" s="2256" t="str">
        <f>'計算書（非表示）'!S217</f>
        <v/>
      </c>
      <c r="BD221" s="2256" t="str">
        <f t="shared" si="12"/>
        <v/>
      </c>
      <c r="BE221" s="2256" t="str">
        <f t="shared" si="12"/>
        <v/>
      </c>
      <c r="BF221" s="2256" t="str">
        <f t="shared" si="12"/>
        <v/>
      </c>
      <c r="BG221" s="2257" t="str">
        <f t="shared" si="11"/>
        <v/>
      </c>
      <c r="CV221" s="428"/>
      <c r="CW221" s="428"/>
    </row>
    <row r="222" spans="2:101" s="366" customFormat="1" ht="23.45" customHeight="1">
      <c r="B222" s="422"/>
      <c r="C222" s="685">
        <v>213</v>
      </c>
      <c r="D222" s="2250" t="str">
        <f t="shared" si="8"/>
        <v/>
      </c>
      <c r="E222" s="2251"/>
      <c r="F222" s="2251"/>
      <c r="G222" s="2251"/>
      <c r="H222" s="2075">
        <v>1</v>
      </c>
      <c r="I222" s="2250"/>
      <c r="J222" s="2252"/>
      <c r="K222" s="2253"/>
      <c r="L222" s="2253"/>
      <c r="M222" s="2253"/>
      <c r="N222" s="2253"/>
      <c r="O222" s="2254"/>
      <c r="P222" s="426"/>
      <c r="Q222" s="2212"/>
      <c r="R222" s="2212"/>
      <c r="S222" s="2212"/>
      <c r="T222" s="2212"/>
      <c r="U222" s="2212"/>
      <c r="V222" s="2259"/>
      <c r="W222" s="2259"/>
      <c r="X222" s="2212"/>
      <c r="Y222" s="2218"/>
      <c r="Z222" s="2256" t="str">
        <f>'計算書（非表示）'!I218</f>
        <v/>
      </c>
      <c r="AA222" s="2256"/>
      <c r="AB222" s="2256"/>
      <c r="AC222" s="2256"/>
      <c r="AD222" s="2257"/>
      <c r="AF222" s="685">
        <v>213</v>
      </c>
      <c r="AG222" s="2250" t="str">
        <f t="shared" si="9"/>
        <v/>
      </c>
      <c r="AH222" s="2251"/>
      <c r="AI222" s="2251"/>
      <c r="AJ222" s="2251"/>
      <c r="AK222" s="2075">
        <v>3</v>
      </c>
      <c r="AL222" s="2250"/>
      <c r="AM222" s="2252"/>
      <c r="AN222" s="2253"/>
      <c r="AO222" s="2253"/>
      <c r="AP222" s="2253"/>
      <c r="AQ222" s="2253"/>
      <c r="AR222" s="2254"/>
      <c r="AS222" s="426"/>
      <c r="AT222" s="2212"/>
      <c r="AU222" s="2212"/>
      <c r="AV222" s="2212"/>
      <c r="AW222" s="2212"/>
      <c r="AX222" s="2212"/>
      <c r="AY222" s="2260"/>
      <c r="AZ222" s="2260"/>
      <c r="BA222" s="2212"/>
      <c r="BB222" s="2218"/>
      <c r="BC222" s="2256" t="str">
        <f>'計算書（非表示）'!S218</f>
        <v/>
      </c>
      <c r="BD222" s="2256" t="str">
        <f t="shared" si="12"/>
        <v/>
      </c>
      <c r="BE222" s="2256" t="str">
        <f t="shared" si="12"/>
        <v/>
      </c>
      <c r="BF222" s="2256" t="str">
        <f t="shared" si="12"/>
        <v/>
      </c>
      <c r="BG222" s="2257" t="str">
        <f t="shared" si="11"/>
        <v/>
      </c>
      <c r="CV222" s="428"/>
      <c r="CW222" s="428"/>
    </row>
    <row r="223" spans="2:101" s="366" customFormat="1" ht="23.45" customHeight="1">
      <c r="B223" s="422"/>
      <c r="C223" s="685">
        <v>214</v>
      </c>
      <c r="D223" s="2250" t="str">
        <f t="shared" si="8"/>
        <v/>
      </c>
      <c r="E223" s="2251"/>
      <c r="F223" s="2251"/>
      <c r="G223" s="2251"/>
      <c r="H223" s="2075">
        <v>1</v>
      </c>
      <c r="I223" s="2250"/>
      <c r="J223" s="2252"/>
      <c r="K223" s="2253"/>
      <c r="L223" s="2253"/>
      <c r="M223" s="2253"/>
      <c r="N223" s="2253"/>
      <c r="O223" s="2254"/>
      <c r="P223" s="426"/>
      <c r="Q223" s="2212"/>
      <c r="R223" s="2212"/>
      <c r="S223" s="2212"/>
      <c r="T223" s="2212"/>
      <c r="U223" s="2212"/>
      <c r="V223" s="2259"/>
      <c r="W223" s="2259"/>
      <c r="X223" s="2212"/>
      <c r="Y223" s="2218"/>
      <c r="Z223" s="2256" t="str">
        <f>'計算書（非表示）'!I219</f>
        <v/>
      </c>
      <c r="AA223" s="2256"/>
      <c r="AB223" s="2256"/>
      <c r="AC223" s="2256"/>
      <c r="AD223" s="2257"/>
      <c r="AF223" s="685">
        <v>214</v>
      </c>
      <c r="AG223" s="2250" t="str">
        <f t="shared" si="9"/>
        <v/>
      </c>
      <c r="AH223" s="2251"/>
      <c r="AI223" s="2251"/>
      <c r="AJ223" s="2251"/>
      <c r="AK223" s="2075">
        <v>3</v>
      </c>
      <c r="AL223" s="2250"/>
      <c r="AM223" s="2252"/>
      <c r="AN223" s="2253"/>
      <c r="AO223" s="2253"/>
      <c r="AP223" s="2253"/>
      <c r="AQ223" s="2253"/>
      <c r="AR223" s="2254"/>
      <c r="AS223" s="426"/>
      <c r="AT223" s="2212"/>
      <c r="AU223" s="2212"/>
      <c r="AV223" s="2212"/>
      <c r="AW223" s="2212"/>
      <c r="AX223" s="2212"/>
      <c r="AY223" s="2260"/>
      <c r="AZ223" s="2260"/>
      <c r="BA223" s="2212"/>
      <c r="BB223" s="2218"/>
      <c r="BC223" s="2256" t="str">
        <f>'計算書（非表示）'!S219</f>
        <v/>
      </c>
      <c r="BD223" s="2256" t="str">
        <f t="shared" si="12"/>
        <v/>
      </c>
      <c r="BE223" s="2256" t="str">
        <f t="shared" si="12"/>
        <v/>
      </c>
      <c r="BF223" s="2256" t="str">
        <f t="shared" si="12"/>
        <v/>
      </c>
      <c r="BG223" s="2257" t="str">
        <f t="shared" si="11"/>
        <v/>
      </c>
      <c r="CV223" s="428"/>
      <c r="CW223" s="428"/>
    </row>
    <row r="224" spans="2:101" s="366" customFormat="1" ht="23.45" customHeight="1">
      <c r="B224" s="422"/>
      <c r="C224" s="685">
        <v>215</v>
      </c>
      <c r="D224" s="2250" t="str">
        <f t="shared" si="8"/>
        <v/>
      </c>
      <c r="E224" s="2251"/>
      <c r="F224" s="2251"/>
      <c r="G224" s="2251"/>
      <c r="H224" s="2075">
        <v>1</v>
      </c>
      <c r="I224" s="2250"/>
      <c r="J224" s="2252"/>
      <c r="K224" s="2253"/>
      <c r="L224" s="2253"/>
      <c r="M224" s="2253"/>
      <c r="N224" s="2253"/>
      <c r="O224" s="2254"/>
      <c r="P224" s="426"/>
      <c r="Q224" s="2212"/>
      <c r="R224" s="2212"/>
      <c r="S224" s="2212"/>
      <c r="T224" s="2212"/>
      <c r="U224" s="2212"/>
      <c r="V224" s="2259"/>
      <c r="W224" s="2259"/>
      <c r="X224" s="2212"/>
      <c r="Y224" s="2218"/>
      <c r="Z224" s="2256" t="str">
        <f>'計算書（非表示）'!I220</f>
        <v/>
      </c>
      <c r="AA224" s="2256"/>
      <c r="AB224" s="2256"/>
      <c r="AC224" s="2256"/>
      <c r="AD224" s="2257"/>
      <c r="AF224" s="685">
        <v>215</v>
      </c>
      <c r="AG224" s="2250" t="str">
        <f t="shared" si="9"/>
        <v/>
      </c>
      <c r="AH224" s="2251"/>
      <c r="AI224" s="2251"/>
      <c r="AJ224" s="2251"/>
      <c r="AK224" s="2075">
        <v>3</v>
      </c>
      <c r="AL224" s="2250"/>
      <c r="AM224" s="2252"/>
      <c r="AN224" s="2253"/>
      <c r="AO224" s="2253"/>
      <c r="AP224" s="2253"/>
      <c r="AQ224" s="2253"/>
      <c r="AR224" s="2254"/>
      <c r="AS224" s="426"/>
      <c r="AT224" s="2212"/>
      <c r="AU224" s="2212"/>
      <c r="AV224" s="2212"/>
      <c r="AW224" s="2212"/>
      <c r="AX224" s="2212"/>
      <c r="AY224" s="2260"/>
      <c r="AZ224" s="2260"/>
      <c r="BA224" s="2212"/>
      <c r="BB224" s="2218"/>
      <c r="BC224" s="2256" t="str">
        <f>'計算書（非表示）'!S220</f>
        <v/>
      </c>
      <c r="BD224" s="2256" t="str">
        <f t="shared" si="12"/>
        <v/>
      </c>
      <c r="BE224" s="2256" t="str">
        <f t="shared" si="12"/>
        <v/>
      </c>
      <c r="BF224" s="2256" t="str">
        <f t="shared" si="12"/>
        <v/>
      </c>
      <c r="BG224" s="2257" t="str">
        <f t="shared" si="11"/>
        <v/>
      </c>
      <c r="CV224" s="428"/>
      <c r="CW224" s="428"/>
    </row>
    <row r="225" spans="2:101" s="366" customFormat="1" ht="23.45" customHeight="1">
      <c r="B225" s="422"/>
      <c r="C225" s="685">
        <v>216</v>
      </c>
      <c r="D225" s="2250" t="str">
        <f t="shared" si="8"/>
        <v/>
      </c>
      <c r="E225" s="2251"/>
      <c r="F225" s="2251"/>
      <c r="G225" s="2251"/>
      <c r="H225" s="2075">
        <v>1</v>
      </c>
      <c r="I225" s="2250"/>
      <c r="J225" s="2252"/>
      <c r="K225" s="2253"/>
      <c r="L225" s="2253"/>
      <c r="M225" s="2253"/>
      <c r="N225" s="2253"/>
      <c r="O225" s="2254"/>
      <c r="P225" s="426"/>
      <c r="Q225" s="2212"/>
      <c r="R225" s="2212"/>
      <c r="S225" s="2212"/>
      <c r="T225" s="2212"/>
      <c r="U225" s="2212"/>
      <c r="V225" s="2259"/>
      <c r="W225" s="2259"/>
      <c r="X225" s="2212"/>
      <c r="Y225" s="2218"/>
      <c r="Z225" s="2256" t="str">
        <f>'計算書（非表示）'!I221</f>
        <v/>
      </c>
      <c r="AA225" s="2256"/>
      <c r="AB225" s="2256"/>
      <c r="AC225" s="2256"/>
      <c r="AD225" s="2257"/>
      <c r="AF225" s="685">
        <v>216</v>
      </c>
      <c r="AG225" s="2250" t="str">
        <f t="shared" si="9"/>
        <v/>
      </c>
      <c r="AH225" s="2251"/>
      <c r="AI225" s="2251"/>
      <c r="AJ225" s="2251"/>
      <c r="AK225" s="2075">
        <v>3</v>
      </c>
      <c r="AL225" s="2250"/>
      <c r="AM225" s="2252"/>
      <c r="AN225" s="2253"/>
      <c r="AO225" s="2253"/>
      <c r="AP225" s="2253"/>
      <c r="AQ225" s="2253"/>
      <c r="AR225" s="2254"/>
      <c r="AS225" s="426"/>
      <c r="AT225" s="2212"/>
      <c r="AU225" s="2212"/>
      <c r="AV225" s="2212"/>
      <c r="AW225" s="2212"/>
      <c r="AX225" s="2212"/>
      <c r="AY225" s="2260"/>
      <c r="AZ225" s="2260"/>
      <c r="BA225" s="2212"/>
      <c r="BB225" s="2218"/>
      <c r="BC225" s="2256" t="str">
        <f>'計算書（非表示）'!S221</f>
        <v/>
      </c>
      <c r="BD225" s="2256" t="str">
        <f t="shared" si="12"/>
        <v/>
      </c>
      <c r="BE225" s="2256" t="str">
        <f t="shared" si="12"/>
        <v/>
      </c>
      <c r="BF225" s="2256" t="str">
        <f t="shared" si="12"/>
        <v/>
      </c>
      <c r="BG225" s="2257" t="str">
        <f t="shared" si="11"/>
        <v/>
      </c>
      <c r="CV225" s="428"/>
      <c r="CW225" s="428"/>
    </row>
    <row r="226" spans="2:101" s="366" customFormat="1" ht="23.45" customHeight="1">
      <c r="B226" s="422"/>
      <c r="C226" s="685">
        <v>217</v>
      </c>
      <c r="D226" s="2250" t="str">
        <f t="shared" si="8"/>
        <v/>
      </c>
      <c r="E226" s="2251"/>
      <c r="F226" s="2251"/>
      <c r="G226" s="2251"/>
      <c r="H226" s="2075">
        <v>1</v>
      </c>
      <c r="I226" s="2250"/>
      <c r="J226" s="2252"/>
      <c r="K226" s="2253"/>
      <c r="L226" s="2253"/>
      <c r="M226" s="2253"/>
      <c r="N226" s="2253"/>
      <c r="O226" s="2254"/>
      <c r="P226" s="426"/>
      <c r="Q226" s="2212"/>
      <c r="R226" s="2212"/>
      <c r="S226" s="2212"/>
      <c r="T226" s="2212"/>
      <c r="U226" s="2212"/>
      <c r="V226" s="2259"/>
      <c r="W226" s="2259"/>
      <c r="X226" s="2212"/>
      <c r="Y226" s="2218"/>
      <c r="Z226" s="2256" t="str">
        <f>'計算書（非表示）'!I222</f>
        <v/>
      </c>
      <c r="AA226" s="2256"/>
      <c r="AB226" s="2256"/>
      <c r="AC226" s="2256"/>
      <c r="AD226" s="2257"/>
      <c r="AF226" s="685">
        <v>217</v>
      </c>
      <c r="AG226" s="2250" t="str">
        <f t="shared" si="9"/>
        <v/>
      </c>
      <c r="AH226" s="2251"/>
      <c r="AI226" s="2251"/>
      <c r="AJ226" s="2251"/>
      <c r="AK226" s="2075">
        <v>3</v>
      </c>
      <c r="AL226" s="2250"/>
      <c r="AM226" s="2252"/>
      <c r="AN226" s="2253"/>
      <c r="AO226" s="2253"/>
      <c r="AP226" s="2253"/>
      <c r="AQ226" s="2253"/>
      <c r="AR226" s="2254"/>
      <c r="AS226" s="426"/>
      <c r="AT226" s="2212"/>
      <c r="AU226" s="2212"/>
      <c r="AV226" s="2212"/>
      <c r="AW226" s="2212"/>
      <c r="AX226" s="2212"/>
      <c r="AY226" s="2260"/>
      <c r="AZ226" s="2260"/>
      <c r="BA226" s="2212"/>
      <c r="BB226" s="2218"/>
      <c r="BC226" s="2256" t="str">
        <f>'計算書（非表示）'!S222</f>
        <v/>
      </c>
      <c r="BD226" s="2256" t="str">
        <f t="shared" si="12"/>
        <v/>
      </c>
      <c r="BE226" s="2256" t="str">
        <f t="shared" si="12"/>
        <v/>
      </c>
      <c r="BF226" s="2256" t="str">
        <f t="shared" si="12"/>
        <v/>
      </c>
      <c r="BG226" s="2257" t="str">
        <f t="shared" si="11"/>
        <v/>
      </c>
      <c r="CV226" s="428"/>
      <c r="CW226" s="428"/>
    </row>
    <row r="227" spans="2:101" s="366" customFormat="1" ht="23.45" customHeight="1">
      <c r="B227" s="422"/>
      <c r="C227" s="685">
        <v>218</v>
      </c>
      <c r="D227" s="2250" t="str">
        <f t="shared" si="8"/>
        <v/>
      </c>
      <c r="E227" s="2251"/>
      <c r="F227" s="2251"/>
      <c r="G227" s="2251"/>
      <c r="H227" s="2075">
        <v>1</v>
      </c>
      <c r="I227" s="2250"/>
      <c r="J227" s="2252"/>
      <c r="K227" s="2253"/>
      <c r="L227" s="2253"/>
      <c r="M227" s="2253"/>
      <c r="N227" s="2253"/>
      <c r="O227" s="2254"/>
      <c r="P227" s="426"/>
      <c r="Q227" s="2212"/>
      <c r="R227" s="2212"/>
      <c r="S227" s="2212"/>
      <c r="T227" s="2212"/>
      <c r="U227" s="2212"/>
      <c r="V227" s="2259"/>
      <c r="W227" s="2259"/>
      <c r="X227" s="2212"/>
      <c r="Y227" s="2218"/>
      <c r="Z227" s="2256" t="str">
        <f>'計算書（非表示）'!I223</f>
        <v/>
      </c>
      <c r="AA227" s="2256"/>
      <c r="AB227" s="2256"/>
      <c r="AC227" s="2256"/>
      <c r="AD227" s="2257"/>
      <c r="AF227" s="685">
        <v>218</v>
      </c>
      <c r="AG227" s="2250" t="str">
        <f t="shared" si="9"/>
        <v/>
      </c>
      <c r="AH227" s="2251"/>
      <c r="AI227" s="2251"/>
      <c r="AJ227" s="2251"/>
      <c r="AK227" s="2075">
        <v>3</v>
      </c>
      <c r="AL227" s="2250"/>
      <c r="AM227" s="2252"/>
      <c r="AN227" s="2253"/>
      <c r="AO227" s="2253"/>
      <c r="AP227" s="2253"/>
      <c r="AQ227" s="2253"/>
      <c r="AR227" s="2254"/>
      <c r="AS227" s="429"/>
      <c r="AT227" s="2262"/>
      <c r="AU227" s="2262"/>
      <c r="AV227" s="2262"/>
      <c r="AW227" s="2262"/>
      <c r="AX227" s="2262"/>
      <c r="AY227" s="2263"/>
      <c r="AZ227" s="2263"/>
      <c r="BA227" s="2262"/>
      <c r="BB227" s="2264"/>
      <c r="BC227" s="2256" t="str">
        <f>'計算書（非表示）'!S223</f>
        <v/>
      </c>
      <c r="BD227" s="2256" t="str">
        <f t="shared" si="12"/>
        <v/>
      </c>
      <c r="BE227" s="2256" t="str">
        <f t="shared" si="12"/>
        <v/>
      </c>
      <c r="BF227" s="2256" t="str">
        <f t="shared" si="12"/>
        <v/>
      </c>
      <c r="BG227" s="2257" t="str">
        <f t="shared" si="11"/>
        <v/>
      </c>
      <c r="CV227" s="428"/>
      <c r="CW227" s="428"/>
    </row>
    <row r="228" spans="2:101" s="366" customFormat="1" ht="23.45" customHeight="1">
      <c r="B228" s="422"/>
      <c r="C228" s="685">
        <v>219</v>
      </c>
      <c r="D228" s="2250" t="str">
        <f t="shared" si="8"/>
        <v/>
      </c>
      <c r="E228" s="2251"/>
      <c r="F228" s="2251"/>
      <c r="G228" s="2251"/>
      <c r="H228" s="2075">
        <v>1</v>
      </c>
      <c r="I228" s="2250"/>
      <c r="J228" s="2252"/>
      <c r="K228" s="2253"/>
      <c r="L228" s="2253"/>
      <c r="M228" s="2253"/>
      <c r="N228" s="2253"/>
      <c r="O228" s="2254"/>
      <c r="P228" s="426"/>
      <c r="Q228" s="2212"/>
      <c r="R228" s="2212"/>
      <c r="S228" s="2212"/>
      <c r="T228" s="2212"/>
      <c r="U228" s="2212"/>
      <c r="V228" s="2259"/>
      <c r="W228" s="2259"/>
      <c r="X228" s="2212"/>
      <c r="Y228" s="2218"/>
      <c r="Z228" s="2256" t="str">
        <f>'計算書（非表示）'!I224</f>
        <v/>
      </c>
      <c r="AA228" s="2256"/>
      <c r="AB228" s="2256"/>
      <c r="AC228" s="2256"/>
      <c r="AD228" s="2257"/>
      <c r="AF228" s="685">
        <v>219</v>
      </c>
      <c r="AG228" s="2250" t="str">
        <f t="shared" si="9"/>
        <v/>
      </c>
      <c r="AH228" s="2251"/>
      <c r="AI228" s="2251"/>
      <c r="AJ228" s="2251"/>
      <c r="AK228" s="2075">
        <v>3</v>
      </c>
      <c r="AL228" s="2250"/>
      <c r="AM228" s="2252"/>
      <c r="AN228" s="2253"/>
      <c r="AO228" s="2253"/>
      <c r="AP228" s="2253"/>
      <c r="AQ228" s="2253"/>
      <c r="AR228" s="2254"/>
      <c r="AS228" s="426"/>
      <c r="AT228" s="2212"/>
      <c r="AU228" s="2212"/>
      <c r="AV228" s="2212"/>
      <c r="AW228" s="2212"/>
      <c r="AX228" s="2212"/>
      <c r="AY228" s="2260"/>
      <c r="AZ228" s="2260"/>
      <c r="BA228" s="2212"/>
      <c r="BB228" s="2218"/>
      <c r="BC228" s="2256" t="str">
        <f>'計算書（非表示）'!S224</f>
        <v/>
      </c>
      <c r="BD228" s="2256" t="str">
        <f t="shared" si="12"/>
        <v/>
      </c>
      <c r="BE228" s="2256" t="str">
        <f t="shared" si="12"/>
        <v/>
      </c>
      <c r="BF228" s="2256" t="str">
        <f t="shared" si="12"/>
        <v/>
      </c>
      <c r="BG228" s="2257" t="str">
        <f t="shared" si="11"/>
        <v/>
      </c>
      <c r="CV228" s="428"/>
      <c r="CW228" s="428"/>
    </row>
    <row r="229" spans="2:101" s="366" customFormat="1" ht="23.45" customHeight="1">
      <c r="B229" s="422"/>
      <c r="C229" s="685">
        <v>220</v>
      </c>
      <c r="D229" s="2250" t="str">
        <f t="shared" si="8"/>
        <v/>
      </c>
      <c r="E229" s="2251"/>
      <c r="F229" s="2251"/>
      <c r="G229" s="2251"/>
      <c r="H229" s="2075">
        <v>1</v>
      </c>
      <c r="I229" s="2250"/>
      <c r="J229" s="2252"/>
      <c r="K229" s="2253"/>
      <c r="L229" s="2253"/>
      <c r="M229" s="2253"/>
      <c r="N229" s="2253"/>
      <c r="O229" s="2254"/>
      <c r="P229" s="426"/>
      <c r="Q229" s="2212"/>
      <c r="R229" s="2212"/>
      <c r="S229" s="2212"/>
      <c r="T229" s="2212"/>
      <c r="U229" s="2212"/>
      <c r="V229" s="2259"/>
      <c r="W229" s="2259"/>
      <c r="X229" s="2212"/>
      <c r="Y229" s="2218"/>
      <c r="Z229" s="2256" t="str">
        <f>'計算書（非表示）'!I225</f>
        <v/>
      </c>
      <c r="AA229" s="2256"/>
      <c r="AB229" s="2256"/>
      <c r="AC229" s="2256"/>
      <c r="AD229" s="2257"/>
      <c r="AF229" s="685">
        <v>220</v>
      </c>
      <c r="AG229" s="2250" t="str">
        <f t="shared" si="9"/>
        <v/>
      </c>
      <c r="AH229" s="2251"/>
      <c r="AI229" s="2251"/>
      <c r="AJ229" s="2251"/>
      <c r="AK229" s="2075">
        <v>3</v>
      </c>
      <c r="AL229" s="2250"/>
      <c r="AM229" s="2252"/>
      <c r="AN229" s="2253"/>
      <c r="AO229" s="2253"/>
      <c r="AP229" s="2253"/>
      <c r="AQ229" s="2253"/>
      <c r="AR229" s="2254"/>
      <c r="AS229" s="426"/>
      <c r="AT229" s="2212"/>
      <c r="AU229" s="2212"/>
      <c r="AV229" s="2212"/>
      <c r="AW229" s="2212"/>
      <c r="AX229" s="2212"/>
      <c r="AY229" s="2260"/>
      <c r="AZ229" s="2260"/>
      <c r="BA229" s="2212"/>
      <c r="BB229" s="2218"/>
      <c r="BC229" s="2256" t="str">
        <f>'計算書（非表示）'!S225</f>
        <v/>
      </c>
      <c r="BD229" s="2256" t="str">
        <f t="shared" si="12"/>
        <v/>
      </c>
      <c r="BE229" s="2256" t="str">
        <f t="shared" si="12"/>
        <v/>
      </c>
      <c r="BF229" s="2256" t="str">
        <f t="shared" si="12"/>
        <v/>
      </c>
      <c r="BG229" s="2257" t="str">
        <f t="shared" si="11"/>
        <v/>
      </c>
      <c r="CV229" s="428"/>
      <c r="CW229" s="428"/>
    </row>
    <row r="230" spans="2:101" s="366" customFormat="1" ht="23.45" customHeight="1">
      <c r="B230" s="422"/>
      <c r="C230" s="685">
        <v>221</v>
      </c>
      <c r="D230" s="2250" t="str">
        <f t="shared" si="8"/>
        <v/>
      </c>
      <c r="E230" s="2251"/>
      <c r="F230" s="2251"/>
      <c r="G230" s="2251"/>
      <c r="H230" s="2075">
        <v>1</v>
      </c>
      <c r="I230" s="2250"/>
      <c r="J230" s="2252"/>
      <c r="K230" s="2253"/>
      <c r="L230" s="2253"/>
      <c r="M230" s="2253"/>
      <c r="N230" s="2253"/>
      <c r="O230" s="2254"/>
      <c r="P230" s="426"/>
      <c r="Q230" s="2212"/>
      <c r="R230" s="2212"/>
      <c r="S230" s="2212"/>
      <c r="T230" s="2212"/>
      <c r="U230" s="2212"/>
      <c r="V230" s="2259"/>
      <c r="W230" s="2259"/>
      <c r="X230" s="2212"/>
      <c r="Y230" s="2218"/>
      <c r="Z230" s="2256" t="str">
        <f>'計算書（非表示）'!I226</f>
        <v/>
      </c>
      <c r="AA230" s="2256"/>
      <c r="AB230" s="2256"/>
      <c r="AC230" s="2256"/>
      <c r="AD230" s="2257"/>
      <c r="AF230" s="685">
        <v>221</v>
      </c>
      <c r="AG230" s="2250" t="str">
        <f t="shared" si="9"/>
        <v/>
      </c>
      <c r="AH230" s="2251"/>
      <c r="AI230" s="2251"/>
      <c r="AJ230" s="2251"/>
      <c r="AK230" s="2075">
        <v>3</v>
      </c>
      <c r="AL230" s="2250"/>
      <c r="AM230" s="2252"/>
      <c r="AN230" s="2253"/>
      <c r="AO230" s="2253"/>
      <c r="AP230" s="2253"/>
      <c r="AQ230" s="2253"/>
      <c r="AR230" s="2254"/>
      <c r="AS230" s="426"/>
      <c r="AT230" s="2212"/>
      <c r="AU230" s="2212"/>
      <c r="AV230" s="2212"/>
      <c r="AW230" s="2212"/>
      <c r="AX230" s="2212"/>
      <c r="AY230" s="2260"/>
      <c r="AZ230" s="2260"/>
      <c r="BA230" s="2212"/>
      <c r="BB230" s="2218"/>
      <c r="BC230" s="2256" t="str">
        <f>'計算書（非表示）'!S226</f>
        <v/>
      </c>
      <c r="BD230" s="2256" t="str">
        <f t="shared" si="12"/>
        <v/>
      </c>
      <c r="BE230" s="2256" t="str">
        <f t="shared" si="12"/>
        <v/>
      </c>
      <c r="BF230" s="2256" t="str">
        <f t="shared" si="12"/>
        <v/>
      </c>
      <c r="BG230" s="2257" t="str">
        <f t="shared" si="11"/>
        <v/>
      </c>
      <c r="CV230" s="428"/>
      <c r="CW230" s="428"/>
    </row>
    <row r="231" spans="2:101" s="366" customFormat="1" ht="23.45" customHeight="1">
      <c r="B231" s="422"/>
      <c r="C231" s="685">
        <v>222</v>
      </c>
      <c r="D231" s="2250" t="str">
        <f t="shared" si="8"/>
        <v/>
      </c>
      <c r="E231" s="2251"/>
      <c r="F231" s="2251"/>
      <c r="G231" s="2251"/>
      <c r="H231" s="2075">
        <v>1</v>
      </c>
      <c r="I231" s="2250"/>
      <c r="J231" s="2252"/>
      <c r="K231" s="2253"/>
      <c r="L231" s="2253"/>
      <c r="M231" s="2253"/>
      <c r="N231" s="2253"/>
      <c r="O231" s="2254"/>
      <c r="P231" s="426"/>
      <c r="Q231" s="2212"/>
      <c r="R231" s="2212"/>
      <c r="S231" s="2212"/>
      <c r="T231" s="2212"/>
      <c r="U231" s="2212"/>
      <c r="V231" s="2259"/>
      <c r="W231" s="2259"/>
      <c r="X231" s="2212"/>
      <c r="Y231" s="2218"/>
      <c r="Z231" s="2256" t="str">
        <f>'計算書（非表示）'!I227</f>
        <v/>
      </c>
      <c r="AA231" s="2256"/>
      <c r="AB231" s="2256"/>
      <c r="AC231" s="2256"/>
      <c r="AD231" s="2257"/>
      <c r="AF231" s="685">
        <v>222</v>
      </c>
      <c r="AG231" s="2250" t="str">
        <f t="shared" si="9"/>
        <v/>
      </c>
      <c r="AH231" s="2251"/>
      <c r="AI231" s="2251"/>
      <c r="AJ231" s="2251"/>
      <c r="AK231" s="2075">
        <v>3</v>
      </c>
      <c r="AL231" s="2250"/>
      <c r="AM231" s="2252"/>
      <c r="AN231" s="2253"/>
      <c r="AO231" s="2253"/>
      <c r="AP231" s="2253"/>
      <c r="AQ231" s="2253"/>
      <c r="AR231" s="2254"/>
      <c r="AS231" s="426"/>
      <c r="AT231" s="2212"/>
      <c r="AU231" s="2212"/>
      <c r="AV231" s="2212"/>
      <c r="AW231" s="2212"/>
      <c r="AX231" s="2212"/>
      <c r="AY231" s="2260"/>
      <c r="AZ231" s="2260"/>
      <c r="BA231" s="2212"/>
      <c r="BB231" s="2218"/>
      <c r="BC231" s="2256" t="str">
        <f>'計算書（非表示）'!S227</f>
        <v/>
      </c>
      <c r="BD231" s="2256" t="str">
        <f t="shared" si="12"/>
        <v/>
      </c>
      <c r="BE231" s="2256" t="str">
        <f t="shared" si="12"/>
        <v/>
      </c>
      <c r="BF231" s="2256" t="str">
        <f t="shared" si="12"/>
        <v/>
      </c>
      <c r="BG231" s="2257" t="str">
        <f t="shared" si="11"/>
        <v/>
      </c>
      <c r="CV231" s="428"/>
      <c r="CW231" s="428"/>
    </row>
    <row r="232" spans="2:101" s="366" customFormat="1" ht="23.45" customHeight="1">
      <c r="B232" s="422"/>
      <c r="C232" s="685">
        <v>223</v>
      </c>
      <c r="D232" s="2250" t="str">
        <f t="shared" si="8"/>
        <v/>
      </c>
      <c r="E232" s="2251"/>
      <c r="F232" s="2251"/>
      <c r="G232" s="2251"/>
      <c r="H232" s="2075">
        <v>1</v>
      </c>
      <c r="I232" s="2250"/>
      <c r="J232" s="2252"/>
      <c r="K232" s="2253"/>
      <c r="L232" s="2253"/>
      <c r="M232" s="2253"/>
      <c r="N232" s="2253"/>
      <c r="O232" s="2254"/>
      <c r="P232" s="426"/>
      <c r="Q232" s="2212"/>
      <c r="R232" s="2212"/>
      <c r="S232" s="2212"/>
      <c r="T232" s="2212"/>
      <c r="U232" s="2212"/>
      <c r="V232" s="2259"/>
      <c r="W232" s="2259"/>
      <c r="X232" s="2212"/>
      <c r="Y232" s="2218"/>
      <c r="Z232" s="2256" t="str">
        <f>'計算書（非表示）'!I228</f>
        <v/>
      </c>
      <c r="AA232" s="2256"/>
      <c r="AB232" s="2256"/>
      <c r="AC232" s="2256"/>
      <c r="AD232" s="2257"/>
      <c r="AF232" s="685">
        <v>223</v>
      </c>
      <c r="AG232" s="2250" t="str">
        <f t="shared" si="9"/>
        <v/>
      </c>
      <c r="AH232" s="2251"/>
      <c r="AI232" s="2251"/>
      <c r="AJ232" s="2251"/>
      <c r="AK232" s="2075">
        <v>3</v>
      </c>
      <c r="AL232" s="2250"/>
      <c r="AM232" s="2252"/>
      <c r="AN232" s="2253"/>
      <c r="AO232" s="2253"/>
      <c r="AP232" s="2253"/>
      <c r="AQ232" s="2253"/>
      <c r="AR232" s="2254"/>
      <c r="AS232" s="426"/>
      <c r="AT232" s="2212"/>
      <c r="AU232" s="2212"/>
      <c r="AV232" s="2212"/>
      <c r="AW232" s="2212"/>
      <c r="AX232" s="2212"/>
      <c r="AY232" s="2260"/>
      <c r="AZ232" s="2260"/>
      <c r="BA232" s="2212"/>
      <c r="BB232" s="2218"/>
      <c r="BC232" s="2256" t="str">
        <f>'計算書（非表示）'!S228</f>
        <v/>
      </c>
      <c r="BD232" s="2256" t="str">
        <f t="shared" si="12"/>
        <v/>
      </c>
      <c r="BE232" s="2256" t="str">
        <f t="shared" si="12"/>
        <v/>
      </c>
      <c r="BF232" s="2256" t="str">
        <f t="shared" si="12"/>
        <v/>
      </c>
      <c r="BG232" s="2257" t="str">
        <f t="shared" si="11"/>
        <v/>
      </c>
      <c r="CV232" s="428"/>
      <c r="CW232" s="428"/>
    </row>
    <row r="233" spans="2:101" s="366" customFormat="1" ht="23.45" customHeight="1">
      <c r="B233" s="422"/>
      <c r="C233" s="685">
        <v>224</v>
      </c>
      <c r="D233" s="2250" t="str">
        <f t="shared" si="8"/>
        <v/>
      </c>
      <c r="E233" s="2251"/>
      <c r="F233" s="2251"/>
      <c r="G233" s="2251"/>
      <c r="H233" s="2075">
        <v>1</v>
      </c>
      <c r="I233" s="2250"/>
      <c r="J233" s="2252"/>
      <c r="K233" s="2253"/>
      <c r="L233" s="2253"/>
      <c r="M233" s="2253"/>
      <c r="N233" s="2253"/>
      <c r="O233" s="2254"/>
      <c r="P233" s="426"/>
      <c r="Q233" s="2212"/>
      <c r="R233" s="2212"/>
      <c r="S233" s="2212"/>
      <c r="T233" s="2212"/>
      <c r="U233" s="2212"/>
      <c r="V233" s="2259"/>
      <c r="W233" s="2259"/>
      <c r="X233" s="2212"/>
      <c r="Y233" s="2218"/>
      <c r="Z233" s="2256" t="str">
        <f>'計算書（非表示）'!I229</f>
        <v/>
      </c>
      <c r="AA233" s="2256"/>
      <c r="AB233" s="2256"/>
      <c r="AC233" s="2256"/>
      <c r="AD233" s="2257"/>
      <c r="AF233" s="685">
        <v>224</v>
      </c>
      <c r="AG233" s="2250" t="str">
        <f t="shared" si="9"/>
        <v/>
      </c>
      <c r="AH233" s="2251"/>
      <c r="AI233" s="2251"/>
      <c r="AJ233" s="2251"/>
      <c r="AK233" s="2075">
        <v>3</v>
      </c>
      <c r="AL233" s="2250"/>
      <c r="AM233" s="2252"/>
      <c r="AN233" s="2253"/>
      <c r="AO233" s="2253"/>
      <c r="AP233" s="2253"/>
      <c r="AQ233" s="2253"/>
      <c r="AR233" s="2254"/>
      <c r="AS233" s="426"/>
      <c r="AT233" s="2212"/>
      <c r="AU233" s="2212"/>
      <c r="AV233" s="2212"/>
      <c r="AW233" s="2212"/>
      <c r="AX233" s="2212"/>
      <c r="AY233" s="2260"/>
      <c r="AZ233" s="2260"/>
      <c r="BA233" s="2212"/>
      <c r="BB233" s="2218"/>
      <c r="BC233" s="2256" t="str">
        <f>'計算書（非表示）'!S229</f>
        <v/>
      </c>
      <c r="BD233" s="2256" t="str">
        <f t="shared" si="12"/>
        <v/>
      </c>
      <c r="BE233" s="2256" t="str">
        <f t="shared" si="12"/>
        <v/>
      </c>
      <c r="BF233" s="2256" t="str">
        <f t="shared" si="12"/>
        <v/>
      </c>
      <c r="BG233" s="2257" t="str">
        <f t="shared" si="11"/>
        <v/>
      </c>
      <c r="CV233" s="428"/>
      <c r="CW233" s="428"/>
    </row>
    <row r="234" spans="2:101" s="366" customFormat="1" ht="23.45" customHeight="1">
      <c r="B234" s="422"/>
      <c r="C234" s="685">
        <v>225</v>
      </c>
      <c r="D234" s="2250" t="str">
        <f t="shared" si="8"/>
        <v/>
      </c>
      <c r="E234" s="2251"/>
      <c r="F234" s="2251"/>
      <c r="G234" s="2251"/>
      <c r="H234" s="2075">
        <v>1</v>
      </c>
      <c r="I234" s="2250"/>
      <c r="J234" s="2252"/>
      <c r="K234" s="2253"/>
      <c r="L234" s="2253"/>
      <c r="M234" s="2253"/>
      <c r="N234" s="2253"/>
      <c r="O234" s="2254"/>
      <c r="P234" s="426"/>
      <c r="Q234" s="2212"/>
      <c r="R234" s="2212"/>
      <c r="S234" s="2212"/>
      <c r="T234" s="2212"/>
      <c r="U234" s="2212"/>
      <c r="V234" s="2259"/>
      <c r="W234" s="2259"/>
      <c r="X234" s="2212"/>
      <c r="Y234" s="2218"/>
      <c r="Z234" s="2256" t="str">
        <f>'計算書（非表示）'!I230</f>
        <v/>
      </c>
      <c r="AA234" s="2256"/>
      <c r="AB234" s="2256"/>
      <c r="AC234" s="2256"/>
      <c r="AD234" s="2257"/>
      <c r="AF234" s="685">
        <v>225</v>
      </c>
      <c r="AG234" s="2250" t="str">
        <f t="shared" si="9"/>
        <v/>
      </c>
      <c r="AH234" s="2251"/>
      <c r="AI234" s="2251"/>
      <c r="AJ234" s="2251"/>
      <c r="AK234" s="2075">
        <v>3</v>
      </c>
      <c r="AL234" s="2250"/>
      <c r="AM234" s="2252"/>
      <c r="AN234" s="2253"/>
      <c r="AO234" s="2253"/>
      <c r="AP234" s="2253"/>
      <c r="AQ234" s="2253"/>
      <c r="AR234" s="2254"/>
      <c r="AS234" s="426"/>
      <c r="AT234" s="2212"/>
      <c r="AU234" s="2212"/>
      <c r="AV234" s="2212"/>
      <c r="AW234" s="2212"/>
      <c r="AX234" s="2212"/>
      <c r="AY234" s="2260"/>
      <c r="AZ234" s="2260"/>
      <c r="BA234" s="2212"/>
      <c r="BB234" s="2218"/>
      <c r="BC234" s="2256" t="str">
        <f>'計算書（非表示）'!S230</f>
        <v/>
      </c>
      <c r="BD234" s="2256" t="str">
        <f t="shared" si="12"/>
        <v/>
      </c>
      <c r="BE234" s="2256" t="str">
        <f t="shared" si="12"/>
        <v/>
      </c>
      <c r="BF234" s="2256" t="str">
        <f t="shared" si="12"/>
        <v/>
      </c>
      <c r="BG234" s="2257" t="str">
        <f t="shared" si="11"/>
        <v/>
      </c>
      <c r="CV234" s="428"/>
      <c r="CW234" s="428"/>
    </row>
    <row r="235" spans="2:101" s="366" customFormat="1" ht="23.45" customHeight="1">
      <c r="B235" s="422"/>
      <c r="C235" s="685">
        <v>226</v>
      </c>
      <c r="D235" s="2250" t="str">
        <f t="shared" si="8"/>
        <v/>
      </c>
      <c r="E235" s="2251"/>
      <c r="F235" s="2251"/>
      <c r="G235" s="2251"/>
      <c r="H235" s="2075">
        <v>1</v>
      </c>
      <c r="I235" s="2250"/>
      <c r="J235" s="2252"/>
      <c r="K235" s="2253"/>
      <c r="L235" s="2253"/>
      <c r="M235" s="2253"/>
      <c r="N235" s="2253"/>
      <c r="O235" s="2254"/>
      <c r="P235" s="426"/>
      <c r="Q235" s="2212"/>
      <c r="R235" s="2212"/>
      <c r="S235" s="2212"/>
      <c r="T235" s="2212"/>
      <c r="U235" s="2212"/>
      <c r="V235" s="2259"/>
      <c r="W235" s="2259"/>
      <c r="X235" s="2212"/>
      <c r="Y235" s="2218"/>
      <c r="Z235" s="2256" t="str">
        <f>'計算書（非表示）'!I231</f>
        <v/>
      </c>
      <c r="AA235" s="2256"/>
      <c r="AB235" s="2256"/>
      <c r="AC235" s="2256"/>
      <c r="AD235" s="2257"/>
      <c r="AF235" s="685">
        <v>226</v>
      </c>
      <c r="AG235" s="2250" t="str">
        <f t="shared" si="9"/>
        <v/>
      </c>
      <c r="AH235" s="2251"/>
      <c r="AI235" s="2251"/>
      <c r="AJ235" s="2251"/>
      <c r="AK235" s="2075">
        <v>3</v>
      </c>
      <c r="AL235" s="2250"/>
      <c r="AM235" s="2252"/>
      <c r="AN235" s="2253"/>
      <c r="AO235" s="2253"/>
      <c r="AP235" s="2253"/>
      <c r="AQ235" s="2253"/>
      <c r="AR235" s="2254"/>
      <c r="AS235" s="426"/>
      <c r="AT235" s="2212"/>
      <c r="AU235" s="2212"/>
      <c r="AV235" s="2212"/>
      <c r="AW235" s="2212"/>
      <c r="AX235" s="2212"/>
      <c r="AY235" s="2260"/>
      <c r="AZ235" s="2260"/>
      <c r="BA235" s="2212"/>
      <c r="BB235" s="2218"/>
      <c r="BC235" s="2256" t="str">
        <f>'計算書（非表示）'!S231</f>
        <v/>
      </c>
      <c r="BD235" s="2256" t="str">
        <f t="shared" si="12"/>
        <v/>
      </c>
      <c r="BE235" s="2256" t="str">
        <f t="shared" si="12"/>
        <v/>
      </c>
      <c r="BF235" s="2256" t="str">
        <f t="shared" si="12"/>
        <v/>
      </c>
      <c r="BG235" s="2257" t="str">
        <f t="shared" si="11"/>
        <v/>
      </c>
      <c r="CV235" s="428"/>
      <c r="CW235" s="428"/>
    </row>
    <row r="236" spans="2:101" s="366" customFormat="1" ht="23.45" customHeight="1">
      <c r="B236" s="422"/>
      <c r="C236" s="685">
        <v>227</v>
      </c>
      <c r="D236" s="2250" t="str">
        <f t="shared" si="8"/>
        <v/>
      </c>
      <c r="E236" s="2251"/>
      <c r="F236" s="2251"/>
      <c r="G236" s="2251"/>
      <c r="H236" s="2075">
        <v>1</v>
      </c>
      <c r="I236" s="2250"/>
      <c r="J236" s="2252"/>
      <c r="K236" s="2253"/>
      <c r="L236" s="2253"/>
      <c r="M236" s="2253"/>
      <c r="N236" s="2253"/>
      <c r="O236" s="2254"/>
      <c r="P236" s="426"/>
      <c r="Q236" s="2212"/>
      <c r="R236" s="2212"/>
      <c r="S236" s="2212"/>
      <c r="T236" s="2212"/>
      <c r="U236" s="2212"/>
      <c r="V236" s="2259"/>
      <c r="W236" s="2259"/>
      <c r="X236" s="2212"/>
      <c r="Y236" s="2218"/>
      <c r="Z236" s="2256" t="str">
        <f>'計算書（非表示）'!I232</f>
        <v/>
      </c>
      <c r="AA236" s="2256"/>
      <c r="AB236" s="2256"/>
      <c r="AC236" s="2256"/>
      <c r="AD236" s="2257"/>
      <c r="AF236" s="685">
        <v>227</v>
      </c>
      <c r="AG236" s="2250" t="str">
        <f t="shared" si="9"/>
        <v/>
      </c>
      <c r="AH236" s="2251"/>
      <c r="AI236" s="2251"/>
      <c r="AJ236" s="2251"/>
      <c r="AK236" s="2075">
        <v>3</v>
      </c>
      <c r="AL236" s="2250"/>
      <c r="AM236" s="2252"/>
      <c r="AN236" s="2253"/>
      <c r="AO236" s="2253"/>
      <c r="AP236" s="2253"/>
      <c r="AQ236" s="2253"/>
      <c r="AR236" s="2254"/>
      <c r="AS236" s="426"/>
      <c r="AT236" s="2212"/>
      <c r="AU236" s="2212"/>
      <c r="AV236" s="2212"/>
      <c r="AW236" s="2212"/>
      <c r="AX236" s="2212"/>
      <c r="AY236" s="2260"/>
      <c r="AZ236" s="2260"/>
      <c r="BA236" s="2212"/>
      <c r="BB236" s="2218"/>
      <c r="BC236" s="2256" t="str">
        <f>'計算書（非表示）'!S232</f>
        <v/>
      </c>
      <c r="BD236" s="2256" t="str">
        <f t="shared" si="12"/>
        <v/>
      </c>
      <c r="BE236" s="2256" t="str">
        <f t="shared" si="12"/>
        <v/>
      </c>
      <c r="BF236" s="2256" t="str">
        <f t="shared" si="12"/>
        <v/>
      </c>
      <c r="BG236" s="2257" t="str">
        <f t="shared" si="11"/>
        <v/>
      </c>
      <c r="CV236" s="428"/>
      <c r="CW236" s="428"/>
    </row>
    <row r="237" spans="2:101" s="366" customFormat="1" ht="23.45" customHeight="1">
      <c r="B237" s="422"/>
      <c r="C237" s="685">
        <v>228</v>
      </c>
      <c r="D237" s="2250" t="str">
        <f t="shared" si="8"/>
        <v/>
      </c>
      <c r="E237" s="2251"/>
      <c r="F237" s="2251"/>
      <c r="G237" s="2251"/>
      <c r="H237" s="2075">
        <v>1</v>
      </c>
      <c r="I237" s="2250"/>
      <c r="J237" s="2252"/>
      <c r="K237" s="2253"/>
      <c r="L237" s="2253"/>
      <c r="M237" s="2253"/>
      <c r="N237" s="2253"/>
      <c r="O237" s="2254"/>
      <c r="P237" s="426"/>
      <c r="Q237" s="2212"/>
      <c r="R237" s="2212"/>
      <c r="S237" s="2212"/>
      <c r="T237" s="2212"/>
      <c r="U237" s="2212"/>
      <c r="V237" s="2259"/>
      <c r="W237" s="2259"/>
      <c r="X237" s="2212"/>
      <c r="Y237" s="2218"/>
      <c r="Z237" s="2256" t="str">
        <f>'計算書（非表示）'!I233</f>
        <v/>
      </c>
      <c r="AA237" s="2256"/>
      <c r="AB237" s="2256"/>
      <c r="AC237" s="2256"/>
      <c r="AD237" s="2257"/>
      <c r="AF237" s="685">
        <v>228</v>
      </c>
      <c r="AG237" s="2250" t="str">
        <f t="shared" si="9"/>
        <v/>
      </c>
      <c r="AH237" s="2251"/>
      <c r="AI237" s="2251"/>
      <c r="AJ237" s="2251"/>
      <c r="AK237" s="2075">
        <v>3</v>
      </c>
      <c r="AL237" s="2250"/>
      <c r="AM237" s="2252"/>
      <c r="AN237" s="2253"/>
      <c r="AO237" s="2253"/>
      <c r="AP237" s="2253"/>
      <c r="AQ237" s="2253"/>
      <c r="AR237" s="2254"/>
      <c r="AS237" s="426"/>
      <c r="AT237" s="2212"/>
      <c r="AU237" s="2212"/>
      <c r="AV237" s="2212"/>
      <c r="AW237" s="2212"/>
      <c r="AX237" s="2212"/>
      <c r="AY237" s="2260"/>
      <c r="AZ237" s="2260"/>
      <c r="BA237" s="2212"/>
      <c r="BB237" s="2218"/>
      <c r="BC237" s="2256" t="str">
        <f>'計算書（非表示）'!S233</f>
        <v/>
      </c>
      <c r="BD237" s="2256" t="str">
        <f t="shared" si="12"/>
        <v/>
      </c>
      <c r="BE237" s="2256" t="str">
        <f t="shared" si="12"/>
        <v/>
      </c>
      <c r="BF237" s="2256" t="str">
        <f t="shared" si="12"/>
        <v/>
      </c>
      <c r="BG237" s="2257" t="str">
        <f t="shared" si="11"/>
        <v/>
      </c>
      <c r="CV237" s="428"/>
      <c r="CW237" s="428"/>
    </row>
    <row r="238" spans="2:101" s="366" customFormat="1" ht="23.45" customHeight="1">
      <c r="B238" s="422"/>
      <c r="C238" s="685">
        <v>229</v>
      </c>
      <c r="D238" s="2250" t="str">
        <f t="shared" si="8"/>
        <v/>
      </c>
      <c r="E238" s="2251"/>
      <c r="F238" s="2251"/>
      <c r="G238" s="2251"/>
      <c r="H238" s="2075">
        <v>1</v>
      </c>
      <c r="I238" s="2250"/>
      <c r="J238" s="2252"/>
      <c r="K238" s="2253"/>
      <c r="L238" s="2253"/>
      <c r="M238" s="2253"/>
      <c r="N238" s="2253"/>
      <c r="O238" s="2254"/>
      <c r="P238" s="426"/>
      <c r="Q238" s="2212"/>
      <c r="R238" s="2212"/>
      <c r="S238" s="2212"/>
      <c r="T238" s="2212"/>
      <c r="U238" s="2212"/>
      <c r="V238" s="2259"/>
      <c r="W238" s="2259"/>
      <c r="X238" s="2212"/>
      <c r="Y238" s="2218"/>
      <c r="Z238" s="2256" t="str">
        <f>'計算書（非表示）'!I234</f>
        <v/>
      </c>
      <c r="AA238" s="2256"/>
      <c r="AB238" s="2256"/>
      <c r="AC238" s="2256"/>
      <c r="AD238" s="2257"/>
      <c r="AF238" s="685">
        <v>229</v>
      </c>
      <c r="AG238" s="2250" t="str">
        <f t="shared" si="9"/>
        <v/>
      </c>
      <c r="AH238" s="2251"/>
      <c r="AI238" s="2251"/>
      <c r="AJ238" s="2251"/>
      <c r="AK238" s="2075">
        <v>3</v>
      </c>
      <c r="AL238" s="2250"/>
      <c r="AM238" s="2252"/>
      <c r="AN238" s="2253"/>
      <c r="AO238" s="2253"/>
      <c r="AP238" s="2253"/>
      <c r="AQ238" s="2253"/>
      <c r="AR238" s="2254"/>
      <c r="AS238" s="426"/>
      <c r="AT238" s="2212"/>
      <c r="AU238" s="2212"/>
      <c r="AV238" s="2212"/>
      <c r="AW238" s="2212"/>
      <c r="AX238" s="2212"/>
      <c r="AY238" s="2260"/>
      <c r="AZ238" s="2260"/>
      <c r="BA238" s="2212"/>
      <c r="BB238" s="2218"/>
      <c r="BC238" s="2256" t="str">
        <f>'計算書（非表示）'!S234</f>
        <v/>
      </c>
      <c r="BD238" s="2256" t="str">
        <f t="shared" si="12"/>
        <v/>
      </c>
      <c r="BE238" s="2256" t="str">
        <f t="shared" si="12"/>
        <v/>
      </c>
      <c r="BF238" s="2256" t="str">
        <f t="shared" si="12"/>
        <v/>
      </c>
      <c r="BG238" s="2257" t="str">
        <f t="shared" si="11"/>
        <v/>
      </c>
      <c r="CV238" s="428"/>
      <c r="CW238" s="428"/>
    </row>
    <row r="239" spans="2:101" s="366" customFormat="1" ht="23.45" customHeight="1">
      <c r="B239" s="422"/>
      <c r="C239" s="685">
        <v>230</v>
      </c>
      <c r="D239" s="2250" t="str">
        <f t="shared" si="8"/>
        <v/>
      </c>
      <c r="E239" s="2251"/>
      <c r="F239" s="2251"/>
      <c r="G239" s="2251"/>
      <c r="H239" s="2075">
        <v>1</v>
      </c>
      <c r="I239" s="2250"/>
      <c r="J239" s="2252"/>
      <c r="K239" s="2253"/>
      <c r="L239" s="2253"/>
      <c r="M239" s="2253"/>
      <c r="N239" s="2253"/>
      <c r="O239" s="2254"/>
      <c r="P239" s="426"/>
      <c r="Q239" s="2212"/>
      <c r="R239" s="2212"/>
      <c r="S239" s="2212"/>
      <c r="T239" s="2212"/>
      <c r="U239" s="2212"/>
      <c r="V239" s="2259"/>
      <c r="W239" s="2259"/>
      <c r="X239" s="2212"/>
      <c r="Y239" s="2218"/>
      <c r="Z239" s="2256" t="str">
        <f>'計算書（非表示）'!I235</f>
        <v/>
      </c>
      <c r="AA239" s="2256"/>
      <c r="AB239" s="2256"/>
      <c r="AC239" s="2256"/>
      <c r="AD239" s="2257"/>
      <c r="AF239" s="685">
        <v>230</v>
      </c>
      <c r="AG239" s="2250" t="str">
        <f t="shared" si="9"/>
        <v/>
      </c>
      <c r="AH239" s="2251"/>
      <c r="AI239" s="2251"/>
      <c r="AJ239" s="2251"/>
      <c r="AK239" s="2075">
        <v>3</v>
      </c>
      <c r="AL239" s="2250"/>
      <c r="AM239" s="2252"/>
      <c r="AN239" s="2253"/>
      <c r="AO239" s="2253"/>
      <c r="AP239" s="2253"/>
      <c r="AQ239" s="2253"/>
      <c r="AR239" s="2254"/>
      <c r="AS239" s="426"/>
      <c r="AT239" s="2212"/>
      <c r="AU239" s="2212"/>
      <c r="AV239" s="2212"/>
      <c r="AW239" s="2212"/>
      <c r="AX239" s="2212"/>
      <c r="AY239" s="2260"/>
      <c r="AZ239" s="2260"/>
      <c r="BA239" s="2212"/>
      <c r="BB239" s="2218"/>
      <c r="BC239" s="2256" t="str">
        <f>'計算書（非表示）'!S235</f>
        <v/>
      </c>
      <c r="BD239" s="2256" t="str">
        <f t="shared" si="12"/>
        <v/>
      </c>
      <c r="BE239" s="2256" t="str">
        <f t="shared" si="12"/>
        <v/>
      </c>
      <c r="BF239" s="2256" t="str">
        <f t="shared" si="12"/>
        <v/>
      </c>
      <c r="BG239" s="2257" t="str">
        <f t="shared" si="11"/>
        <v/>
      </c>
      <c r="CV239" s="428"/>
      <c r="CW239" s="428"/>
    </row>
    <row r="240" spans="2:101" s="366" customFormat="1" ht="23.45" customHeight="1">
      <c r="B240" s="422"/>
      <c r="C240" s="685">
        <v>231</v>
      </c>
      <c r="D240" s="2250" t="str">
        <f t="shared" si="8"/>
        <v/>
      </c>
      <c r="E240" s="2251"/>
      <c r="F240" s="2251"/>
      <c r="G240" s="2251"/>
      <c r="H240" s="2075">
        <v>1</v>
      </c>
      <c r="I240" s="2250"/>
      <c r="J240" s="2252"/>
      <c r="K240" s="2253"/>
      <c r="L240" s="2253"/>
      <c r="M240" s="2253"/>
      <c r="N240" s="2253"/>
      <c r="O240" s="2254"/>
      <c r="P240" s="426"/>
      <c r="Q240" s="2212"/>
      <c r="R240" s="2212"/>
      <c r="S240" s="2212"/>
      <c r="T240" s="2212"/>
      <c r="U240" s="2212"/>
      <c r="V240" s="2259"/>
      <c r="W240" s="2259"/>
      <c r="X240" s="2212"/>
      <c r="Y240" s="2218"/>
      <c r="Z240" s="2256" t="str">
        <f>'計算書（非表示）'!I236</f>
        <v/>
      </c>
      <c r="AA240" s="2256"/>
      <c r="AB240" s="2256"/>
      <c r="AC240" s="2256"/>
      <c r="AD240" s="2257"/>
      <c r="AF240" s="685">
        <v>231</v>
      </c>
      <c r="AG240" s="2250" t="str">
        <f t="shared" si="9"/>
        <v/>
      </c>
      <c r="AH240" s="2251"/>
      <c r="AI240" s="2251"/>
      <c r="AJ240" s="2251"/>
      <c r="AK240" s="2075">
        <v>3</v>
      </c>
      <c r="AL240" s="2250"/>
      <c r="AM240" s="2252"/>
      <c r="AN240" s="2253"/>
      <c r="AO240" s="2253"/>
      <c r="AP240" s="2253"/>
      <c r="AQ240" s="2253"/>
      <c r="AR240" s="2254"/>
      <c r="AS240" s="426"/>
      <c r="AT240" s="2212"/>
      <c r="AU240" s="2212"/>
      <c r="AV240" s="2212"/>
      <c r="AW240" s="2212"/>
      <c r="AX240" s="2212"/>
      <c r="AY240" s="2260"/>
      <c r="AZ240" s="2260"/>
      <c r="BA240" s="2212"/>
      <c r="BB240" s="2218"/>
      <c r="BC240" s="2256" t="str">
        <f>'計算書（非表示）'!S236</f>
        <v/>
      </c>
      <c r="BD240" s="2256" t="str">
        <f t="shared" si="12"/>
        <v/>
      </c>
      <c r="BE240" s="2256" t="str">
        <f t="shared" si="12"/>
        <v/>
      </c>
      <c r="BF240" s="2256" t="str">
        <f t="shared" si="12"/>
        <v/>
      </c>
      <c r="BG240" s="2257" t="str">
        <f t="shared" si="11"/>
        <v/>
      </c>
      <c r="CV240" s="428"/>
      <c r="CW240" s="428"/>
    </row>
    <row r="241" spans="2:101" s="366" customFormat="1" ht="23.45" customHeight="1">
      <c r="B241" s="422"/>
      <c r="C241" s="685">
        <v>232</v>
      </c>
      <c r="D241" s="2250" t="str">
        <f t="shared" si="8"/>
        <v/>
      </c>
      <c r="E241" s="2251"/>
      <c r="F241" s="2251"/>
      <c r="G241" s="2251"/>
      <c r="H241" s="2075">
        <v>1</v>
      </c>
      <c r="I241" s="2250"/>
      <c r="J241" s="2252"/>
      <c r="K241" s="2253"/>
      <c r="L241" s="2253"/>
      <c r="M241" s="2253"/>
      <c r="N241" s="2253"/>
      <c r="O241" s="2254"/>
      <c r="P241" s="426"/>
      <c r="Q241" s="2212"/>
      <c r="R241" s="2212"/>
      <c r="S241" s="2212"/>
      <c r="T241" s="2212"/>
      <c r="U241" s="2212"/>
      <c r="V241" s="2259"/>
      <c r="W241" s="2259"/>
      <c r="X241" s="2212"/>
      <c r="Y241" s="2218"/>
      <c r="Z241" s="2256" t="str">
        <f>'計算書（非表示）'!I237</f>
        <v/>
      </c>
      <c r="AA241" s="2256"/>
      <c r="AB241" s="2256"/>
      <c r="AC241" s="2256"/>
      <c r="AD241" s="2257"/>
      <c r="AF241" s="685">
        <v>232</v>
      </c>
      <c r="AG241" s="2250" t="str">
        <f t="shared" si="9"/>
        <v/>
      </c>
      <c r="AH241" s="2251"/>
      <c r="AI241" s="2251"/>
      <c r="AJ241" s="2251"/>
      <c r="AK241" s="2075">
        <v>3</v>
      </c>
      <c r="AL241" s="2250"/>
      <c r="AM241" s="2252"/>
      <c r="AN241" s="2253"/>
      <c r="AO241" s="2253"/>
      <c r="AP241" s="2253"/>
      <c r="AQ241" s="2253"/>
      <c r="AR241" s="2254"/>
      <c r="AS241" s="426"/>
      <c r="AT241" s="2212"/>
      <c r="AU241" s="2212"/>
      <c r="AV241" s="2212"/>
      <c r="AW241" s="2212"/>
      <c r="AX241" s="2212"/>
      <c r="AY241" s="2260"/>
      <c r="AZ241" s="2260"/>
      <c r="BA241" s="2212"/>
      <c r="BB241" s="2218"/>
      <c r="BC241" s="2256" t="str">
        <f>'計算書（非表示）'!S237</f>
        <v/>
      </c>
      <c r="BD241" s="2256" t="str">
        <f t="shared" si="12"/>
        <v/>
      </c>
      <c r="BE241" s="2256" t="str">
        <f t="shared" si="12"/>
        <v/>
      </c>
      <c r="BF241" s="2256" t="str">
        <f t="shared" si="12"/>
        <v/>
      </c>
      <c r="BG241" s="2257" t="str">
        <f t="shared" si="11"/>
        <v/>
      </c>
      <c r="CV241" s="428"/>
      <c r="CW241" s="428"/>
    </row>
    <row r="242" spans="2:101" s="366" customFormat="1" ht="23.45" customHeight="1">
      <c r="B242" s="422"/>
      <c r="C242" s="685">
        <v>233</v>
      </c>
      <c r="D242" s="2250" t="str">
        <f t="shared" si="8"/>
        <v/>
      </c>
      <c r="E242" s="2251"/>
      <c r="F242" s="2251"/>
      <c r="G242" s="2251"/>
      <c r="H242" s="2075">
        <v>1</v>
      </c>
      <c r="I242" s="2250"/>
      <c r="J242" s="2252"/>
      <c r="K242" s="2253"/>
      <c r="L242" s="2253"/>
      <c r="M242" s="2253"/>
      <c r="N242" s="2253"/>
      <c r="O242" s="2254"/>
      <c r="P242" s="426"/>
      <c r="Q242" s="2212"/>
      <c r="R242" s="2212"/>
      <c r="S242" s="2212"/>
      <c r="T242" s="2212"/>
      <c r="U242" s="2212"/>
      <c r="V242" s="2259"/>
      <c r="W242" s="2259"/>
      <c r="X242" s="2212"/>
      <c r="Y242" s="2218"/>
      <c r="Z242" s="2256" t="str">
        <f>'計算書（非表示）'!I238</f>
        <v/>
      </c>
      <c r="AA242" s="2256"/>
      <c r="AB242" s="2256"/>
      <c r="AC242" s="2256"/>
      <c r="AD242" s="2257"/>
      <c r="AF242" s="685">
        <v>233</v>
      </c>
      <c r="AG242" s="2250" t="str">
        <f t="shared" si="9"/>
        <v/>
      </c>
      <c r="AH242" s="2251"/>
      <c r="AI242" s="2251"/>
      <c r="AJ242" s="2251"/>
      <c r="AK242" s="2075">
        <v>3</v>
      </c>
      <c r="AL242" s="2250"/>
      <c r="AM242" s="2252"/>
      <c r="AN242" s="2253"/>
      <c r="AO242" s="2253"/>
      <c r="AP242" s="2253"/>
      <c r="AQ242" s="2253"/>
      <c r="AR242" s="2254"/>
      <c r="AS242" s="426"/>
      <c r="AT242" s="2212"/>
      <c r="AU242" s="2212"/>
      <c r="AV242" s="2212"/>
      <c r="AW242" s="2212"/>
      <c r="AX242" s="2212"/>
      <c r="AY242" s="2260"/>
      <c r="AZ242" s="2260"/>
      <c r="BA242" s="2212"/>
      <c r="BB242" s="2218"/>
      <c r="BC242" s="2256" t="str">
        <f>'計算書（非表示）'!S238</f>
        <v/>
      </c>
      <c r="BD242" s="2256" t="str">
        <f t="shared" si="12"/>
        <v/>
      </c>
      <c r="BE242" s="2256" t="str">
        <f t="shared" si="12"/>
        <v/>
      </c>
      <c r="BF242" s="2256" t="str">
        <f t="shared" si="12"/>
        <v/>
      </c>
      <c r="BG242" s="2257" t="str">
        <f t="shared" si="11"/>
        <v/>
      </c>
      <c r="CV242" s="428"/>
      <c r="CW242" s="428"/>
    </row>
    <row r="243" spans="2:101" s="366" customFormat="1" ht="23.45" customHeight="1">
      <c r="B243" s="422"/>
      <c r="C243" s="685">
        <v>234</v>
      </c>
      <c r="D243" s="2250" t="str">
        <f t="shared" si="8"/>
        <v/>
      </c>
      <c r="E243" s="2251"/>
      <c r="F243" s="2251"/>
      <c r="G243" s="2251"/>
      <c r="H243" s="2075">
        <v>1</v>
      </c>
      <c r="I243" s="2250"/>
      <c r="J243" s="2252"/>
      <c r="K243" s="2253"/>
      <c r="L243" s="2253"/>
      <c r="M243" s="2253"/>
      <c r="N243" s="2253"/>
      <c r="O243" s="2254"/>
      <c r="P243" s="426"/>
      <c r="Q243" s="2212"/>
      <c r="R243" s="2212"/>
      <c r="S243" s="2212"/>
      <c r="T243" s="2212"/>
      <c r="U243" s="2212"/>
      <c r="V243" s="2259"/>
      <c r="W243" s="2259"/>
      <c r="X243" s="2212"/>
      <c r="Y243" s="2218"/>
      <c r="Z243" s="2256" t="str">
        <f>'計算書（非表示）'!I239</f>
        <v/>
      </c>
      <c r="AA243" s="2256"/>
      <c r="AB243" s="2256"/>
      <c r="AC243" s="2256"/>
      <c r="AD243" s="2257"/>
      <c r="AF243" s="685">
        <v>234</v>
      </c>
      <c r="AG243" s="2250" t="str">
        <f t="shared" si="9"/>
        <v/>
      </c>
      <c r="AH243" s="2251"/>
      <c r="AI243" s="2251"/>
      <c r="AJ243" s="2251"/>
      <c r="AK243" s="2075">
        <v>3</v>
      </c>
      <c r="AL243" s="2250"/>
      <c r="AM243" s="2252"/>
      <c r="AN243" s="2253"/>
      <c r="AO243" s="2253"/>
      <c r="AP243" s="2253"/>
      <c r="AQ243" s="2253"/>
      <c r="AR243" s="2254"/>
      <c r="AS243" s="426"/>
      <c r="AT243" s="2212"/>
      <c r="AU243" s="2212"/>
      <c r="AV243" s="2212"/>
      <c r="AW243" s="2212"/>
      <c r="AX243" s="2212"/>
      <c r="AY243" s="2260"/>
      <c r="AZ243" s="2260"/>
      <c r="BA243" s="2212"/>
      <c r="BB243" s="2218"/>
      <c r="BC243" s="2256" t="str">
        <f>'計算書（非表示）'!S239</f>
        <v/>
      </c>
      <c r="BD243" s="2256" t="str">
        <f t="shared" si="12"/>
        <v/>
      </c>
      <c r="BE243" s="2256" t="str">
        <f t="shared" si="12"/>
        <v/>
      </c>
      <c r="BF243" s="2256" t="str">
        <f t="shared" si="12"/>
        <v/>
      </c>
      <c r="BG243" s="2257" t="str">
        <f t="shared" si="11"/>
        <v/>
      </c>
      <c r="CV243" s="428"/>
      <c r="CW243" s="428"/>
    </row>
    <row r="244" spans="2:101" s="366" customFormat="1" ht="23.45" customHeight="1">
      <c r="B244" s="422"/>
      <c r="C244" s="685">
        <v>235</v>
      </c>
      <c r="D244" s="2250" t="str">
        <f t="shared" si="8"/>
        <v/>
      </c>
      <c r="E244" s="2251"/>
      <c r="F244" s="2251"/>
      <c r="G244" s="2251"/>
      <c r="H244" s="2075">
        <v>1</v>
      </c>
      <c r="I244" s="2250"/>
      <c r="J244" s="2252"/>
      <c r="K244" s="2253"/>
      <c r="L244" s="2253"/>
      <c r="M244" s="2253"/>
      <c r="N244" s="2253"/>
      <c r="O244" s="2254"/>
      <c r="P244" s="426"/>
      <c r="Q244" s="2212"/>
      <c r="R244" s="2212"/>
      <c r="S244" s="2212"/>
      <c r="T244" s="2212"/>
      <c r="U244" s="2212"/>
      <c r="V244" s="2259"/>
      <c r="W244" s="2259"/>
      <c r="X244" s="2212"/>
      <c r="Y244" s="2218"/>
      <c r="Z244" s="2256" t="str">
        <f>'計算書（非表示）'!I240</f>
        <v/>
      </c>
      <c r="AA244" s="2256"/>
      <c r="AB244" s="2256"/>
      <c r="AC244" s="2256"/>
      <c r="AD244" s="2257"/>
      <c r="AF244" s="685">
        <v>235</v>
      </c>
      <c r="AG244" s="2250" t="str">
        <f t="shared" si="9"/>
        <v/>
      </c>
      <c r="AH244" s="2251"/>
      <c r="AI244" s="2251"/>
      <c r="AJ244" s="2251"/>
      <c r="AK244" s="2075">
        <v>3</v>
      </c>
      <c r="AL244" s="2250"/>
      <c r="AM244" s="2252"/>
      <c r="AN244" s="2253"/>
      <c r="AO244" s="2253"/>
      <c r="AP244" s="2253"/>
      <c r="AQ244" s="2253"/>
      <c r="AR244" s="2254"/>
      <c r="AS244" s="426"/>
      <c r="AT244" s="2212"/>
      <c r="AU244" s="2212"/>
      <c r="AV244" s="2212"/>
      <c r="AW244" s="2212"/>
      <c r="AX244" s="2212"/>
      <c r="AY244" s="2260"/>
      <c r="AZ244" s="2260"/>
      <c r="BA244" s="2212"/>
      <c r="BB244" s="2218"/>
      <c r="BC244" s="2256" t="str">
        <f>'計算書（非表示）'!S240</f>
        <v/>
      </c>
      <c r="BD244" s="2256" t="str">
        <f t="shared" si="12"/>
        <v/>
      </c>
      <c r="BE244" s="2256" t="str">
        <f t="shared" si="12"/>
        <v/>
      </c>
      <c r="BF244" s="2256" t="str">
        <f t="shared" si="12"/>
        <v/>
      </c>
      <c r="BG244" s="2257" t="str">
        <f t="shared" si="11"/>
        <v/>
      </c>
      <c r="CV244" s="428"/>
      <c r="CW244" s="428"/>
    </row>
    <row r="245" spans="2:101" s="366" customFormat="1" ht="23.45" customHeight="1">
      <c r="B245" s="422"/>
      <c r="C245" s="685">
        <v>236</v>
      </c>
      <c r="D245" s="2250" t="str">
        <f t="shared" si="8"/>
        <v/>
      </c>
      <c r="E245" s="2251"/>
      <c r="F245" s="2251"/>
      <c r="G245" s="2251"/>
      <c r="H245" s="2075">
        <v>1</v>
      </c>
      <c r="I245" s="2250"/>
      <c r="J245" s="2252"/>
      <c r="K245" s="2253"/>
      <c r="L245" s="2253"/>
      <c r="M245" s="2253"/>
      <c r="N245" s="2253"/>
      <c r="O245" s="2254"/>
      <c r="P245" s="426"/>
      <c r="Q245" s="2212"/>
      <c r="R245" s="2212"/>
      <c r="S245" s="2212"/>
      <c r="T245" s="2212"/>
      <c r="U245" s="2212"/>
      <c r="V245" s="2259"/>
      <c r="W245" s="2259"/>
      <c r="X245" s="2212"/>
      <c r="Y245" s="2218"/>
      <c r="Z245" s="2256" t="str">
        <f>'計算書（非表示）'!I241</f>
        <v/>
      </c>
      <c r="AA245" s="2256"/>
      <c r="AB245" s="2256"/>
      <c r="AC245" s="2256"/>
      <c r="AD245" s="2257"/>
      <c r="AF245" s="685">
        <v>236</v>
      </c>
      <c r="AG245" s="2250" t="str">
        <f t="shared" si="9"/>
        <v/>
      </c>
      <c r="AH245" s="2251"/>
      <c r="AI245" s="2251"/>
      <c r="AJ245" s="2251"/>
      <c r="AK245" s="2075">
        <v>3</v>
      </c>
      <c r="AL245" s="2250"/>
      <c r="AM245" s="2252"/>
      <c r="AN245" s="2253"/>
      <c r="AO245" s="2253"/>
      <c r="AP245" s="2253"/>
      <c r="AQ245" s="2253"/>
      <c r="AR245" s="2254"/>
      <c r="AS245" s="426"/>
      <c r="AT245" s="2212"/>
      <c r="AU245" s="2212"/>
      <c r="AV245" s="2212"/>
      <c r="AW245" s="2212"/>
      <c r="AX245" s="2212"/>
      <c r="AY245" s="2260"/>
      <c r="AZ245" s="2260"/>
      <c r="BA245" s="2212"/>
      <c r="BB245" s="2218"/>
      <c r="BC245" s="2256" t="str">
        <f>'計算書（非表示）'!S241</f>
        <v/>
      </c>
      <c r="BD245" s="2256" t="str">
        <f t="shared" si="12"/>
        <v/>
      </c>
      <c r="BE245" s="2256" t="str">
        <f t="shared" si="12"/>
        <v/>
      </c>
      <c r="BF245" s="2256" t="str">
        <f t="shared" si="12"/>
        <v/>
      </c>
      <c r="BG245" s="2257" t="str">
        <f t="shared" si="11"/>
        <v/>
      </c>
      <c r="CV245" s="428"/>
      <c r="CW245" s="428"/>
    </row>
    <row r="246" spans="2:101" s="366" customFormat="1" ht="23.45" customHeight="1">
      <c r="B246" s="422"/>
      <c r="C246" s="685">
        <v>237</v>
      </c>
      <c r="D246" s="2250" t="str">
        <f t="shared" si="8"/>
        <v/>
      </c>
      <c r="E246" s="2251"/>
      <c r="F246" s="2251"/>
      <c r="G246" s="2251"/>
      <c r="H246" s="2075">
        <v>1</v>
      </c>
      <c r="I246" s="2250"/>
      <c r="J246" s="2252"/>
      <c r="K246" s="2253"/>
      <c r="L246" s="2253"/>
      <c r="M246" s="2253"/>
      <c r="N246" s="2253"/>
      <c r="O246" s="2254"/>
      <c r="P246" s="426"/>
      <c r="Q246" s="2212"/>
      <c r="R246" s="2212"/>
      <c r="S246" s="2212"/>
      <c r="T246" s="2212"/>
      <c r="U246" s="2212"/>
      <c r="V246" s="2259"/>
      <c r="W246" s="2259"/>
      <c r="X246" s="2212"/>
      <c r="Y246" s="2218"/>
      <c r="Z246" s="2256" t="str">
        <f>'計算書（非表示）'!I242</f>
        <v/>
      </c>
      <c r="AA246" s="2256"/>
      <c r="AB246" s="2256"/>
      <c r="AC246" s="2256"/>
      <c r="AD246" s="2257"/>
      <c r="AF246" s="685">
        <v>237</v>
      </c>
      <c r="AG246" s="2250" t="str">
        <f t="shared" si="9"/>
        <v/>
      </c>
      <c r="AH246" s="2251"/>
      <c r="AI246" s="2251"/>
      <c r="AJ246" s="2251"/>
      <c r="AK246" s="2075">
        <v>3</v>
      </c>
      <c r="AL246" s="2250"/>
      <c r="AM246" s="2252"/>
      <c r="AN246" s="2253"/>
      <c r="AO246" s="2253"/>
      <c r="AP246" s="2253"/>
      <c r="AQ246" s="2253"/>
      <c r="AR246" s="2254"/>
      <c r="AS246" s="426"/>
      <c r="AT246" s="2212"/>
      <c r="AU246" s="2212"/>
      <c r="AV246" s="2212"/>
      <c r="AW246" s="2212"/>
      <c r="AX246" s="2212"/>
      <c r="AY246" s="2260"/>
      <c r="AZ246" s="2260"/>
      <c r="BA246" s="2212"/>
      <c r="BB246" s="2218"/>
      <c r="BC246" s="2256" t="str">
        <f>'計算書（非表示）'!S242</f>
        <v/>
      </c>
      <c r="BD246" s="2256" t="str">
        <f t="shared" si="12"/>
        <v/>
      </c>
      <c r="BE246" s="2256" t="str">
        <f t="shared" si="12"/>
        <v/>
      </c>
      <c r="BF246" s="2256" t="str">
        <f t="shared" si="12"/>
        <v/>
      </c>
      <c r="BG246" s="2257" t="str">
        <f t="shared" si="11"/>
        <v/>
      </c>
      <c r="CV246" s="428"/>
      <c r="CW246" s="428"/>
    </row>
    <row r="247" spans="2:101" s="366" customFormat="1" ht="23.45" customHeight="1">
      <c r="B247" s="422"/>
      <c r="C247" s="685">
        <v>238</v>
      </c>
      <c r="D247" s="2250" t="str">
        <f t="shared" si="8"/>
        <v/>
      </c>
      <c r="E247" s="2251"/>
      <c r="F247" s="2251"/>
      <c r="G247" s="2251"/>
      <c r="H247" s="2075">
        <v>1</v>
      </c>
      <c r="I247" s="2250"/>
      <c r="J247" s="2252"/>
      <c r="K247" s="2253"/>
      <c r="L247" s="2253"/>
      <c r="M247" s="2253"/>
      <c r="N247" s="2253"/>
      <c r="O247" s="2254"/>
      <c r="P247" s="426"/>
      <c r="Q247" s="2212"/>
      <c r="R247" s="2212"/>
      <c r="S247" s="2212"/>
      <c r="T247" s="2212"/>
      <c r="U247" s="2212"/>
      <c r="V247" s="2259"/>
      <c r="W247" s="2259"/>
      <c r="X247" s="2212"/>
      <c r="Y247" s="2218"/>
      <c r="Z247" s="2256" t="str">
        <f>'計算書（非表示）'!I243</f>
        <v/>
      </c>
      <c r="AA247" s="2256"/>
      <c r="AB247" s="2256"/>
      <c r="AC247" s="2256"/>
      <c r="AD247" s="2257"/>
      <c r="AF247" s="685">
        <v>238</v>
      </c>
      <c r="AG247" s="2250" t="str">
        <f t="shared" si="9"/>
        <v/>
      </c>
      <c r="AH247" s="2251"/>
      <c r="AI247" s="2251"/>
      <c r="AJ247" s="2251"/>
      <c r="AK247" s="2075">
        <v>3</v>
      </c>
      <c r="AL247" s="2250"/>
      <c r="AM247" s="2252"/>
      <c r="AN247" s="2253"/>
      <c r="AO247" s="2253"/>
      <c r="AP247" s="2253"/>
      <c r="AQ247" s="2253"/>
      <c r="AR247" s="2254"/>
      <c r="AS247" s="426"/>
      <c r="AT247" s="2212"/>
      <c r="AU247" s="2212"/>
      <c r="AV247" s="2212"/>
      <c r="AW247" s="2212"/>
      <c r="AX247" s="2212"/>
      <c r="AY247" s="2260"/>
      <c r="AZ247" s="2260"/>
      <c r="BA247" s="2212"/>
      <c r="BB247" s="2218"/>
      <c r="BC247" s="2256" t="str">
        <f>'計算書（非表示）'!S243</f>
        <v/>
      </c>
      <c r="BD247" s="2256" t="str">
        <f t="shared" si="12"/>
        <v/>
      </c>
      <c r="BE247" s="2256" t="str">
        <f t="shared" si="12"/>
        <v/>
      </c>
      <c r="BF247" s="2256" t="str">
        <f t="shared" si="12"/>
        <v/>
      </c>
      <c r="BG247" s="2257" t="str">
        <f t="shared" si="11"/>
        <v/>
      </c>
      <c r="CV247" s="428"/>
      <c r="CW247" s="428"/>
    </row>
    <row r="248" spans="2:101" s="366" customFormat="1" ht="23.45" customHeight="1">
      <c r="B248" s="422"/>
      <c r="C248" s="685">
        <v>239</v>
      </c>
      <c r="D248" s="2250" t="str">
        <f t="shared" si="8"/>
        <v/>
      </c>
      <c r="E248" s="2251"/>
      <c r="F248" s="2251"/>
      <c r="G248" s="2251"/>
      <c r="H248" s="2075">
        <v>1</v>
      </c>
      <c r="I248" s="2250"/>
      <c r="J248" s="2252"/>
      <c r="K248" s="2253"/>
      <c r="L248" s="2253"/>
      <c r="M248" s="2253"/>
      <c r="N248" s="2253"/>
      <c r="O248" s="2254"/>
      <c r="P248" s="426"/>
      <c r="Q248" s="2212"/>
      <c r="R248" s="2212"/>
      <c r="S248" s="2212"/>
      <c r="T248" s="2212"/>
      <c r="U248" s="2212"/>
      <c r="V248" s="2259"/>
      <c r="W248" s="2259"/>
      <c r="X248" s="2212"/>
      <c r="Y248" s="2218"/>
      <c r="Z248" s="2256" t="str">
        <f>'計算書（非表示）'!I244</f>
        <v/>
      </c>
      <c r="AA248" s="2256"/>
      <c r="AB248" s="2256"/>
      <c r="AC248" s="2256"/>
      <c r="AD248" s="2257"/>
      <c r="AF248" s="685">
        <v>239</v>
      </c>
      <c r="AG248" s="2250" t="str">
        <f t="shared" si="9"/>
        <v/>
      </c>
      <c r="AH248" s="2251"/>
      <c r="AI248" s="2251"/>
      <c r="AJ248" s="2251"/>
      <c r="AK248" s="2075">
        <v>3</v>
      </c>
      <c r="AL248" s="2250"/>
      <c r="AM248" s="2252"/>
      <c r="AN248" s="2253"/>
      <c r="AO248" s="2253"/>
      <c r="AP248" s="2253"/>
      <c r="AQ248" s="2253"/>
      <c r="AR248" s="2254"/>
      <c r="AS248" s="426"/>
      <c r="AT248" s="2212"/>
      <c r="AU248" s="2212"/>
      <c r="AV248" s="2212"/>
      <c r="AW248" s="2212"/>
      <c r="AX248" s="2212"/>
      <c r="AY248" s="2260"/>
      <c r="AZ248" s="2260"/>
      <c r="BA248" s="2212"/>
      <c r="BB248" s="2218"/>
      <c r="BC248" s="2256" t="str">
        <f>'計算書（非表示）'!S244</f>
        <v/>
      </c>
      <c r="BD248" s="2256" t="str">
        <f t="shared" si="12"/>
        <v/>
      </c>
      <c r="BE248" s="2256" t="str">
        <f t="shared" si="12"/>
        <v/>
      </c>
      <c r="BF248" s="2256" t="str">
        <f t="shared" si="12"/>
        <v/>
      </c>
      <c r="BG248" s="2257" t="str">
        <f t="shared" si="11"/>
        <v/>
      </c>
      <c r="CV248" s="428"/>
      <c r="CW248" s="428"/>
    </row>
    <row r="249" spans="2:101" s="366" customFormat="1" ht="23.45" customHeight="1">
      <c r="B249" s="422"/>
      <c r="C249" s="685">
        <v>240</v>
      </c>
      <c r="D249" s="2250" t="str">
        <f t="shared" si="8"/>
        <v/>
      </c>
      <c r="E249" s="2251"/>
      <c r="F249" s="2251"/>
      <c r="G249" s="2251"/>
      <c r="H249" s="2075">
        <v>1</v>
      </c>
      <c r="I249" s="2250"/>
      <c r="J249" s="2252"/>
      <c r="K249" s="2253"/>
      <c r="L249" s="2253"/>
      <c r="M249" s="2253"/>
      <c r="N249" s="2253"/>
      <c r="O249" s="2254"/>
      <c r="P249" s="426"/>
      <c r="Q249" s="2212"/>
      <c r="R249" s="2212"/>
      <c r="S249" s="2212"/>
      <c r="T249" s="2212"/>
      <c r="U249" s="2212"/>
      <c r="V249" s="2259"/>
      <c r="W249" s="2259"/>
      <c r="X249" s="2212"/>
      <c r="Y249" s="2218"/>
      <c r="Z249" s="2256" t="str">
        <f>'計算書（非表示）'!I245</f>
        <v/>
      </c>
      <c r="AA249" s="2256"/>
      <c r="AB249" s="2256"/>
      <c r="AC249" s="2256"/>
      <c r="AD249" s="2257"/>
      <c r="AF249" s="685">
        <v>240</v>
      </c>
      <c r="AG249" s="2250" t="str">
        <f t="shared" si="9"/>
        <v/>
      </c>
      <c r="AH249" s="2251"/>
      <c r="AI249" s="2251"/>
      <c r="AJ249" s="2251"/>
      <c r="AK249" s="2075">
        <v>3</v>
      </c>
      <c r="AL249" s="2250"/>
      <c r="AM249" s="2252"/>
      <c r="AN249" s="2253"/>
      <c r="AO249" s="2253"/>
      <c r="AP249" s="2253"/>
      <c r="AQ249" s="2253"/>
      <c r="AR249" s="2254"/>
      <c r="AS249" s="426"/>
      <c r="AT249" s="2212"/>
      <c r="AU249" s="2212"/>
      <c r="AV249" s="2212"/>
      <c r="AW249" s="2212"/>
      <c r="AX249" s="2212"/>
      <c r="AY249" s="2260"/>
      <c r="AZ249" s="2260"/>
      <c r="BA249" s="2212"/>
      <c r="BB249" s="2218"/>
      <c r="BC249" s="2256" t="str">
        <f>'計算書（非表示）'!S245</f>
        <v/>
      </c>
      <c r="BD249" s="2256" t="str">
        <f t="shared" si="12"/>
        <v/>
      </c>
      <c r="BE249" s="2256" t="str">
        <f t="shared" si="12"/>
        <v/>
      </c>
      <c r="BF249" s="2256" t="str">
        <f t="shared" si="12"/>
        <v/>
      </c>
      <c r="BG249" s="2257" t="str">
        <f t="shared" si="11"/>
        <v/>
      </c>
      <c r="CV249" s="428"/>
      <c r="CW249" s="428"/>
    </row>
    <row r="250" spans="2:101" s="366" customFormat="1" ht="23.45" customHeight="1">
      <c r="B250" s="422"/>
      <c r="C250" s="685">
        <v>241</v>
      </c>
      <c r="D250" s="2250" t="str">
        <f t="shared" si="8"/>
        <v/>
      </c>
      <c r="E250" s="2251"/>
      <c r="F250" s="2251"/>
      <c r="G250" s="2251"/>
      <c r="H250" s="2075">
        <v>1</v>
      </c>
      <c r="I250" s="2250"/>
      <c r="J250" s="2252"/>
      <c r="K250" s="2253"/>
      <c r="L250" s="2253"/>
      <c r="M250" s="2253"/>
      <c r="N250" s="2253"/>
      <c r="O250" s="2254"/>
      <c r="P250" s="426"/>
      <c r="Q250" s="2212"/>
      <c r="R250" s="2212"/>
      <c r="S250" s="2212"/>
      <c r="T250" s="2212"/>
      <c r="U250" s="2212"/>
      <c r="V250" s="2259"/>
      <c r="W250" s="2259"/>
      <c r="X250" s="2212"/>
      <c r="Y250" s="2218"/>
      <c r="Z250" s="2256" t="str">
        <f>'計算書（非表示）'!I246</f>
        <v/>
      </c>
      <c r="AA250" s="2256"/>
      <c r="AB250" s="2256"/>
      <c r="AC250" s="2256"/>
      <c r="AD250" s="2257"/>
      <c r="AF250" s="685">
        <v>241</v>
      </c>
      <c r="AG250" s="2250" t="str">
        <f t="shared" si="9"/>
        <v/>
      </c>
      <c r="AH250" s="2251"/>
      <c r="AI250" s="2251"/>
      <c r="AJ250" s="2251"/>
      <c r="AK250" s="2075">
        <v>3</v>
      </c>
      <c r="AL250" s="2250"/>
      <c r="AM250" s="2252"/>
      <c r="AN250" s="2253"/>
      <c r="AO250" s="2253"/>
      <c r="AP250" s="2253"/>
      <c r="AQ250" s="2253"/>
      <c r="AR250" s="2254"/>
      <c r="AS250" s="426"/>
      <c r="AT250" s="2212"/>
      <c r="AU250" s="2212"/>
      <c r="AV250" s="2212"/>
      <c r="AW250" s="2212"/>
      <c r="AX250" s="2212"/>
      <c r="AY250" s="2260"/>
      <c r="AZ250" s="2260"/>
      <c r="BA250" s="2212"/>
      <c r="BB250" s="2218"/>
      <c r="BC250" s="2256" t="str">
        <f>'計算書（非表示）'!S246</f>
        <v/>
      </c>
      <c r="BD250" s="2256" t="str">
        <f t="shared" si="12"/>
        <v/>
      </c>
      <c r="BE250" s="2256" t="str">
        <f t="shared" si="12"/>
        <v/>
      </c>
      <c r="BF250" s="2256" t="str">
        <f t="shared" si="12"/>
        <v/>
      </c>
      <c r="BG250" s="2257" t="str">
        <f t="shared" si="11"/>
        <v/>
      </c>
      <c r="CV250" s="428"/>
      <c r="CW250" s="428"/>
    </row>
    <row r="251" spans="2:101" s="366" customFormat="1" ht="23.45" customHeight="1">
      <c r="B251" s="422"/>
      <c r="C251" s="685">
        <v>242</v>
      </c>
      <c r="D251" s="2250" t="str">
        <f t="shared" si="8"/>
        <v/>
      </c>
      <c r="E251" s="2251"/>
      <c r="F251" s="2251"/>
      <c r="G251" s="2251"/>
      <c r="H251" s="2075">
        <v>1</v>
      </c>
      <c r="I251" s="2250"/>
      <c r="J251" s="2252"/>
      <c r="K251" s="2253"/>
      <c r="L251" s="2253"/>
      <c r="M251" s="2253"/>
      <c r="N251" s="2253"/>
      <c r="O251" s="2254"/>
      <c r="P251" s="426"/>
      <c r="Q251" s="2212"/>
      <c r="R251" s="2212"/>
      <c r="S251" s="2212"/>
      <c r="T251" s="2212"/>
      <c r="U251" s="2212"/>
      <c r="V251" s="2259"/>
      <c r="W251" s="2259"/>
      <c r="X251" s="2212"/>
      <c r="Y251" s="2218"/>
      <c r="Z251" s="2256" t="str">
        <f>'計算書（非表示）'!I247</f>
        <v/>
      </c>
      <c r="AA251" s="2256"/>
      <c r="AB251" s="2256"/>
      <c r="AC251" s="2256"/>
      <c r="AD251" s="2257"/>
      <c r="AF251" s="685">
        <v>242</v>
      </c>
      <c r="AG251" s="2250" t="str">
        <f t="shared" si="9"/>
        <v/>
      </c>
      <c r="AH251" s="2251"/>
      <c r="AI251" s="2251"/>
      <c r="AJ251" s="2251"/>
      <c r="AK251" s="2075">
        <v>3</v>
      </c>
      <c r="AL251" s="2250"/>
      <c r="AM251" s="2252"/>
      <c r="AN251" s="2253"/>
      <c r="AO251" s="2253"/>
      <c r="AP251" s="2253"/>
      <c r="AQ251" s="2253"/>
      <c r="AR251" s="2254"/>
      <c r="AS251" s="426"/>
      <c r="AT251" s="2212"/>
      <c r="AU251" s="2212"/>
      <c r="AV251" s="2212"/>
      <c r="AW251" s="2212"/>
      <c r="AX251" s="2212"/>
      <c r="AY251" s="2260"/>
      <c r="AZ251" s="2260"/>
      <c r="BA251" s="2212"/>
      <c r="BB251" s="2218"/>
      <c r="BC251" s="2256" t="str">
        <f>'計算書（非表示）'!S247</f>
        <v/>
      </c>
      <c r="BD251" s="2256" t="str">
        <f t="shared" si="12"/>
        <v/>
      </c>
      <c r="BE251" s="2256" t="str">
        <f t="shared" si="12"/>
        <v/>
      </c>
      <c r="BF251" s="2256" t="str">
        <f t="shared" si="12"/>
        <v/>
      </c>
      <c r="BG251" s="2257" t="str">
        <f t="shared" si="11"/>
        <v/>
      </c>
      <c r="CV251" s="428"/>
      <c r="CW251" s="428"/>
    </row>
    <row r="252" spans="2:101" s="366" customFormat="1" ht="23.45" customHeight="1">
      <c r="B252" s="422"/>
      <c r="C252" s="685">
        <v>243</v>
      </c>
      <c r="D252" s="2250" t="str">
        <f t="shared" si="8"/>
        <v/>
      </c>
      <c r="E252" s="2251"/>
      <c r="F252" s="2251"/>
      <c r="G252" s="2251"/>
      <c r="H252" s="2075">
        <v>1</v>
      </c>
      <c r="I252" s="2250"/>
      <c r="J252" s="2252"/>
      <c r="K252" s="2253"/>
      <c r="L252" s="2253"/>
      <c r="M252" s="2253"/>
      <c r="N252" s="2253"/>
      <c r="O252" s="2254"/>
      <c r="P252" s="426"/>
      <c r="Q252" s="2212"/>
      <c r="R252" s="2212"/>
      <c r="S252" s="2212"/>
      <c r="T252" s="2212"/>
      <c r="U252" s="2212"/>
      <c r="V252" s="2259"/>
      <c r="W252" s="2259"/>
      <c r="X252" s="2212"/>
      <c r="Y252" s="2218"/>
      <c r="Z252" s="2256" t="str">
        <f>'計算書（非表示）'!I248</f>
        <v/>
      </c>
      <c r="AA252" s="2256"/>
      <c r="AB252" s="2256"/>
      <c r="AC252" s="2256"/>
      <c r="AD252" s="2257"/>
      <c r="AF252" s="685">
        <v>243</v>
      </c>
      <c r="AG252" s="2250" t="str">
        <f t="shared" si="9"/>
        <v/>
      </c>
      <c r="AH252" s="2251"/>
      <c r="AI252" s="2251"/>
      <c r="AJ252" s="2251"/>
      <c r="AK252" s="2075">
        <v>3</v>
      </c>
      <c r="AL252" s="2250"/>
      <c r="AM252" s="2252"/>
      <c r="AN252" s="2253"/>
      <c r="AO252" s="2253"/>
      <c r="AP252" s="2253"/>
      <c r="AQ252" s="2253"/>
      <c r="AR252" s="2254"/>
      <c r="AS252" s="426"/>
      <c r="AT252" s="2212"/>
      <c r="AU252" s="2212"/>
      <c r="AV252" s="2212"/>
      <c r="AW252" s="2212"/>
      <c r="AX252" s="2212"/>
      <c r="AY252" s="2260"/>
      <c r="AZ252" s="2260"/>
      <c r="BA252" s="2212"/>
      <c r="BB252" s="2218"/>
      <c r="BC252" s="2256" t="str">
        <f>'計算書（非表示）'!S248</f>
        <v/>
      </c>
      <c r="BD252" s="2256" t="str">
        <f t="shared" si="12"/>
        <v/>
      </c>
      <c r="BE252" s="2256" t="str">
        <f t="shared" si="12"/>
        <v/>
      </c>
      <c r="BF252" s="2256" t="str">
        <f t="shared" si="12"/>
        <v/>
      </c>
      <c r="BG252" s="2257" t="str">
        <f t="shared" si="11"/>
        <v/>
      </c>
      <c r="CV252" s="428"/>
      <c r="CW252" s="428"/>
    </row>
    <row r="253" spans="2:101" s="366" customFormat="1" ht="23.45" customHeight="1">
      <c r="B253" s="422"/>
      <c r="C253" s="685">
        <v>244</v>
      </c>
      <c r="D253" s="2250" t="str">
        <f t="shared" si="8"/>
        <v/>
      </c>
      <c r="E253" s="2251"/>
      <c r="F253" s="2251"/>
      <c r="G253" s="2251"/>
      <c r="H253" s="2075">
        <v>1</v>
      </c>
      <c r="I253" s="2250"/>
      <c r="J253" s="2252"/>
      <c r="K253" s="2253"/>
      <c r="L253" s="2253"/>
      <c r="M253" s="2253"/>
      <c r="N253" s="2253"/>
      <c r="O253" s="2254"/>
      <c r="P253" s="426"/>
      <c r="Q253" s="2212"/>
      <c r="R253" s="2212"/>
      <c r="S253" s="2212"/>
      <c r="T253" s="2212"/>
      <c r="U253" s="2212"/>
      <c r="V253" s="2259"/>
      <c r="W253" s="2259"/>
      <c r="X253" s="2212"/>
      <c r="Y253" s="2218"/>
      <c r="Z253" s="2256" t="str">
        <f>'計算書（非表示）'!I249</f>
        <v/>
      </c>
      <c r="AA253" s="2256"/>
      <c r="AB253" s="2256"/>
      <c r="AC253" s="2256"/>
      <c r="AD253" s="2257"/>
      <c r="AF253" s="685">
        <v>244</v>
      </c>
      <c r="AG253" s="2250" t="str">
        <f t="shared" si="9"/>
        <v/>
      </c>
      <c r="AH253" s="2251"/>
      <c r="AI253" s="2251"/>
      <c r="AJ253" s="2251"/>
      <c r="AK253" s="2075">
        <v>3</v>
      </c>
      <c r="AL253" s="2250"/>
      <c r="AM253" s="2252"/>
      <c r="AN253" s="2253"/>
      <c r="AO253" s="2253"/>
      <c r="AP253" s="2253"/>
      <c r="AQ253" s="2253"/>
      <c r="AR253" s="2254"/>
      <c r="AS253" s="426"/>
      <c r="AT253" s="2212"/>
      <c r="AU253" s="2212"/>
      <c r="AV253" s="2212"/>
      <c r="AW253" s="2212"/>
      <c r="AX253" s="2212"/>
      <c r="AY253" s="2260"/>
      <c r="AZ253" s="2260"/>
      <c r="BA253" s="2212"/>
      <c r="BB253" s="2218"/>
      <c r="BC253" s="2256" t="str">
        <f>'計算書（非表示）'!S249</f>
        <v/>
      </c>
      <c r="BD253" s="2256" t="str">
        <f t="shared" si="12"/>
        <v/>
      </c>
      <c r="BE253" s="2256" t="str">
        <f t="shared" si="12"/>
        <v/>
      </c>
      <c r="BF253" s="2256" t="str">
        <f t="shared" si="12"/>
        <v/>
      </c>
      <c r="BG253" s="2257" t="str">
        <f t="shared" si="11"/>
        <v/>
      </c>
      <c r="CV253" s="428"/>
      <c r="CW253" s="428"/>
    </row>
    <row r="254" spans="2:101" s="366" customFormat="1" ht="23.45" customHeight="1">
      <c r="B254" s="422"/>
      <c r="C254" s="685">
        <v>245</v>
      </c>
      <c r="D254" s="2250" t="str">
        <f t="shared" si="8"/>
        <v/>
      </c>
      <c r="E254" s="2251"/>
      <c r="F254" s="2251"/>
      <c r="G254" s="2251"/>
      <c r="H254" s="2075">
        <v>1</v>
      </c>
      <c r="I254" s="2250"/>
      <c r="J254" s="2252"/>
      <c r="K254" s="2253"/>
      <c r="L254" s="2253"/>
      <c r="M254" s="2253"/>
      <c r="N254" s="2253"/>
      <c r="O254" s="2254"/>
      <c r="P254" s="426"/>
      <c r="Q254" s="2212"/>
      <c r="R254" s="2212"/>
      <c r="S254" s="2212"/>
      <c r="T254" s="2212"/>
      <c r="U254" s="2212"/>
      <c r="V254" s="2259"/>
      <c r="W254" s="2259"/>
      <c r="X254" s="2212"/>
      <c r="Y254" s="2218"/>
      <c r="Z254" s="2256" t="str">
        <f>'計算書（非表示）'!I250</f>
        <v/>
      </c>
      <c r="AA254" s="2256"/>
      <c r="AB254" s="2256"/>
      <c r="AC254" s="2256"/>
      <c r="AD254" s="2257"/>
      <c r="AF254" s="685">
        <v>245</v>
      </c>
      <c r="AG254" s="2250" t="str">
        <f t="shared" si="9"/>
        <v/>
      </c>
      <c r="AH254" s="2251"/>
      <c r="AI254" s="2251"/>
      <c r="AJ254" s="2251"/>
      <c r="AK254" s="2075">
        <v>3</v>
      </c>
      <c r="AL254" s="2250"/>
      <c r="AM254" s="2252"/>
      <c r="AN254" s="2253"/>
      <c r="AO254" s="2253"/>
      <c r="AP254" s="2253"/>
      <c r="AQ254" s="2253"/>
      <c r="AR254" s="2254"/>
      <c r="AS254" s="426"/>
      <c r="AT254" s="2212"/>
      <c r="AU254" s="2212"/>
      <c r="AV254" s="2212"/>
      <c r="AW254" s="2212"/>
      <c r="AX254" s="2212"/>
      <c r="AY254" s="2260"/>
      <c r="AZ254" s="2260"/>
      <c r="BA254" s="2212"/>
      <c r="BB254" s="2218"/>
      <c r="BC254" s="2256" t="str">
        <f>'計算書（非表示）'!S250</f>
        <v/>
      </c>
      <c r="BD254" s="2256" t="str">
        <f t="shared" si="12"/>
        <v/>
      </c>
      <c r="BE254" s="2256" t="str">
        <f t="shared" si="12"/>
        <v/>
      </c>
      <c r="BF254" s="2256" t="str">
        <f t="shared" si="12"/>
        <v/>
      </c>
      <c r="BG254" s="2257" t="str">
        <f t="shared" si="11"/>
        <v/>
      </c>
      <c r="CV254" s="428"/>
      <c r="CW254" s="428"/>
    </row>
    <row r="255" spans="2:101" s="366" customFormat="1" ht="23.45" customHeight="1">
      <c r="B255" s="422"/>
      <c r="C255" s="685">
        <v>246</v>
      </c>
      <c r="D255" s="2250" t="str">
        <f t="shared" si="8"/>
        <v/>
      </c>
      <c r="E255" s="2251"/>
      <c r="F255" s="2251"/>
      <c r="G255" s="2251"/>
      <c r="H255" s="2075">
        <v>1</v>
      </c>
      <c r="I255" s="2250"/>
      <c r="J255" s="2252"/>
      <c r="K255" s="2253"/>
      <c r="L255" s="2253"/>
      <c r="M255" s="2253"/>
      <c r="N255" s="2253"/>
      <c r="O255" s="2254"/>
      <c r="P255" s="426"/>
      <c r="Q255" s="2212"/>
      <c r="R255" s="2212"/>
      <c r="S255" s="2212"/>
      <c r="T255" s="2212"/>
      <c r="U255" s="2212"/>
      <c r="V255" s="2259"/>
      <c r="W255" s="2259"/>
      <c r="X255" s="2212"/>
      <c r="Y255" s="2218"/>
      <c r="Z255" s="2256" t="str">
        <f>'計算書（非表示）'!I251</f>
        <v/>
      </c>
      <c r="AA255" s="2256"/>
      <c r="AB255" s="2256"/>
      <c r="AC255" s="2256"/>
      <c r="AD255" s="2257"/>
      <c r="AF255" s="685">
        <v>246</v>
      </c>
      <c r="AG255" s="2250" t="str">
        <f t="shared" si="9"/>
        <v/>
      </c>
      <c r="AH255" s="2251"/>
      <c r="AI255" s="2251"/>
      <c r="AJ255" s="2251"/>
      <c r="AK255" s="2075">
        <v>3</v>
      </c>
      <c r="AL255" s="2250"/>
      <c r="AM255" s="2252"/>
      <c r="AN255" s="2253"/>
      <c r="AO255" s="2253"/>
      <c r="AP255" s="2253"/>
      <c r="AQ255" s="2253"/>
      <c r="AR255" s="2254"/>
      <c r="AS255" s="426"/>
      <c r="AT255" s="2212"/>
      <c r="AU255" s="2212"/>
      <c r="AV255" s="2212"/>
      <c r="AW255" s="2212"/>
      <c r="AX255" s="2212"/>
      <c r="AY255" s="2260"/>
      <c r="AZ255" s="2260"/>
      <c r="BA255" s="2212"/>
      <c r="BB255" s="2218"/>
      <c r="BC255" s="2256" t="str">
        <f>'計算書（非表示）'!S251</f>
        <v/>
      </c>
      <c r="BD255" s="2256" t="str">
        <f t="shared" si="12"/>
        <v/>
      </c>
      <c r="BE255" s="2256" t="str">
        <f t="shared" si="12"/>
        <v/>
      </c>
      <c r="BF255" s="2256" t="str">
        <f t="shared" si="12"/>
        <v/>
      </c>
      <c r="BG255" s="2257" t="str">
        <f t="shared" si="11"/>
        <v/>
      </c>
      <c r="CV255" s="428"/>
      <c r="CW255" s="428"/>
    </row>
    <row r="256" spans="2:101" s="366" customFormat="1" ht="23.45" customHeight="1">
      <c r="B256" s="422"/>
      <c r="C256" s="685">
        <v>247</v>
      </c>
      <c r="D256" s="2250" t="str">
        <f t="shared" si="8"/>
        <v/>
      </c>
      <c r="E256" s="2251"/>
      <c r="F256" s="2251"/>
      <c r="G256" s="2251"/>
      <c r="H256" s="2075">
        <v>1</v>
      </c>
      <c r="I256" s="2250"/>
      <c r="J256" s="2252"/>
      <c r="K256" s="2253"/>
      <c r="L256" s="2253"/>
      <c r="M256" s="2253"/>
      <c r="N256" s="2253"/>
      <c r="O256" s="2254"/>
      <c r="P256" s="426"/>
      <c r="Q256" s="2212"/>
      <c r="R256" s="2212"/>
      <c r="S256" s="2212"/>
      <c r="T256" s="2212"/>
      <c r="U256" s="2212"/>
      <c r="V256" s="2259"/>
      <c r="W256" s="2259"/>
      <c r="X256" s="2212"/>
      <c r="Y256" s="2218"/>
      <c r="Z256" s="2256" t="str">
        <f>'計算書（非表示）'!I252</f>
        <v/>
      </c>
      <c r="AA256" s="2256"/>
      <c r="AB256" s="2256"/>
      <c r="AC256" s="2256"/>
      <c r="AD256" s="2257"/>
      <c r="AF256" s="685">
        <v>247</v>
      </c>
      <c r="AG256" s="2250" t="str">
        <f t="shared" si="9"/>
        <v/>
      </c>
      <c r="AH256" s="2251"/>
      <c r="AI256" s="2251"/>
      <c r="AJ256" s="2251"/>
      <c r="AK256" s="2075">
        <v>3</v>
      </c>
      <c r="AL256" s="2250"/>
      <c r="AM256" s="2252"/>
      <c r="AN256" s="2253"/>
      <c r="AO256" s="2253"/>
      <c r="AP256" s="2253"/>
      <c r="AQ256" s="2253"/>
      <c r="AR256" s="2254"/>
      <c r="AS256" s="426"/>
      <c r="AT256" s="2212"/>
      <c r="AU256" s="2212"/>
      <c r="AV256" s="2212"/>
      <c r="AW256" s="2212"/>
      <c r="AX256" s="2212"/>
      <c r="AY256" s="2260"/>
      <c r="AZ256" s="2260"/>
      <c r="BA256" s="2212"/>
      <c r="BB256" s="2218"/>
      <c r="BC256" s="2256" t="str">
        <f>'計算書（非表示）'!S252</f>
        <v/>
      </c>
      <c r="BD256" s="2256" t="str">
        <f t="shared" si="12"/>
        <v/>
      </c>
      <c r="BE256" s="2256" t="str">
        <f t="shared" si="12"/>
        <v/>
      </c>
      <c r="BF256" s="2256" t="str">
        <f t="shared" si="12"/>
        <v/>
      </c>
      <c r="BG256" s="2257" t="str">
        <f t="shared" si="11"/>
        <v/>
      </c>
      <c r="CV256" s="428"/>
      <c r="CW256" s="428"/>
    </row>
    <row r="257" spans="2:101" s="366" customFormat="1" ht="23.45" customHeight="1">
      <c r="B257" s="422"/>
      <c r="C257" s="685">
        <v>248</v>
      </c>
      <c r="D257" s="2250" t="str">
        <f t="shared" si="8"/>
        <v/>
      </c>
      <c r="E257" s="2251"/>
      <c r="F257" s="2251"/>
      <c r="G257" s="2251"/>
      <c r="H257" s="2075">
        <v>1</v>
      </c>
      <c r="I257" s="2250"/>
      <c r="J257" s="2252"/>
      <c r="K257" s="2253"/>
      <c r="L257" s="2253"/>
      <c r="M257" s="2253"/>
      <c r="N257" s="2253"/>
      <c r="O257" s="2254"/>
      <c r="P257" s="426"/>
      <c r="Q257" s="2212"/>
      <c r="R257" s="2212"/>
      <c r="S257" s="2212"/>
      <c r="T257" s="2212"/>
      <c r="U257" s="2212"/>
      <c r="V257" s="2259"/>
      <c r="W257" s="2259"/>
      <c r="X257" s="2212"/>
      <c r="Y257" s="2218"/>
      <c r="Z257" s="2256" t="str">
        <f>'計算書（非表示）'!I253</f>
        <v/>
      </c>
      <c r="AA257" s="2256"/>
      <c r="AB257" s="2256"/>
      <c r="AC257" s="2256"/>
      <c r="AD257" s="2257"/>
      <c r="AF257" s="685">
        <v>248</v>
      </c>
      <c r="AG257" s="2250" t="str">
        <f t="shared" si="9"/>
        <v/>
      </c>
      <c r="AH257" s="2251"/>
      <c r="AI257" s="2251"/>
      <c r="AJ257" s="2251"/>
      <c r="AK257" s="2075">
        <v>3</v>
      </c>
      <c r="AL257" s="2250"/>
      <c r="AM257" s="2252"/>
      <c r="AN257" s="2253"/>
      <c r="AO257" s="2253"/>
      <c r="AP257" s="2253"/>
      <c r="AQ257" s="2253"/>
      <c r="AR257" s="2254"/>
      <c r="AS257" s="426"/>
      <c r="AT257" s="2212"/>
      <c r="AU257" s="2212"/>
      <c r="AV257" s="2212"/>
      <c r="AW257" s="2212"/>
      <c r="AX257" s="2212"/>
      <c r="AY257" s="2260"/>
      <c r="AZ257" s="2260"/>
      <c r="BA257" s="2212"/>
      <c r="BB257" s="2218"/>
      <c r="BC257" s="2256" t="str">
        <f>'計算書（非表示）'!S253</f>
        <v/>
      </c>
      <c r="BD257" s="2256" t="str">
        <f t="shared" si="12"/>
        <v/>
      </c>
      <c r="BE257" s="2256" t="str">
        <f t="shared" si="12"/>
        <v/>
      </c>
      <c r="BF257" s="2256" t="str">
        <f t="shared" si="12"/>
        <v/>
      </c>
      <c r="BG257" s="2257" t="str">
        <f t="shared" si="11"/>
        <v/>
      </c>
      <c r="CV257" s="428"/>
      <c r="CW257" s="428"/>
    </row>
    <row r="258" spans="2:101" s="366" customFormat="1" ht="23.45" customHeight="1">
      <c r="B258" s="422"/>
      <c r="C258" s="685">
        <v>249</v>
      </c>
      <c r="D258" s="2250" t="str">
        <f t="shared" si="8"/>
        <v/>
      </c>
      <c r="E258" s="2251"/>
      <c r="F258" s="2251"/>
      <c r="G258" s="2251"/>
      <c r="H258" s="2075">
        <v>1</v>
      </c>
      <c r="I258" s="2250"/>
      <c r="J258" s="2252"/>
      <c r="K258" s="2253"/>
      <c r="L258" s="2253"/>
      <c r="M258" s="2253"/>
      <c r="N258" s="2253"/>
      <c r="O258" s="2254"/>
      <c r="P258" s="426"/>
      <c r="Q258" s="2212"/>
      <c r="R258" s="2212"/>
      <c r="S258" s="2212"/>
      <c r="T258" s="2212"/>
      <c r="U258" s="2212"/>
      <c r="V258" s="2259"/>
      <c r="W258" s="2259"/>
      <c r="X258" s="2212"/>
      <c r="Y258" s="2218"/>
      <c r="Z258" s="2256" t="str">
        <f>'計算書（非表示）'!I254</f>
        <v/>
      </c>
      <c r="AA258" s="2256"/>
      <c r="AB258" s="2256"/>
      <c r="AC258" s="2256"/>
      <c r="AD258" s="2257"/>
      <c r="AF258" s="685">
        <v>249</v>
      </c>
      <c r="AG258" s="2250" t="str">
        <f t="shared" si="9"/>
        <v/>
      </c>
      <c r="AH258" s="2251"/>
      <c r="AI258" s="2251"/>
      <c r="AJ258" s="2251"/>
      <c r="AK258" s="2075">
        <v>3</v>
      </c>
      <c r="AL258" s="2250"/>
      <c r="AM258" s="2252"/>
      <c r="AN258" s="2253"/>
      <c r="AO258" s="2253"/>
      <c r="AP258" s="2253"/>
      <c r="AQ258" s="2253"/>
      <c r="AR258" s="2254"/>
      <c r="AS258" s="426"/>
      <c r="AT258" s="2212"/>
      <c r="AU258" s="2212"/>
      <c r="AV258" s="2212"/>
      <c r="AW258" s="2212"/>
      <c r="AX258" s="2212"/>
      <c r="AY258" s="2260"/>
      <c r="AZ258" s="2260"/>
      <c r="BA258" s="2212"/>
      <c r="BB258" s="2218"/>
      <c r="BC258" s="2256" t="str">
        <f>'計算書（非表示）'!S254</f>
        <v/>
      </c>
      <c r="BD258" s="2256" t="str">
        <f t="shared" si="12"/>
        <v/>
      </c>
      <c r="BE258" s="2256" t="str">
        <f t="shared" si="12"/>
        <v/>
      </c>
      <c r="BF258" s="2256" t="str">
        <f t="shared" si="12"/>
        <v/>
      </c>
      <c r="BG258" s="2257" t="str">
        <f t="shared" si="11"/>
        <v/>
      </c>
      <c r="CV258" s="428"/>
      <c r="CW258" s="428"/>
    </row>
    <row r="259" spans="2:101" s="366" customFormat="1" ht="23.45" customHeight="1" thickBot="1">
      <c r="B259" s="422"/>
      <c r="C259" s="685">
        <v>250</v>
      </c>
      <c r="D259" s="2250" t="str">
        <f t="shared" si="8"/>
        <v/>
      </c>
      <c r="E259" s="2251"/>
      <c r="F259" s="2251"/>
      <c r="G259" s="2251"/>
      <c r="H259" s="2075">
        <v>1</v>
      </c>
      <c r="I259" s="2250"/>
      <c r="J259" s="2252"/>
      <c r="K259" s="2253"/>
      <c r="L259" s="2253"/>
      <c r="M259" s="2253"/>
      <c r="N259" s="2253"/>
      <c r="O259" s="2254"/>
      <c r="P259" s="430"/>
      <c r="Q259" s="2196"/>
      <c r="R259" s="2196"/>
      <c r="S259" s="2196"/>
      <c r="T259" s="2196"/>
      <c r="U259" s="2196"/>
      <c r="V259" s="2266"/>
      <c r="W259" s="2266"/>
      <c r="X259" s="2196"/>
      <c r="Y259" s="2225"/>
      <c r="Z259" s="2256" t="str">
        <f>'計算書（非表示）'!I255</f>
        <v/>
      </c>
      <c r="AA259" s="2256"/>
      <c r="AB259" s="2256"/>
      <c r="AC259" s="2256"/>
      <c r="AD259" s="2257"/>
      <c r="AF259" s="685">
        <v>250</v>
      </c>
      <c r="AG259" s="2250" t="str">
        <f t="shared" si="9"/>
        <v/>
      </c>
      <c r="AH259" s="2251"/>
      <c r="AI259" s="2251"/>
      <c r="AJ259" s="2251"/>
      <c r="AK259" s="2075">
        <v>3</v>
      </c>
      <c r="AL259" s="2250"/>
      <c r="AM259" s="2252"/>
      <c r="AN259" s="2253"/>
      <c r="AO259" s="2253"/>
      <c r="AP259" s="2253"/>
      <c r="AQ259" s="2253"/>
      <c r="AR259" s="2254"/>
      <c r="AS259" s="430"/>
      <c r="AT259" s="2196"/>
      <c r="AU259" s="2196"/>
      <c r="AV259" s="2196"/>
      <c r="AW259" s="2196"/>
      <c r="AX259" s="2196"/>
      <c r="AY259" s="2265"/>
      <c r="AZ259" s="2265"/>
      <c r="BA259" s="2196"/>
      <c r="BB259" s="2225"/>
      <c r="BC259" s="2256" t="str">
        <f>'計算書（非表示）'!S255</f>
        <v/>
      </c>
      <c r="BD259" s="2256" t="str">
        <f t="shared" si="12"/>
        <v/>
      </c>
      <c r="BE259" s="2256" t="str">
        <f t="shared" si="12"/>
        <v/>
      </c>
      <c r="BF259" s="2256" t="str">
        <f t="shared" si="12"/>
        <v/>
      </c>
      <c r="BG259" s="2257" t="str">
        <f t="shared" si="11"/>
        <v/>
      </c>
      <c r="CV259" s="428"/>
      <c r="CW259" s="428"/>
    </row>
    <row r="260" spans="2:101" ht="23.45" customHeight="1"/>
    <row r="261" spans="2:101" ht="23.45" customHeight="1"/>
    <row r="262" spans="2:101" ht="23.45" customHeight="1"/>
    <row r="263" spans="2:101" ht="23.45" customHeight="1"/>
    <row r="264" spans="2:101" ht="23.45" customHeight="1"/>
    <row r="265" spans="2:101" ht="23.45" customHeight="1"/>
    <row r="266" spans="2:101" ht="23.45" customHeight="1"/>
    <row r="267" spans="2:101" ht="23.45" customHeight="1"/>
    <row r="268" spans="2:101" ht="23.45" customHeight="1"/>
    <row r="269" spans="2:101" ht="23.45" customHeight="1"/>
    <row r="270" spans="2:101" ht="23.45" customHeight="1"/>
    <row r="271" spans="2:101" ht="23.45" customHeight="1"/>
    <row r="272" spans="2:101" ht="23.45" customHeight="1"/>
    <row r="273" ht="23.45" customHeight="1"/>
    <row r="274" ht="23.45" customHeight="1"/>
    <row r="275" ht="23.45" customHeight="1"/>
    <row r="276" ht="23.45" customHeight="1"/>
    <row r="277" ht="23.45" customHeight="1"/>
    <row r="278" ht="23.45" customHeight="1"/>
    <row r="279" ht="23.45" customHeight="1"/>
    <row r="280" ht="23.45" customHeight="1"/>
    <row r="281" ht="23.45" customHeight="1"/>
    <row r="282" ht="23.45" customHeight="1"/>
    <row r="283" ht="23.45" customHeight="1"/>
    <row r="284" ht="23.45" customHeight="1"/>
    <row r="285" ht="23.45" customHeight="1"/>
    <row r="286" ht="23.45" customHeight="1"/>
    <row r="287" ht="23.45" customHeight="1"/>
    <row r="288" ht="23.45" customHeight="1"/>
    <row r="289" ht="23.45" customHeight="1"/>
    <row r="290" ht="23.45" customHeight="1"/>
    <row r="291" ht="23.45" customHeight="1"/>
    <row r="292" ht="23.45" customHeight="1"/>
    <row r="293" ht="23.45" customHeight="1"/>
    <row r="294" ht="23.45" customHeight="1"/>
    <row r="295" ht="23.45" customHeight="1"/>
    <row r="296" ht="23.45" customHeight="1"/>
    <row r="297" ht="23.45" customHeight="1"/>
    <row r="298" ht="23.45" customHeight="1"/>
    <row r="299" ht="23.45" customHeight="1"/>
    <row r="300" ht="23.45" customHeight="1"/>
    <row r="301" ht="23.45" customHeight="1"/>
    <row r="302" ht="23.45" customHeight="1"/>
    <row r="303" ht="23.45" customHeight="1"/>
    <row r="304" ht="23.45" customHeight="1"/>
    <row r="305" ht="23.45" customHeight="1"/>
    <row r="306" ht="23.45" customHeight="1"/>
    <row r="307" ht="23.45" customHeight="1"/>
    <row r="308" ht="23.45" customHeight="1"/>
    <row r="309" ht="23.45" customHeight="1"/>
    <row r="310" ht="23.45" customHeight="1"/>
    <row r="311" ht="23.45" customHeight="1"/>
    <row r="312" ht="23.45" customHeight="1"/>
    <row r="313" ht="23.45" customHeight="1"/>
    <row r="314" ht="23.45" customHeight="1"/>
    <row r="315" ht="23.45" customHeight="1"/>
    <row r="316" ht="23.45" customHeight="1"/>
    <row r="317" ht="23.45" customHeight="1"/>
    <row r="318" ht="23.45" customHeight="1"/>
    <row r="319" ht="23.45" customHeight="1"/>
    <row r="320" ht="23.45" customHeight="1"/>
    <row r="321" ht="23.45" customHeight="1"/>
    <row r="322" ht="23.45" customHeight="1"/>
    <row r="323" ht="23.45" customHeight="1"/>
    <row r="324" ht="23.45" customHeight="1"/>
    <row r="325" ht="23.45" customHeight="1"/>
    <row r="326" ht="23.45" customHeight="1"/>
    <row r="327" ht="23.45" customHeight="1"/>
  </sheetData>
  <sheetProtection selectLockedCells="1"/>
  <mergeCells count="4023">
    <mergeCell ref="BC259:BG259"/>
    <mergeCell ref="AK259:AL259"/>
    <mergeCell ref="AM259:AR259"/>
    <mergeCell ref="AT259:AV259"/>
    <mergeCell ref="AW259:AX259"/>
    <mergeCell ref="AY259:AZ259"/>
    <mergeCell ref="BA259:BB259"/>
    <mergeCell ref="BC258:BG258"/>
    <mergeCell ref="D259:G259"/>
    <mergeCell ref="H259:I259"/>
    <mergeCell ref="J259:O259"/>
    <mergeCell ref="Q259:S259"/>
    <mergeCell ref="T259:U259"/>
    <mergeCell ref="V259:W259"/>
    <mergeCell ref="X259:Y259"/>
    <mergeCell ref="Z259:AD259"/>
    <mergeCell ref="AG259:AJ259"/>
    <mergeCell ref="AK258:AL258"/>
    <mergeCell ref="AM258:AR258"/>
    <mergeCell ref="AT258:AV258"/>
    <mergeCell ref="AW258:AX258"/>
    <mergeCell ref="AY258:AZ258"/>
    <mergeCell ref="BA258:BB258"/>
    <mergeCell ref="BC257:BG257"/>
    <mergeCell ref="D258:G258"/>
    <mergeCell ref="H258:I258"/>
    <mergeCell ref="J258:O258"/>
    <mergeCell ref="Q258:S258"/>
    <mergeCell ref="T258:U258"/>
    <mergeCell ref="V258:W258"/>
    <mergeCell ref="X258:Y258"/>
    <mergeCell ref="Z258:AD258"/>
    <mergeCell ref="AG258:AJ258"/>
    <mergeCell ref="AK257:AL257"/>
    <mergeCell ref="AM257:AR257"/>
    <mergeCell ref="AT257:AV257"/>
    <mergeCell ref="AW257:AX257"/>
    <mergeCell ref="AY257:AZ257"/>
    <mergeCell ref="BA257:BB257"/>
    <mergeCell ref="BC256:BG256"/>
    <mergeCell ref="D257:G257"/>
    <mergeCell ref="H257:I257"/>
    <mergeCell ref="J257:O257"/>
    <mergeCell ref="Q257:S257"/>
    <mergeCell ref="T257:U257"/>
    <mergeCell ref="V257:W257"/>
    <mergeCell ref="X257:Y257"/>
    <mergeCell ref="Z257:AD257"/>
    <mergeCell ref="AG257:AJ257"/>
    <mergeCell ref="AK256:AL256"/>
    <mergeCell ref="AM256:AR256"/>
    <mergeCell ref="AT256:AV256"/>
    <mergeCell ref="AW256:AX256"/>
    <mergeCell ref="AY256:AZ256"/>
    <mergeCell ref="BA256:BB256"/>
    <mergeCell ref="BC255:BG255"/>
    <mergeCell ref="D256:G256"/>
    <mergeCell ref="H256:I256"/>
    <mergeCell ref="J256:O256"/>
    <mergeCell ref="Q256:S256"/>
    <mergeCell ref="T256:U256"/>
    <mergeCell ref="V256:W256"/>
    <mergeCell ref="X256:Y256"/>
    <mergeCell ref="Z256:AD256"/>
    <mergeCell ref="AG256:AJ256"/>
    <mergeCell ref="AK255:AL255"/>
    <mergeCell ref="AM255:AR255"/>
    <mergeCell ref="AT255:AV255"/>
    <mergeCell ref="AW255:AX255"/>
    <mergeCell ref="AY255:AZ255"/>
    <mergeCell ref="BA255:BB255"/>
    <mergeCell ref="BC254:BG254"/>
    <mergeCell ref="D255:G255"/>
    <mergeCell ref="H255:I255"/>
    <mergeCell ref="J255:O255"/>
    <mergeCell ref="Q255:S255"/>
    <mergeCell ref="T255:U255"/>
    <mergeCell ref="V255:W255"/>
    <mergeCell ref="X255:Y255"/>
    <mergeCell ref="Z255:AD255"/>
    <mergeCell ref="AG255:AJ255"/>
    <mergeCell ref="AK254:AL254"/>
    <mergeCell ref="AM254:AR254"/>
    <mergeCell ref="AT254:AV254"/>
    <mergeCell ref="AW254:AX254"/>
    <mergeCell ref="AY254:AZ254"/>
    <mergeCell ref="BA254:BB254"/>
    <mergeCell ref="BC253:BG253"/>
    <mergeCell ref="D254:G254"/>
    <mergeCell ref="H254:I254"/>
    <mergeCell ref="J254:O254"/>
    <mergeCell ref="Q254:S254"/>
    <mergeCell ref="T254:U254"/>
    <mergeCell ref="V254:W254"/>
    <mergeCell ref="X254:Y254"/>
    <mergeCell ref="Z254:AD254"/>
    <mergeCell ref="AG254:AJ254"/>
    <mergeCell ref="AK253:AL253"/>
    <mergeCell ref="AM253:AR253"/>
    <mergeCell ref="AT253:AV253"/>
    <mergeCell ref="AW253:AX253"/>
    <mergeCell ref="AY253:AZ253"/>
    <mergeCell ref="BA253:BB253"/>
    <mergeCell ref="BC252:BG252"/>
    <mergeCell ref="D253:G253"/>
    <mergeCell ref="H253:I253"/>
    <mergeCell ref="J253:O253"/>
    <mergeCell ref="Q253:S253"/>
    <mergeCell ref="T253:U253"/>
    <mergeCell ref="V253:W253"/>
    <mergeCell ref="X253:Y253"/>
    <mergeCell ref="Z253:AD253"/>
    <mergeCell ref="AG253:AJ253"/>
    <mergeCell ref="AK252:AL252"/>
    <mergeCell ref="AM252:AR252"/>
    <mergeCell ref="AT252:AV252"/>
    <mergeCell ref="AW252:AX252"/>
    <mergeCell ref="AY252:AZ252"/>
    <mergeCell ref="BA252:BB252"/>
    <mergeCell ref="BC251:BG251"/>
    <mergeCell ref="D252:G252"/>
    <mergeCell ref="H252:I252"/>
    <mergeCell ref="J252:O252"/>
    <mergeCell ref="Q252:S252"/>
    <mergeCell ref="T252:U252"/>
    <mergeCell ref="V252:W252"/>
    <mergeCell ref="X252:Y252"/>
    <mergeCell ref="Z252:AD252"/>
    <mergeCell ref="AG252:AJ252"/>
    <mergeCell ref="AK251:AL251"/>
    <mergeCell ref="AM251:AR251"/>
    <mergeCell ref="AT251:AV251"/>
    <mergeCell ref="AW251:AX251"/>
    <mergeCell ref="AY251:AZ251"/>
    <mergeCell ref="BA251:BB251"/>
    <mergeCell ref="BC250:BG250"/>
    <mergeCell ref="D251:G251"/>
    <mergeCell ref="H251:I251"/>
    <mergeCell ref="J251:O251"/>
    <mergeCell ref="Q251:S251"/>
    <mergeCell ref="T251:U251"/>
    <mergeCell ref="V251:W251"/>
    <mergeCell ref="X251:Y251"/>
    <mergeCell ref="Z251:AD251"/>
    <mergeCell ref="AG251:AJ251"/>
    <mergeCell ref="AK250:AL250"/>
    <mergeCell ref="AM250:AR250"/>
    <mergeCell ref="AT250:AV250"/>
    <mergeCell ref="AW250:AX250"/>
    <mergeCell ref="AY250:AZ250"/>
    <mergeCell ref="BA250:BB250"/>
    <mergeCell ref="BC249:BG249"/>
    <mergeCell ref="D250:G250"/>
    <mergeCell ref="H250:I250"/>
    <mergeCell ref="J250:O250"/>
    <mergeCell ref="Q250:S250"/>
    <mergeCell ref="T250:U250"/>
    <mergeCell ref="V250:W250"/>
    <mergeCell ref="X250:Y250"/>
    <mergeCell ref="Z250:AD250"/>
    <mergeCell ref="AG250:AJ250"/>
    <mergeCell ref="AK249:AL249"/>
    <mergeCell ref="AM249:AR249"/>
    <mergeCell ref="AT249:AV249"/>
    <mergeCell ref="AW249:AX249"/>
    <mergeCell ref="AY249:AZ249"/>
    <mergeCell ref="BA249:BB249"/>
    <mergeCell ref="BC248:BG248"/>
    <mergeCell ref="D249:G249"/>
    <mergeCell ref="H249:I249"/>
    <mergeCell ref="J249:O249"/>
    <mergeCell ref="Q249:S249"/>
    <mergeCell ref="T249:U249"/>
    <mergeCell ref="V249:W249"/>
    <mergeCell ref="X249:Y249"/>
    <mergeCell ref="Z249:AD249"/>
    <mergeCell ref="AG249:AJ249"/>
    <mergeCell ref="AK248:AL248"/>
    <mergeCell ref="AM248:AR248"/>
    <mergeCell ref="AT248:AV248"/>
    <mergeCell ref="AW248:AX248"/>
    <mergeCell ref="AY248:AZ248"/>
    <mergeCell ref="BA248:BB248"/>
    <mergeCell ref="BC247:BG247"/>
    <mergeCell ref="D248:G248"/>
    <mergeCell ref="H248:I248"/>
    <mergeCell ref="J248:O248"/>
    <mergeCell ref="Q248:S248"/>
    <mergeCell ref="T248:U248"/>
    <mergeCell ref="V248:W248"/>
    <mergeCell ref="X248:Y248"/>
    <mergeCell ref="Z248:AD248"/>
    <mergeCell ref="AG248:AJ248"/>
    <mergeCell ref="AK247:AL247"/>
    <mergeCell ref="AM247:AR247"/>
    <mergeCell ref="AT247:AV247"/>
    <mergeCell ref="AW247:AX247"/>
    <mergeCell ref="AY247:AZ247"/>
    <mergeCell ref="BA247:BB247"/>
    <mergeCell ref="BC246:BG246"/>
    <mergeCell ref="D247:G247"/>
    <mergeCell ref="H247:I247"/>
    <mergeCell ref="J247:O247"/>
    <mergeCell ref="Q247:S247"/>
    <mergeCell ref="T247:U247"/>
    <mergeCell ref="V247:W247"/>
    <mergeCell ref="X247:Y247"/>
    <mergeCell ref="Z247:AD247"/>
    <mergeCell ref="AG247:AJ247"/>
    <mergeCell ref="AK246:AL246"/>
    <mergeCell ref="AM246:AR246"/>
    <mergeCell ref="AT246:AV246"/>
    <mergeCell ref="AW246:AX246"/>
    <mergeCell ref="AY246:AZ246"/>
    <mergeCell ref="BA246:BB246"/>
    <mergeCell ref="BC245:BG245"/>
    <mergeCell ref="D246:G246"/>
    <mergeCell ref="H246:I246"/>
    <mergeCell ref="J246:O246"/>
    <mergeCell ref="Q246:S246"/>
    <mergeCell ref="T246:U246"/>
    <mergeCell ref="V246:W246"/>
    <mergeCell ref="X246:Y246"/>
    <mergeCell ref="Z246:AD246"/>
    <mergeCell ref="AG246:AJ246"/>
    <mergeCell ref="AK245:AL245"/>
    <mergeCell ref="AM245:AR245"/>
    <mergeCell ref="AT245:AV245"/>
    <mergeCell ref="AW245:AX245"/>
    <mergeCell ref="AY245:AZ245"/>
    <mergeCell ref="BA245:BB245"/>
    <mergeCell ref="BC244:BG244"/>
    <mergeCell ref="D245:G245"/>
    <mergeCell ref="H245:I245"/>
    <mergeCell ref="J245:O245"/>
    <mergeCell ref="Q245:S245"/>
    <mergeCell ref="T245:U245"/>
    <mergeCell ref="V245:W245"/>
    <mergeCell ref="X245:Y245"/>
    <mergeCell ref="Z245:AD245"/>
    <mergeCell ref="AG245:AJ245"/>
    <mergeCell ref="AK244:AL244"/>
    <mergeCell ref="AM244:AR244"/>
    <mergeCell ref="AT244:AV244"/>
    <mergeCell ref="AW244:AX244"/>
    <mergeCell ref="AY244:AZ244"/>
    <mergeCell ref="BA244:BB244"/>
    <mergeCell ref="BC243:BG243"/>
    <mergeCell ref="D244:G244"/>
    <mergeCell ref="H244:I244"/>
    <mergeCell ref="J244:O244"/>
    <mergeCell ref="Q244:S244"/>
    <mergeCell ref="T244:U244"/>
    <mergeCell ref="V244:W244"/>
    <mergeCell ref="X244:Y244"/>
    <mergeCell ref="Z244:AD244"/>
    <mergeCell ref="AG244:AJ244"/>
    <mergeCell ref="AK243:AL243"/>
    <mergeCell ref="AM243:AR243"/>
    <mergeCell ref="AT243:AV243"/>
    <mergeCell ref="AW243:AX243"/>
    <mergeCell ref="AY243:AZ243"/>
    <mergeCell ref="BA243:BB243"/>
    <mergeCell ref="BC242:BG242"/>
    <mergeCell ref="D243:G243"/>
    <mergeCell ref="H243:I243"/>
    <mergeCell ref="J243:O243"/>
    <mergeCell ref="Q243:S243"/>
    <mergeCell ref="T243:U243"/>
    <mergeCell ref="V243:W243"/>
    <mergeCell ref="X243:Y243"/>
    <mergeCell ref="Z243:AD243"/>
    <mergeCell ref="AG243:AJ243"/>
    <mergeCell ref="AK242:AL242"/>
    <mergeCell ref="AM242:AR242"/>
    <mergeCell ref="AT242:AV242"/>
    <mergeCell ref="AW242:AX242"/>
    <mergeCell ref="AY242:AZ242"/>
    <mergeCell ref="BA242:BB242"/>
    <mergeCell ref="BC241:BG241"/>
    <mergeCell ref="D242:G242"/>
    <mergeCell ref="H242:I242"/>
    <mergeCell ref="J242:O242"/>
    <mergeCell ref="Q242:S242"/>
    <mergeCell ref="T242:U242"/>
    <mergeCell ref="V242:W242"/>
    <mergeCell ref="X242:Y242"/>
    <mergeCell ref="Z242:AD242"/>
    <mergeCell ref="AG242:AJ242"/>
    <mergeCell ref="AK241:AL241"/>
    <mergeCell ref="AM241:AR241"/>
    <mergeCell ref="AT241:AV241"/>
    <mergeCell ref="AW241:AX241"/>
    <mergeCell ref="AY241:AZ241"/>
    <mergeCell ref="BA241:BB241"/>
    <mergeCell ref="BC240:BG240"/>
    <mergeCell ref="D241:G241"/>
    <mergeCell ref="H241:I241"/>
    <mergeCell ref="J241:O241"/>
    <mergeCell ref="Q241:S241"/>
    <mergeCell ref="T241:U241"/>
    <mergeCell ref="V241:W241"/>
    <mergeCell ref="X241:Y241"/>
    <mergeCell ref="Z241:AD241"/>
    <mergeCell ref="AG241:AJ241"/>
    <mergeCell ref="AK240:AL240"/>
    <mergeCell ref="AM240:AR240"/>
    <mergeCell ref="AT240:AV240"/>
    <mergeCell ref="AW240:AX240"/>
    <mergeCell ref="AY240:AZ240"/>
    <mergeCell ref="BA240:BB240"/>
    <mergeCell ref="BC239:BG239"/>
    <mergeCell ref="D240:G240"/>
    <mergeCell ref="H240:I240"/>
    <mergeCell ref="J240:O240"/>
    <mergeCell ref="Q240:S240"/>
    <mergeCell ref="T240:U240"/>
    <mergeCell ref="V240:W240"/>
    <mergeCell ref="X240:Y240"/>
    <mergeCell ref="Z240:AD240"/>
    <mergeCell ref="AG240:AJ240"/>
    <mergeCell ref="AK239:AL239"/>
    <mergeCell ref="AM239:AR239"/>
    <mergeCell ref="AT239:AV239"/>
    <mergeCell ref="AW239:AX239"/>
    <mergeCell ref="AY239:AZ239"/>
    <mergeCell ref="BA239:BB239"/>
    <mergeCell ref="BC238:BG238"/>
    <mergeCell ref="D239:G239"/>
    <mergeCell ref="H239:I239"/>
    <mergeCell ref="J239:O239"/>
    <mergeCell ref="Q239:S239"/>
    <mergeCell ref="T239:U239"/>
    <mergeCell ref="V239:W239"/>
    <mergeCell ref="X239:Y239"/>
    <mergeCell ref="Z239:AD239"/>
    <mergeCell ref="AG239:AJ239"/>
    <mergeCell ref="AK238:AL238"/>
    <mergeCell ref="AM238:AR238"/>
    <mergeCell ref="AT238:AV238"/>
    <mergeCell ref="AW238:AX238"/>
    <mergeCell ref="AY238:AZ238"/>
    <mergeCell ref="BA238:BB238"/>
    <mergeCell ref="BC237:BG237"/>
    <mergeCell ref="D238:G238"/>
    <mergeCell ref="H238:I238"/>
    <mergeCell ref="J238:O238"/>
    <mergeCell ref="Q238:S238"/>
    <mergeCell ref="T238:U238"/>
    <mergeCell ref="V238:W238"/>
    <mergeCell ref="X238:Y238"/>
    <mergeCell ref="Z238:AD238"/>
    <mergeCell ref="AG238:AJ238"/>
    <mergeCell ref="AK237:AL237"/>
    <mergeCell ref="AM237:AR237"/>
    <mergeCell ref="AT237:AV237"/>
    <mergeCell ref="AW237:AX237"/>
    <mergeCell ref="AY237:AZ237"/>
    <mergeCell ref="BA237:BB237"/>
    <mergeCell ref="BC236:BG236"/>
    <mergeCell ref="D237:G237"/>
    <mergeCell ref="H237:I237"/>
    <mergeCell ref="J237:O237"/>
    <mergeCell ref="Q237:S237"/>
    <mergeCell ref="T237:U237"/>
    <mergeCell ref="V237:W237"/>
    <mergeCell ref="X237:Y237"/>
    <mergeCell ref="Z237:AD237"/>
    <mergeCell ref="AG237:AJ237"/>
    <mergeCell ref="AK236:AL236"/>
    <mergeCell ref="AM236:AR236"/>
    <mergeCell ref="AT236:AV236"/>
    <mergeCell ref="AW236:AX236"/>
    <mergeCell ref="AY236:AZ236"/>
    <mergeCell ref="BA236:BB236"/>
    <mergeCell ref="BC235:BG235"/>
    <mergeCell ref="D236:G236"/>
    <mergeCell ref="H236:I236"/>
    <mergeCell ref="J236:O236"/>
    <mergeCell ref="Q236:S236"/>
    <mergeCell ref="T236:U236"/>
    <mergeCell ref="V236:W236"/>
    <mergeCell ref="X236:Y236"/>
    <mergeCell ref="Z236:AD236"/>
    <mergeCell ref="AG236:AJ236"/>
    <mergeCell ref="AK235:AL235"/>
    <mergeCell ref="AM235:AR235"/>
    <mergeCell ref="AT235:AV235"/>
    <mergeCell ref="AW235:AX235"/>
    <mergeCell ref="AY235:AZ235"/>
    <mergeCell ref="BA235:BB235"/>
    <mergeCell ref="BC234:BG234"/>
    <mergeCell ref="D235:G235"/>
    <mergeCell ref="H235:I235"/>
    <mergeCell ref="J235:O235"/>
    <mergeCell ref="Q235:S235"/>
    <mergeCell ref="T235:U235"/>
    <mergeCell ref="V235:W235"/>
    <mergeCell ref="X235:Y235"/>
    <mergeCell ref="Z235:AD235"/>
    <mergeCell ref="AG235:AJ235"/>
    <mergeCell ref="AK234:AL234"/>
    <mergeCell ref="AM234:AR234"/>
    <mergeCell ref="AT234:AV234"/>
    <mergeCell ref="AW234:AX234"/>
    <mergeCell ref="AY234:AZ234"/>
    <mergeCell ref="BA234:BB234"/>
    <mergeCell ref="BC233:BG233"/>
    <mergeCell ref="D234:G234"/>
    <mergeCell ref="H234:I234"/>
    <mergeCell ref="J234:O234"/>
    <mergeCell ref="Q234:S234"/>
    <mergeCell ref="T234:U234"/>
    <mergeCell ref="V234:W234"/>
    <mergeCell ref="X234:Y234"/>
    <mergeCell ref="Z234:AD234"/>
    <mergeCell ref="AG234:AJ234"/>
    <mergeCell ref="AK233:AL233"/>
    <mergeCell ref="AM233:AR233"/>
    <mergeCell ref="AT233:AV233"/>
    <mergeCell ref="AW233:AX233"/>
    <mergeCell ref="AY233:AZ233"/>
    <mergeCell ref="BA233:BB233"/>
    <mergeCell ref="BC232:BG232"/>
    <mergeCell ref="D233:G233"/>
    <mergeCell ref="H233:I233"/>
    <mergeCell ref="J233:O233"/>
    <mergeCell ref="Q233:S233"/>
    <mergeCell ref="T233:U233"/>
    <mergeCell ref="V233:W233"/>
    <mergeCell ref="X233:Y233"/>
    <mergeCell ref="Z233:AD233"/>
    <mergeCell ref="AG233:AJ233"/>
    <mergeCell ref="AK232:AL232"/>
    <mergeCell ref="AM232:AR232"/>
    <mergeCell ref="AT232:AV232"/>
    <mergeCell ref="AW232:AX232"/>
    <mergeCell ref="AY232:AZ232"/>
    <mergeCell ref="BA232:BB232"/>
    <mergeCell ref="BC231:BG231"/>
    <mergeCell ref="D232:G232"/>
    <mergeCell ref="H232:I232"/>
    <mergeCell ref="J232:O232"/>
    <mergeCell ref="Q232:S232"/>
    <mergeCell ref="T232:U232"/>
    <mergeCell ref="V232:W232"/>
    <mergeCell ref="X232:Y232"/>
    <mergeCell ref="Z232:AD232"/>
    <mergeCell ref="AG232:AJ232"/>
    <mergeCell ref="AK231:AL231"/>
    <mergeCell ref="AM231:AR231"/>
    <mergeCell ref="AT231:AV231"/>
    <mergeCell ref="AW231:AX231"/>
    <mergeCell ref="AY231:AZ231"/>
    <mergeCell ref="BA231:BB231"/>
    <mergeCell ref="BC230:BG230"/>
    <mergeCell ref="D231:G231"/>
    <mergeCell ref="H231:I231"/>
    <mergeCell ref="J231:O231"/>
    <mergeCell ref="Q231:S231"/>
    <mergeCell ref="T231:U231"/>
    <mergeCell ref="V231:W231"/>
    <mergeCell ref="X231:Y231"/>
    <mergeCell ref="Z231:AD231"/>
    <mergeCell ref="AG231:AJ231"/>
    <mergeCell ref="AK230:AL230"/>
    <mergeCell ref="AM230:AR230"/>
    <mergeCell ref="AT230:AV230"/>
    <mergeCell ref="AW230:AX230"/>
    <mergeCell ref="AY230:AZ230"/>
    <mergeCell ref="BA230:BB230"/>
    <mergeCell ref="BC229:BG229"/>
    <mergeCell ref="D230:G230"/>
    <mergeCell ref="H230:I230"/>
    <mergeCell ref="J230:O230"/>
    <mergeCell ref="Q230:S230"/>
    <mergeCell ref="T230:U230"/>
    <mergeCell ref="V230:W230"/>
    <mergeCell ref="X230:Y230"/>
    <mergeCell ref="Z230:AD230"/>
    <mergeCell ref="AG230:AJ230"/>
    <mergeCell ref="AK229:AL229"/>
    <mergeCell ref="AM229:AR229"/>
    <mergeCell ref="AT229:AV229"/>
    <mergeCell ref="AW229:AX229"/>
    <mergeCell ref="AY229:AZ229"/>
    <mergeCell ref="BA229:BB229"/>
    <mergeCell ref="BC228:BG228"/>
    <mergeCell ref="D229:G229"/>
    <mergeCell ref="H229:I229"/>
    <mergeCell ref="J229:O229"/>
    <mergeCell ref="Q229:S229"/>
    <mergeCell ref="T229:U229"/>
    <mergeCell ref="V229:W229"/>
    <mergeCell ref="X229:Y229"/>
    <mergeCell ref="Z229:AD229"/>
    <mergeCell ref="AG229:AJ229"/>
    <mergeCell ref="AK228:AL228"/>
    <mergeCell ref="AM228:AR228"/>
    <mergeCell ref="AT228:AV228"/>
    <mergeCell ref="AW228:AX228"/>
    <mergeCell ref="AY228:AZ228"/>
    <mergeCell ref="BA228:BB228"/>
    <mergeCell ref="BC227:BG227"/>
    <mergeCell ref="D228:G228"/>
    <mergeCell ref="H228:I228"/>
    <mergeCell ref="J228:O228"/>
    <mergeCell ref="Q228:S228"/>
    <mergeCell ref="T228:U228"/>
    <mergeCell ref="V228:W228"/>
    <mergeCell ref="X228:Y228"/>
    <mergeCell ref="Z228:AD228"/>
    <mergeCell ref="AG228:AJ228"/>
    <mergeCell ref="AK227:AL227"/>
    <mergeCell ref="AM227:AR227"/>
    <mergeCell ref="AT227:AV227"/>
    <mergeCell ref="AW227:AX227"/>
    <mergeCell ref="AY227:AZ227"/>
    <mergeCell ref="BA227:BB227"/>
    <mergeCell ref="BC226:BG226"/>
    <mergeCell ref="D227:G227"/>
    <mergeCell ref="H227:I227"/>
    <mergeCell ref="J227:O227"/>
    <mergeCell ref="Q227:S227"/>
    <mergeCell ref="T227:U227"/>
    <mergeCell ref="V227:W227"/>
    <mergeCell ref="X227:Y227"/>
    <mergeCell ref="Z227:AD227"/>
    <mergeCell ref="AG227:AJ227"/>
    <mergeCell ref="AK226:AL226"/>
    <mergeCell ref="AM226:AR226"/>
    <mergeCell ref="AT226:AV226"/>
    <mergeCell ref="AW226:AX226"/>
    <mergeCell ref="AY226:AZ226"/>
    <mergeCell ref="BA226:BB226"/>
    <mergeCell ref="BC225:BG225"/>
    <mergeCell ref="D226:G226"/>
    <mergeCell ref="H226:I226"/>
    <mergeCell ref="J226:O226"/>
    <mergeCell ref="Q226:S226"/>
    <mergeCell ref="T226:U226"/>
    <mergeCell ref="V226:W226"/>
    <mergeCell ref="X226:Y226"/>
    <mergeCell ref="Z226:AD226"/>
    <mergeCell ref="AG226:AJ226"/>
    <mergeCell ref="AK225:AL225"/>
    <mergeCell ref="AM225:AR225"/>
    <mergeCell ref="AT225:AV225"/>
    <mergeCell ref="AW225:AX225"/>
    <mergeCell ref="AY225:AZ225"/>
    <mergeCell ref="BA225:BB225"/>
    <mergeCell ref="BC224:BG224"/>
    <mergeCell ref="D225:G225"/>
    <mergeCell ref="H225:I225"/>
    <mergeCell ref="J225:O225"/>
    <mergeCell ref="Q225:S225"/>
    <mergeCell ref="T225:U225"/>
    <mergeCell ref="V225:W225"/>
    <mergeCell ref="X225:Y225"/>
    <mergeCell ref="Z225:AD225"/>
    <mergeCell ref="AG225:AJ225"/>
    <mergeCell ref="AK224:AL224"/>
    <mergeCell ref="AM224:AR224"/>
    <mergeCell ref="AT224:AV224"/>
    <mergeCell ref="AW224:AX224"/>
    <mergeCell ref="AY224:AZ224"/>
    <mergeCell ref="BA224:BB224"/>
    <mergeCell ref="BC223:BG223"/>
    <mergeCell ref="D224:G224"/>
    <mergeCell ref="H224:I224"/>
    <mergeCell ref="J224:O224"/>
    <mergeCell ref="Q224:S224"/>
    <mergeCell ref="T224:U224"/>
    <mergeCell ref="V224:W224"/>
    <mergeCell ref="X224:Y224"/>
    <mergeCell ref="Z224:AD224"/>
    <mergeCell ref="AG224:AJ224"/>
    <mergeCell ref="AK223:AL223"/>
    <mergeCell ref="AM223:AR223"/>
    <mergeCell ref="AT223:AV223"/>
    <mergeCell ref="AW223:AX223"/>
    <mergeCell ref="AY223:AZ223"/>
    <mergeCell ref="BA223:BB223"/>
    <mergeCell ref="BC222:BG222"/>
    <mergeCell ref="D223:G223"/>
    <mergeCell ref="H223:I223"/>
    <mergeCell ref="J223:O223"/>
    <mergeCell ref="Q223:S223"/>
    <mergeCell ref="T223:U223"/>
    <mergeCell ref="V223:W223"/>
    <mergeCell ref="X223:Y223"/>
    <mergeCell ref="Z223:AD223"/>
    <mergeCell ref="AG223:AJ223"/>
    <mergeCell ref="AK222:AL222"/>
    <mergeCell ref="AM222:AR222"/>
    <mergeCell ref="AT222:AV222"/>
    <mergeCell ref="AW222:AX222"/>
    <mergeCell ref="AY222:AZ222"/>
    <mergeCell ref="BA222:BB222"/>
    <mergeCell ref="BC221:BG221"/>
    <mergeCell ref="D222:G222"/>
    <mergeCell ref="H222:I222"/>
    <mergeCell ref="J222:O222"/>
    <mergeCell ref="Q222:S222"/>
    <mergeCell ref="T222:U222"/>
    <mergeCell ref="V222:W222"/>
    <mergeCell ref="X222:Y222"/>
    <mergeCell ref="Z222:AD222"/>
    <mergeCell ref="AG222:AJ222"/>
    <mergeCell ref="AK221:AL221"/>
    <mergeCell ref="AM221:AR221"/>
    <mergeCell ref="AT221:AV221"/>
    <mergeCell ref="AW221:AX221"/>
    <mergeCell ref="AY221:AZ221"/>
    <mergeCell ref="BA221:BB221"/>
    <mergeCell ref="BC220:BG220"/>
    <mergeCell ref="D221:G221"/>
    <mergeCell ref="H221:I221"/>
    <mergeCell ref="J221:O221"/>
    <mergeCell ref="Q221:S221"/>
    <mergeCell ref="T221:U221"/>
    <mergeCell ref="V221:W221"/>
    <mergeCell ref="X221:Y221"/>
    <mergeCell ref="Z221:AD221"/>
    <mergeCell ref="AG221:AJ221"/>
    <mergeCell ref="AK220:AL220"/>
    <mergeCell ref="AM220:AR220"/>
    <mergeCell ref="AT220:AV220"/>
    <mergeCell ref="AW220:AX220"/>
    <mergeCell ref="AY220:AZ220"/>
    <mergeCell ref="BA220:BB220"/>
    <mergeCell ref="BC219:BG219"/>
    <mergeCell ref="D220:G220"/>
    <mergeCell ref="H220:I220"/>
    <mergeCell ref="J220:O220"/>
    <mergeCell ref="Q220:S220"/>
    <mergeCell ref="T220:U220"/>
    <mergeCell ref="V220:W220"/>
    <mergeCell ref="X220:Y220"/>
    <mergeCell ref="Z220:AD220"/>
    <mergeCell ref="AG220:AJ220"/>
    <mergeCell ref="AK219:AL219"/>
    <mergeCell ref="AM219:AR219"/>
    <mergeCell ref="AT219:AV219"/>
    <mergeCell ref="AW219:AX219"/>
    <mergeCell ref="AY219:AZ219"/>
    <mergeCell ref="BA219:BB219"/>
    <mergeCell ref="BC218:BG218"/>
    <mergeCell ref="D219:G219"/>
    <mergeCell ref="H219:I219"/>
    <mergeCell ref="J219:O219"/>
    <mergeCell ref="Q219:S219"/>
    <mergeCell ref="T219:U219"/>
    <mergeCell ref="V219:W219"/>
    <mergeCell ref="X219:Y219"/>
    <mergeCell ref="Z219:AD219"/>
    <mergeCell ref="AG219:AJ219"/>
    <mergeCell ref="AK218:AL218"/>
    <mergeCell ref="AM218:AR218"/>
    <mergeCell ref="AT218:AV218"/>
    <mergeCell ref="AW218:AX218"/>
    <mergeCell ref="AY218:AZ218"/>
    <mergeCell ref="BA218:BB218"/>
    <mergeCell ref="BC217:BG217"/>
    <mergeCell ref="D218:G218"/>
    <mergeCell ref="H218:I218"/>
    <mergeCell ref="J218:O218"/>
    <mergeCell ref="Q218:S218"/>
    <mergeCell ref="T218:U218"/>
    <mergeCell ref="V218:W218"/>
    <mergeCell ref="X218:Y218"/>
    <mergeCell ref="Z218:AD218"/>
    <mergeCell ref="AG218:AJ218"/>
    <mergeCell ref="AK217:AL217"/>
    <mergeCell ref="AM217:AR217"/>
    <mergeCell ref="AT217:AV217"/>
    <mergeCell ref="AW217:AX217"/>
    <mergeCell ref="AY217:AZ217"/>
    <mergeCell ref="BA217:BB217"/>
    <mergeCell ref="BC216:BG216"/>
    <mergeCell ref="D217:G217"/>
    <mergeCell ref="H217:I217"/>
    <mergeCell ref="J217:O217"/>
    <mergeCell ref="Q217:S217"/>
    <mergeCell ref="T217:U217"/>
    <mergeCell ref="V217:W217"/>
    <mergeCell ref="X217:Y217"/>
    <mergeCell ref="Z217:AD217"/>
    <mergeCell ref="AG217:AJ217"/>
    <mergeCell ref="AK216:AL216"/>
    <mergeCell ref="AM216:AR216"/>
    <mergeCell ref="AT216:AV216"/>
    <mergeCell ref="AW216:AX216"/>
    <mergeCell ref="AY216:AZ216"/>
    <mergeCell ref="BA216:BB216"/>
    <mergeCell ref="BC215:BG215"/>
    <mergeCell ref="D216:G216"/>
    <mergeCell ref="H216:I216"/>
    <mergeCell ref="J216:O216"/>
    <mergeCell ref="Q216:S216"/>
    <mergeCell ref="T216:U216"/>
    <mergeCell ref="V216:W216"/>
    <mergeCell ref="X216:Y216"/>
    <mergeCell ref="Z216:AD216"/>
    <mergeCell ref="AG216:AJ216"/>
    <mergeCell ref="AK215:AL215"/>
    <mergeCell ref="AM215:AR215"/>
    <mergeCell ref="AT215:AV215"/>
    <mergeCell ref="AW215:AX215"/>
    <mergeCell ref="AY215:AZ215"/>
    <mergeCell ref="BA215:BB215"/>
    <mergeCell ref="BC214:BG214"/>
    <mergeCell ref="D215:G215"/>
    <mergeCell ref="H215:I215"/>
    <mergeCell ref="J215:O215"/>
    <mergeCell ref="Q215:S215"/>
    <mergeCell ref="T215:U215"/>
    <mergeCell ref="V215:W215"/>
    <mergeCell ref="X215:Y215"/>
    <mergeCell ref="Z215:AD215"/>
    <mergeCell ref="AG215:AJ215"/>
    <mergeCell ref="AK214:AL214"/>
    <mergeCell ref="AM214:AR214"/>
    <mergeCell ref="AT214:AV214"/>
    <mergeCell ref="AW214:AX214"/>
    <mergeCell ref="AY214:AZ214"/>
    <mergeCell ref="BA214:BB214"/>
    <mergeCell ref="BC213:BG213"/>
    <mergeCell ref="D214:G214"/>
    <mergeCell ref="H214:I214"/>
    <mergeCell ref="J214:O214"/>
    <mergeCell ref="Q214:S214"/>
    <mergeCell ref="T214:U214"/>
    <mergeCell ref="V214:W214"/>
    <mergeCell ref="X214:Y214"/>
    <mergeCell ref="Z214:AD214"/>
    <mergeCell ref="AG214:AJ214"/>
    <mergeCell ref="AK213:AL213"/>
    <mergeCell ref="AM213:AR213"/>
    <mergeCell ref="AT213:AV213"/>
    <mergeCell ref="AW213:AX213"/>
    <mergeCell ref="AY213:AZ213"/>
    <mergeCell ref="BA213:BB213"/>
    <mergeCell ref="BC212:BG212"/>
    <mergeCell ref="D213:G213"/>
    <mergeCell ref="H213:I213"/>
    <mergeCell ref="J213:O213"/>
    <mergeCell ref="Q213:S213"/>
    <mergeCell ref="T213:U213"/>
    <mergeCell ref="V213:W213"/>
    <mergeCell ref="X213:Y213"/>
    <mergeCell ref="Z213:AD213"/>
    <mergeCell ref="AG213:AJ213"/>
    <mergeCell ref="AK212:AL212"/>
    <mergeCell ref="AM212:AR212"/>
    <mergeCell ref="AT212:AV212"/>
    <mergeCell ref="AW212:AX212"/>
    <mergeCell ref="AY212:AZ212"/>
    <mergeCell ref="BA212:BB212"/>
    <mergeCell ref="BC211:BG211"/>
    <mergeCell ref="D212:G212"/>
    <mergeCell ref="H212:I212"/>
    <mergeCell ref="J212:O212"/>
    <mergeCell ref="Q212:S212"/>
    <mergeCell ref="T212:U212"/>
    <mergeCell ref="V212:W212"/>
    <mergeCell ref="X212:Y212"/>
    <mergeCell ref="Z212:AD212"/>
    <mergeCell ref="AG212:AJ212"/>
    <mergeCell ref="AK211:AL211"/>
    <mergeCell ref="AM211:AR211"/>
    <mergeCell ref="AT211:AV211"/>
    <mergeCell ref="AW211:AX211"/>
    <mergeCell ref="AY211:AZ211"/>
    <mergeCell ref="BA211:BB211"/>
    <mergeCell ref="BC210:BG210"/>
    <mergeCell ref="D211:G211"/>
    <mergeCell ref="H211:I211"/>
    <mergeCell ref="J211:O211"/>
    <mergeCell ref="Q211:S211"/>
    <mergeCell ref="T211:U211"/>
    <mergeCell ref="V211:W211"/>
    <mergeCell ref="X211:Y211"/>
    <mergeCell ref="Z211:AD211"/>
    <mergeCell ref="AG211:AJ211"/>
    <mergeCell ref="AK210:AL210"/>
    <mergeCell ref="AM210:AR210"/>
    <mergeCell ref="AT210:AV210"/>
    <mergeCell ref="AW210:AX210"/>
    <mergeCell ref="AY210:AZ210"/>
    <mergeCell ref="BA210:BB210"/>
    <mergeCell ref="BC209:BG209"/>
    <mergeCell ref="D210:G210"/>
    <mergeCell ref="H210:I210"/>
    <mergeCell ref="J210:O210"/>
    <mergeCell ref="Q210:S210"/>
    <mergeCell ref="T210:U210"/>
    <mergeCell ref="V210:W210"/>
    <mergeCell ref="X210:Y210"/>
    <mergeCell ref="Z210:AD210"/>
    <mergeCell ref="AG210:AJ210"/>
    <mergeCell ref="AK209:AL209"/>
    <mergeCell ref="AM209:AR209"/>
    <mergeCell ref="AT209:AV209"/>
    <mergeCell ref="AW209:AX209"/>
    <mergeCell ref="AY209:AZ209"/>
    <mergeCell ref="BA209:BB209"/>
    <mergeCell ref="BC208:BG208"/>
    <mergeCell ref="D209:G209"/>
    <mergeCell ref="H209:I209"/>
    <mergeCell ref="J209:O209"/>
    <mergeCell ref="Q209:S209"/>
    <mergeCell ref="T209:U209"/>
    <mergeCell ref="V209:W209"/>
    <mergeCell ref="X209:Y209"/>
    <mergeCell ref="Z209:AD209"/>
    <mergeCell ref="AG209:AJ209"/>
    <mergeCell ref="AK208:AL208"/>
    <mergeCell ref="AM208:AR208"/>
    <mergeCell ref="AT208:AV208"/>
    <mergeCell ref="AW208:AX208"/>
    <mergeCell ref="AY208:AZ208"/>
    <mergeCell ref="BA208:BB208"/>
    <mergeCell ref="BC207:BG207"/>
    <mergeCell ref="D208:G208"/>
    <mergeCell ref="H208:I208"/>
    <mergeCell ref="J208:O208"/>
    <mergeCell ref="Q208:S208"/>
    <mergeCell ref="T208:U208"/>
    <mergeCell ref="V208:W208"/>
    <mergeCell ref="X208:Y208"/>
    <mergeCell ref="Z208:AD208"/>
    <mergeCell ref="AG208:AJ208"/>
    <mergeCell ref="AK207:AL207"/>
    <mergeCell ref="AM207:AR207"/>
    <mergeCell ref="AT207:AV207"/>
    <mergeCell ref="AW207:AX207"/>
    <mergeCell ref="AY207:AZ207"/>
    <mergeCell ref="BA207:BB207"/>
    <mergeCell ref="BC206:BG206"/>
    <mergeCell ref="D207:G207"/>
    <mergeCell ref="H207:I207"/>
    <mergeCell ref="J207:O207"/>
    <mergeCell ref="Q207:S207"/>
    <mergeCell ref="T207:U207"/>
    <mergeCell ref="V207:W207"/>
    <mergeCell ref="X207:Y207"/>
    <mergeCell ref="Z207:AD207"/>
    <mergeCell ref="AG207:AJ207"/>
    <mergeCell ref="AK206:AL206"/>
    <mergeCell ref="AM206:AR206"/>
    <mergeCell ref="AT206:AV206"/>
    <mergeCell ref="AW206:AX206"/>
    <mergeCell ref="AY206:AZ206"/>
    <mergeCell ref="BA206:BB206"/>
    <mergeCell ref="BC205:BG205"/>
    <mergeCell ref="D206:G206"/>
    <mergeCell ref="H206:I206"/>
    <mergeCell ref="J206:O206"/>
    <mergeCell ref="Q206:S206"/>
    <mergeCell ref="T206:U206"/>
    <mergeCell ref="V206:W206"/>
    <mergeCell ref="X206:Y206"/>
    <mergeCell ref="Z206:AD206"/>
    <mergeCell ref="AG206:AJ206"/>
    <mergeCell ref="AK205:AL205"/>
    <mergeCell ref="AM205:AR205"/>
    <mergeCell ref="AT205:AV205"/>
    <mergeCell ref="AW205:AX205"/>
    <mergeCell ref="AY205:AZ205"/>
    <mergeCell ref="BA205:BB205"/>
    <mergeCell ref="BC204:BG204"/>
    <mergeCell ref="D205:G205"/>
    <mergeCell ref="H205:I205"/>
    <mergeCell ref="J205:O205"/>
    <mergeCell ref="Q205:S205"/>
    <mergeCell ref="T205:U205"/>
    <mergeCell ref="V205:W205"/>
    <mergeCell ref="X205:Y205"/>
    <mergeCell ref="Z205:AD205"/>
    <mergeCell ref="AG205:AJ205"/>
    <mergeCell ref="AK204:AL204"/>
    <mergeCell ref="AM204:AR204"/>
    <mergeCell ref="AT204:AV204"/>
    <mergeCell ref="AW204:AX204"/>
    <mergeCell ref="AY204:AZ204"/>
    <mergeCell ref="BA204:BB204"/>
    <mergeCell ref="BC203:BG203"/>
    <mergeCell ref="D204:G204"/>
    <mergeCell ref="H204:I204"/>
    <mergeCell ref="J204:O204"/>
    <mergeCell ref="Q204:S204"/>
    <mergeCell ref="T204:U204"/>
    <mergeCell ref="V204:W204"/>
    <mergeCell ref="X204:Y204"/>
    <mergeCell ref="Z204:AD204"/>
    <mergeCell ref="AG204:AJ204"/>
    <mergeCell ref="AK203:AL203"/>
    <mergeCell ref="AM203:AR203"/>
    <mergeCell ref="AT203:AV203"/>
    <mergeCell ref="AW203:AX203"/>
    <mergeCell ref="AY203:AZ203"/>
    <mergeCell ref="BA203:BB203"/>
    <mergeCell ref="BC202:BG202"/>
    <mergeCell ref="D203:G203"/>
    <mergeCell ref="H203:I203"/>
    <mergeCell ref="J203:O203"/>
    <mergeCell ref="Q203:S203"/>
    <mergeCell ref="T203:U203"/>
    <mergeCell ref="V203:W203"/>
    <mergeCell ref="X203:Y203"/>
    <mergeCell ref="Z203:AD203"/>
    <mergeCell ref="AG203:AJ203"/>
    <mergeCell ref="AK202:AL202"/>
    <mergeCell ref="AM202:AR202"/>
    <mergeCell ref="AT202:AV202"/>
    <mergeCell ref="AW202:AX202"/>
    <mergeCell ref="AY202:AZ202"/>
    <mergeCell ref="BA202:BB202"/>
    <mergeCell ref="BC201:BG201"/>
    <mergeCell ref="D202:G202"/>
    <mergeCell ref="H202:I202"/>
    <mergeCell ref="J202:O202"/>
    <mergeCell ref="Q202:S202"/>
    <mergeCell ref="T202:U202"/>
    <mergeCell ref="V202:W202"/>
    <mergeCell ref="X202:Y202"/>
    <mergeCell ref="Z202:AD202"/>
    <mergeCell ref="AG202:AJ202"/>
    <mergeCell ref="AK201:AL201"/>
    <mergeCell ref="AM201:AR201"/>
    <mergeCell ref="AT201:AV201"/>
    <mergeCell ref="AW201:AX201"/>
    <mergeCell ref="AY201:AZ201"/>
    <mergeCell ref="BA201:BB201"/>
    <mergeCell ref="BC200:BG200"/>
    <mergeCell ref="D201:G201"/>
    <mergeCell ref="H201:I201"/>
    <mergeCell ref="J201:O201"/>
    <mergeCell ref="Q201:S201"/>
    <mergeCell ref="T201:U201"/>
    <mergeCell ref="V201:W201"/>
    <mergeCell ref="X201:Y201"/>
    <mergeCell ref="Z201:AD201"/>
    <mergeCell ref="AG201:AJ201"/>
    <mergeCell ref="AK200:AL200"/>
    <mergeCell ref="AM200:AR200"/>
    <mergeCell ref="AT200:AV200"/>
    <mergeCell ref="AW200:AX200"/>
    <mergeCell ref="AY200:AZ200"/>
    <mergeCell ref="BA200:BB200"/>
    <mergeCell ref="BC199:BG199"/>
    <mergeCell ref="D200:G200"/>
    <mergeCell ref="H200:I200"/>
    <mergeCell ref="J200:O200"/>
    <mergeCell ref="Q200:S200"/>
    <mergeCell ref="T200:U200"/>
    <mergeCell ref="V200:W200"/>
    <mergeCell ref="X200:Y200"/>
    <mergeCell ref="Z200:AD200"/>
    <mergeCell ref="AG200:AJ200"/>
    <mergeCell ref="AK199:AL199"/>
    <mergeCell ref="AM199:AR199"/>
    <mergeCell ref="AT199:AV199"/>
    <mergeCell ref="AW199:AX199"/>
    <mergeCell ref="AY199:AZ199"/>
    <mergeCell ref="BA199:BB199"/>
    <mergeCell ref="BC198:BG198"/>
    <mergeCell ref="D199:G199"/>
    <mergeCell ref="H199:I199"/>
    <mergeCell ref="J199:O199"/>
    <mergeCell ref="Q199:S199"/>
    <mergeCell ref="T199:U199"/>
    <mergeCell ref="V199:W199"/>
    <mergeCell ref="X199:Y199"/>
    <mergeCell ref="Z199:AD199"/>
    <mergeCell ref="AG199:AJ199"/>
    <mergeCell ref="AK198:AL198"/>
    <mergeCell ref="AM198:AR198"/>
    <mergeCell ref="AT198:AV198"/>
    <mergeCell ref="AW198:AX198"/>
    <mergeCell ref="AY198:AZ198"/>
    <mergeCell ref="BA198:BB198"/>
    <mergeCell ref="BC197:BG197"/>
    <mergeCell ref="D198:G198"/>
    <mergeCell ref="H198:I198"/>
    <mergeCell ref="J198:O198"/>
    <mergeCell ref="Q198:S198"/>
    <mergeCell ref="T198:U198"/>
    <mergeCell ref="V198:W198"/>
    <mergeCell ref="X198:Y198"/>
    <mergeCell ref="Z198:AD198"/>
    <mergeCell ref="AG198:AJ198"/>
    <mergeCell ref="AK197:AL197"/>
    <mergeCell ref="AM197:AR197"/>
    <mergeCell ref="AT197:AV197"/>
    <mergeCell ref="AW197:AX197"/>
    <mergeCell ref="AY197:AZ197"/>
    <mergeCell ref="BA197:BB197"/>
    <mergeCell ref="BC196:BG196"/>
    <mergeCell ref="D197:G197"/>
    <mergeCell ref="H197:I197"/>
    <mergeCell ref="J197:O197"/>
    <mergeCell ref="Q197:S197"/>
    <mergeCell ref="T197:U197"/>
    <mergeCell ref="V197:W197"/>
    <mergeCell ref="X197:Y197"/>
    <mergeCell ref="Z197:AD197"/>
    <mergeCell ref="AG197:AJ197"/>
    <mergeCell ref="AK196:AL196"/>
    <mergeCell ref="AM196:AR196"/>
    <mergeCell ref="AT196:AV196"/>
    <mergeCell ref="AW196:AX196"/>
    <mergeCell ref="AY196:AZ196"/>
    <mergeCell ref="BA196:BB196"/>
    <mergeCell ref="BC195:BG195"/>
    <mergeCell ref="D196:G196"/>
    <mergeCell ref="H196:I196"/>
    <mergeCell ref="J196:O196"/>
    <mergeCell ref="Q196:S196"/>
    <mergeCell ref="T196:U196"/>
    <mergeCell ref="V196:W196"/>
    <mergeCell ref="X196:Y196"/>
    <mergeCell ref="Z196:AD196"/>
    <mergeCell ref="AG196:AJ196"/>
    <mergeCell ref="AK195:AL195"/>
    <mergeCell ref="AM195:AR195"/>
    <mergeCell ref="AT195:AV195"/>
    <mergeCell ref="AW195:AX195"/>
    <mergeCell ref="AY195:AZ195"/>
    <mergeCell ref="BA195:BB195"/>
    <mergeCell ref="BC194:BG194"/>
    <mergeCell ref="D195:G195"/>
    <mergeCell ref="H195:I195"/>
    <mergeCell ref="J195:O195"/>
    <mergeCell ref="Q195:S195"/>
    <mergeCell ref="T195:U195"/>
    <mergeCell ref="V195:W195"/>
    <mergeCell ref="X195:Y195"/>
    <mergeCell ref="Z195:AD195"/>
    <mergeCell ref="AG195:AJ195"/>
    <mergeCell ref="AK194:AL194"/>
    <mergeCell ref="AM194:AR194"/>
    <mergeCell ref="AT194:AV194"/>
    <mergeCell ref="AW194:AX194"/>
    <mergeCell ref="AY194:AZ194"/>
    <mergeCell ref="BA194:BB194"/>
    <mergeCell ref="BC193:BG193"/>
    <mergeCell ref="D194:G194"/>
    <mergeCell ref="H194:I194"/>
    <mergeCell ref="J194:O194"/>
    <mergeCell ref="Q194:S194"/>
    <mergeCell ref="T194:U194"/>
    <mergeCell ref="V194:W194"/>
    <mergeCell ref="X194:Y194"/>
    <mergeCell ref="Z194:AD194"/>
    <mergeCell ref="AG194:AJ194"/>
    <mergeCell ref="AK193:AL193"/>
    <mergeCell ref="AM193:AR193"/>
    <mergeCell ref="AT193:AV193"/>
    <mergeCell ref="AW193:AX193"/>
    <mergeCell ref="AY193:AZ193"/>
    <mergeCell ref="BA193:BB193"/>
    <mergeCell ref="BC192:BG192"/>
    <mergeCell ref="D193:G193"/>
    <mergeCell ref="H193:I193"/>
    <mergeCell ref="J193:O193"/>
    <mergeCell ref="Q193:S193"/>
    <mergeCell ref="T193:U193"/>
    <mergeCell ref="V193:W193"/>
    <mergeCell ref="X193:Y193"/>
    <mergeCell ref="Z193:AD193"/>
    <mergeCell ref="AG193:AJ193"/>
    <mergeCell ref="AK192:AL192"/>
    <mergeCell ref="AM192:AR192"/>
    <mergeCell ref="AT192:AV192"/>
    <mergeCell ref="AW192:AX192"/>
    <mergeCell ref="AY192:AZ192"/>
    <mergeCell ref="BA192:BB192"/>
    <mergeCell ref="BC191:BG191"/>
    <mergeCell ref="D192:G192"/>
    <mergeCell ref="H192:I192"/>
    <mergeCell ref="J192:O192"/>
    <mergeCell ref="Q192:S192"/>
    <mergeCell ref="T192:U192"/>
    <mergeCell ref="V192:W192"/>
    <mergeCell ref="X192:Y192"/>
    <mergeCell ref="Z192:AD192"/>
    <mergeCell ref="AG192:AJ192"/>
    <mergeCell ref="AK191:AL191"/>
    <mergeCell ref="AM191:AR191"/>
    <mergeCell ref="AT191:AV191"/>
    <mergeCell ref="AW191:AX191"/>
    <mergeCell ref="AY191:AZ191"/>
    <mergeCell ref="BA191:BB191"/>
    <mergeCell ref="BC190:BG190"/>
    <mergeCell ref="D191:G191"/>
    <mergeCell ref="H191:I191"/>
    <mergeCell ref="J191:O191"/>
    <mergeCell ref="Q191:S191"/>
    <mergeCell ref="T191:U191"/>
    <mergeCell ref="V191:W191"/>
    <mergeCell ref="X191:Y191"/>
    <mergeCell ref="Z191:AD191"/>
    <mergeCell ref="AG191:AJ191"/>
    <mergeCell ref="AK190:AL190"/>
    <mergeCell ref="AM190:AR190"/>
    <mergeCell ref="AT190:AV190"/>
    <mergeCell ref="AW190:AX190"/>
    <mergeCell ref="AY190:AZ190"/>
    <mergeCell ref="BA190:BB190"/>
    <mergeCell ref="BC189:BG189"/>
    <mergeCell ref="D190:G190"/>
    <mergeCell ref="H190:I190"/>
    <mergeCell ref="J190:O190"/>
    <mergeCell ref="Q190:S190"/>
    <mergeCell ref="T190:U190"/>
    <mergeCell ref="V190:W190"/>
    <mergeCell ref="X190:Y190"/>
    <mergeCell ref="Z190:AD190"/>
    <mergeCell ref="AG190:AJ190"/>
    <mergeCell ref="AK189:AL189"/>
    <mergeCell ref="AM189:AR189"/>
    <mergeCell ref="AT189:AV189"/>
    <mergeCell ref="AW189:AX189"/>
    <mergeCell ref="AY189:AZ189"/>
    <mergeCell ref="BA189:BB189"/>
    <mergeCell ref="BC188:BG188"/>
    <mergeCell ref="D189:G189"/>
    <mergeCell ref="H189:I189"/>
    <mergeCell ref="J189:O189"/>
    <mergeCell ref="Q189:S189"/>
    <mergeCell ref="T189:U189"/>
    <mergeCell ref="V189:W189"/>
    <mergeCell ref="X189:Y189"/>
    <mergeCell ref="Z189:AD189"/>
    <mergeCell ref="AG189:AJ189"/>
    <mergeCell ref="AK188:AL188"/>
    <mergeCell ref="AM188:AR188"/>
    <mergeCell ref="AT188:AV188"/>
    <mergeCell ref="AW188:AX188"/>
    <mergeCell ref="AY188:AZ188"/>
    <mergeCell ref="BA188:BB188"/>
    <mergeCell ref="BC187:BG187"/>
    <mergeCell ref="D188:G188"/>
    <mergeCell ref="H188:I188"/>
    <mergeCell ref="J188:O188"/>
    <mergeCell ref="Q188:S188"/>
    <mergeCell ref="T188:U188"/>
    <mergeCell ref="V188:W188"/>
    <mergeCell ref="X188:Y188"/>
    <mergeCell ref="Z188:AD188"/>
    <mergeCell ref="AG188:AJ188"/>
    <mergeCell ref="AK187:AL187"/>
    <mergeCell ref="AM187:AR187"/>
    <mergeCell ref="AT187:AV187"/>
    <mergeCell ref="AW187:AX187"/>
    <mergeCell ref="AY187:AZ187"/>
    <mergeCell ref="BA187:BB187"/>
    <mergeCell ref="BC186:BG186"/>
    <mergeCell ref="D187:G187"/>
    <mergeCell ref="H187:I187"/>
    <mergeCell ref="J187:O187"/>
    <mergeCell ref="Q187:S187"/>
    <mergeCell ref="T187:U187"/>
    <mergeCell ref="V187:W187"/>
    <mergeCell ref="X187:Y187"/>
    <mergeCell ref="Z187:AD187"/>
    <mergeCell ref="AG187:AJ187"/>
    <mergeCell ref="AK186:AL186"/>
    <mergeCell ref="AM186:AR186"/>
    <mergeCell ref="AT186:AV186"/>
    <mergeCell ref="AW186:AX186"/>
    <mergeCell ref="AY186:AZ186"/>
    <mergeCell ref="BA186:BB186"/>
    <mergeCell ref="BC185:BG185"/>
    <mergeCell ref="D186:G186"/>
    <mergeCell ref="H186:I186"/>
    <mergeCell ref="J186:O186"/>
    <mergeCell ref="Q186:S186"/>
    <mergeCell ref="T186:U186"/>
    <mergeCell ref="V186:W186"/>
    <mergeCell ref="X186:Y186"/>
    <mergeCell ref="Z186:AD186"/>
    <mergeCell ref="AG186:AJ186"/>
    <mergeCell ref="AK185:AL185"/>
    <mergeCell ref="AM185:AR185"/>
    <mergeCell ref="AT185:AV185"/>
    <mergeCell ref="AW185:AX185"/>
    <mergeCell ref="AY185:AZ185"/>
    <mergeCell ref="BA185:BB185"/>
    <mergeCell ref="BC184:BG184"/>
    <mergeCell ref="D185:G185"/>
    <mergeCell ref="H185:I185"/>
    <mergeCell ref="J185:O185"/>
    <mergeCell ref="Q185:S185"/>
    <mergeCell ref="T185:U185"/>
    <mergeCell ref="V185:W185"/>
    <mergeCell ref="X185:Y185"/>
    <mergeCell ref="Z185:AD185"/>
    <mergeCell ref="AG185:AJ185"/>
    <mergeCell ref="AK184:AL184"/>
    <mergeCell ref="AM184:AR184"/>
    <mergeCell ref="AT184:AV184"/>
    <mergeCell ref="AW184:AX184"/>
    <mergeCell ref="AY184:AZ184"/>
    <mergeCell ref="BA184:BB184"/>
    <mergeCell ref="BC183:BG183"/>
    <mergeCell ref="D184:G184"/>
    <mergeCell ref="H184:I184"/>
    <mergeCell ref="J184:O184"/>
    <mergeCell ref="Q184:S184"/>
    <mergeCell ref="T184:U184"/>
    <mergeCell ref="V184:W184"/>
    <mergeCell ref="X184:Y184"/>
    <mergeCell ref="Z184:AD184"/>
    <mergeCell ref="AG184:AJ184"/>
    <mergeCell ref="AK183:AL183"/>
    <mergeCell ref="AM183:AR183"/>
    <mergeCell ref="AT183:AV183"/>
    <mergeCell ref="AW183:AX183"/>
    <mergeCell ref="AY183:AZ183"/>
    <mergeCell ref="BA183:BB183"/>
    <mergeCell ref="BC182:BG182"/>
    <mergeCell ref="D183:G183"/>
    <mergeCell ref="H183:I183"/>
    <mergeCell ref="J183:O183"/>
    <mergeCell ref="Q183:S183"/>
    <mergeCell ref="T183:U183"/>
    <mergeCell ref="V183:W183"/>
    <mergeCell ref="X183:Y183"/>
    <mergeCell ref="Z183:AD183"/>
    <mergeCell ref="AG183:AJ183"/>
    <mergeCell ref="AK182:AL182"/>
    <mergeCell ref="AM182:AR182"/>
    <mergeCell ref="AT182:AV182"/>
    <mergeCell ref="AW182:AX182"/>
    <mergeCell ref="AY182:AZ182"/>
    <mergeCell ref="BA182:BB182"/>
    <mergeCell ref="BC181:BG181"/>
    <mergeCell ref="D182:G182"/>
    <mergeCell ref="H182:I182"/>
    <mergeCell ref="J182:O182"/>
    <mergeCell ref="Q182:S182"/>
    <mergeCell ref="T182:U182"/>
    <mergeCell ref="V182:W182"/>
    <mergeCell ref="X182:Y182"/>
    <mergeCell ref="Z182:AD182"/>
    <mergeCell ref="AG182:AJ182"/>
    <mergeCell ref="AK181:AL181"/>
    <mergeCell ref="AM181:AR181"/>
    <mergeCell ref="AT181:AV181"/>
    <mergeCell ref="AW181:AX181"/>
    <mergeCell ref="AY181:AZ181"/>
    <mergeCell ref="BA181:BB181"/>
    <mergeCell ref="BC180:BG180"/>
    <mergeCell ref="D181:G181"/>
    <mergeCell ref="H181:I181"/>
    <mergeCell ref="J181:O181"/>
    <mergeCell ref="Q181:S181"/>
    <mergeCell ref="T181:U181"/>
    <mergeCell ref="V181:W181"/>
    <mergeCell ref="X181:Y181"/>
    <mergeCell ref="Z181:AD181"/>
    <mergeCell ref="AG181:AJ181"/>
    <mergeCell ref="AK180:AL180"/>
    <mergeCell ref="AM180:AR180"/>
    <mergeCell ref="AT180:AV180"/>
    <mergeCell ref="AW180:AX180"/>
    <mergeCell ref="AY180:AZ180"/>
    <mergeCell ref="BA180:BB180"/>
    <mergeCell ref="BC179:BG179"/>
    <mergeCell ref="D180:G180"/>
    <mergeCell ref="H180:I180"/>
    <mergeCell ref="J180:O180"/>
    <mergeCell ref="Q180:S180"/>
    <mergeCell ref="T180:U180"/>
    <mergeCell ref="V180:W180"/>
    <mergeCell ref="X180:Y180"/>
    <mergeCell ref="Z180:AD180"/>
    <mergeCell ref="AG180:AJ180"/>
    <mergeCell ref="AK179:AL179"/>
    <mergeCell ref="AM179:AR179"/>
    <mergeCell ref="AT179:AV179"/>
    <mergeCell ref="AW179:AX179"/>
    <mergeCell ref="AY179:AZ179"/>
    <mergeCell ref="BA179:BB179"/>
    <mergeCell ref="BC178:BG178"/>
    <mergeCell ref="D179:G179"/>
    <mergeCell ref="H179:I179"/>
    <mergeCell ref="J179:O179"/>
    <mergeCell ref="Q179:S179"/>
    <mergeCell ref="T179:U179"/>
    <mergeCell ref="V179:W179"/>
    <mergeCell ref="X179:Y179"/>
    <mergeCell ref="Z179:AD179"/>
    <mergeCell ref="AG179:AJ179"/>
    <mergeCell ref="AK178:AL178"/>
    <mergeCell ref="AM178:AR178"/>
    <mergeCell ref="AT178:AV178"/>
    <mergeCell ref="AW178:AX178"/>
    <mergeCell ref="AY178:AZ178"/>
    <mergeCell ref="BA178:BB178"/>
    <mergeCell ref="BC177:BG177"/>
    <mergeCell ref="D178:G178"/>
    <mergeCell ref="H178:I178"/>
    <mergeCell ref="J178:O178"/>
    <mergeCell ref="Q178:S178"/>
    <mergeCell ref="T178:U178"/>
    <mergeCell ref="V178:W178"/>
    <mergeCell ref="X178:Y178"/>
    <mergeCell ref="Z178:AD178"/>
    <mergeCell ref="AG178:AJ178"/>
    <mergeCell ref="AK177:AL177"/>
    <mergeCell ref="AM177:AR177"/>
    <mergeCell ref="AT177:AV177"/>
    <mergeCell ref="AW177:AX177"/>
    <mergeCell ref="AY177:AZ177"/>
    <mergeCell ref="BA177:BB177"/>
    <mergeCell ref="BC176:BG176"/>
    <mergeCell ref="D177:G177"/>
    <mergeCell ref="H177:I177"/>
    <mergeCell ref="J177:O177"/>
    <mergeCell ref="Q177:S177"/>
    <mergeCell ref="T177:U177"/>
    <mergeCell ref="V177:W177"/>
    <mergeCell ref="X177:Y177"/>
    <mergeCell ref="Z177:AD177"/>
    <mergeCell ref="AG177:AJ177"/>
    <mergeCell ref="AK176:AL176"/>
    <mergeCell ref="AM176:AR176"/>
    <mergeCell ref="AT176:AV176"/>
    <mergeCell ref="AW176:AX176"/>
    <mergeCell ref="AY176:AZ176"/>
    <mergeCell ref="BA176:BB176"/>
    <mergeCell ref="BC175:BG175"/>
    <mergeCell ref="D176:G176"/>
    <mergeCell ref="H176:I176"/>
    <mergeCell ref="J176:O176"/>
    <mergeCell ref="Q176:S176"/>
    <mergeCell ref="T176:U176"/>
    <mergeCell ref="V176:W176"/>
    <mergeCell ref="X176:Y176"/>
    <mergeCell ref="Z176:AD176"/>
    <mergeCell ref="AG176:AJ176"/>
    <mergeCell ref="AK175:AL175"/>
    <mergeCell ref="AM175:AR175"/>
    <mergeCell ref="AT175:AV175"/>
    <mergeCell ref="AW175:AX175"/>
    <mergeCell ref="AY175:AZ175"/>
    <mergeCell ref="BA175:BB175"/>
    <mergeCell ref="BC174:BG174"/>
    <mergeCell ref="D175:G175"/>
    <mergeCell ref="H175:I175"/>
    <mergeCell ref="J175:O175"/>
    <mergeCell ref="Q175:S175"/>
    <mergeCell ref="T175:U175"/>
    <mergeCell ref="V175:W175"/>
    <mergeCell ref="X175:Y175"/>
    <mergeCell ref="Z175:AD175"/>
    <mergeCell ref="AG175:AJ175"/>
    <mergeCell ref="AK174:AL174"/>
    <mergeCell ref="AM174:AR174"/>
    <mergeCell ref="AT174:AV174"/>
    <mergeCell ref="AW174:AX174"/>
    <mergeCell ref="AY174:AZ174"/>
    <mergeCell ref="BA174:BB174"/>
    <mergeCell ref="BC173:BG173"/>
    <mergeCell ref="D174:G174"/>
    <mergeCell ref="H174:I174"/>
    <mergeCell ref="J174:O174"/>
    <mergeCell ref="Q174:S174"/>
    <mergeCell ref="T174:U174"/>
    <mergeCell ref="V174:W174"/>
    <mergeCell ref="X174:Y174"/>
    <mergeCell ref="Z174:AD174"/>
    <mergeCell ref="AG174:AJ174"/>
    <mergeCell ref="AK173:AL173"/>
    <mergeCell ref="AM173:AR173"/>
    <mergeCell ref="AT173:AV173"/>
    <mergeCell ref="AW173:AX173"/>
    <mergeCell ref="AY173:AZ173"/>
    <mergeCell ref="BA173:BB173"/>
    <mergeCell ref="BC172:BG172"/>
    <mergeCell ref="D173:G173"/>
    <mergeCell ref="H173:I173"/>
    <mergeCell ref="J173:O173"/>
    <mergeCell ref="Q173:S173"/>
    <mergeCell ref="T173:U173"/>
    <mergeCell ref="V173:W173"/>
    <mergeCell ref="X173:Y173"/>
    <mergeCell ref="Z173:AD173"/>
    <mergeCell ref="AG173:AJ173"/>
    <mergeCell ref="AK172:AL172"/>
    <mergeCell ref="AM172:AR172"/>
    <mergeCell ref="AT172:AV172"/>
    <mergeCell ref="AW172:AX172"/>
    <mergeCell ref="AY172:AZ172"/>
    <mergeCell ref="BA172:BB172"/>
    <mergeCell ref="BC171:BG171"/>
    <mergeCell ref="D172:G172"/>
    <mergeCell ref="H172:I172"/>
    <mergeCell ref="J172:O172"/>
    <mergeCell ref="Q172:S172"/>
    <mergeCell ref="T172:U172"/>
    <mergeCell ref="V172:W172"/>
    <mergeCell ref="X172:Y172"/>
    <mergeCell ref="Z172:AD172"/>
    <mergeCell ref="AG172:AJ172"/>
    <mergeCell ref="AK171:AL171"/>
    <mergeCell ref="AM171:AR171"/>
    <mergeCell ref="AT171:AV171"/>
    <mergeCell ref="AW171:AX171"/>
    <mergeCell ref="AY171:AZ171"/>
    <mergeCell ref="BA171:BB171"/>
    <mergeCell ref="BC170:BG170"/>
    <mergeCell ref="D171:G171"/>
    <mergeCell ref="H171:I171"/>
    <mergeCell ref="J171:O171"/>
    <mergeCell ref="Q171:S171"/>
    <mergeCell ref="T171:U171"/>
    <mergeCell ref="V171:W171"/>
    <mergeCell ref="X171:Y171"/>
    <mergeCell ref="Z171:AD171"/>
    <mergeCell ref="AG171:AJ171"/>
    <mergeCell ref="AK170:AL170"/>
    <mergeCell ref="AM170:AR170"/>
    <mergeCell ref="AT170:AV170"/>
    <mergeCell ref="AW170:AX170"/>
    <mergeCell ref="AY170:AZ170"/>
    <mergeCell ref="BA170:BB170"/>
    <mergeCell ref="BC169:BG169"/>
    <mergeCell ref="D170:G170"/>
    <mergeCell ref="H170:I170"/>
    <mergeCell ref="J170:O170"/>
    <mergeCell ref="Q170:S170"/>
    <mergeCell ref="T170:U170"/>
    <mergeCell ref="V170:W170"/>
    <mergeCell ref="X170:Y170"/>
    <mergeCell ref="Z170:AD170"/>
    <mergeCell ref="AG170:AJ170"/>
    <mergeCell ref="AK169:AL169"/>
    <mergeCell ref="AM169:AR169"/>
    <mergeCell ref="AT169:AV169"/>
    <mergeCell ref="AW169:AX169"/>
    <mergeCell ref="AY169:AZ169"/>
    <mergeCell ref="BA169:BB169"/>
    <mergeCell ref="BC168:BG168"/>
    <mergeCell ref="D169:G169"/>
    <mergeCell ref="H169:I169"/>
    <mergeCell ref="J169:O169"/>
    <mergeCell ref="Q169:S169"/>
    <mergeCell ref="T169:U169"/>
    <mergeCell ref="V169:W169"/>
    <mergeCell ref="X169:Y169"/>
    <mergeCell ref="Z169:AD169"/>
    <mergeCell ref="AG169:AJ169"/>
    <mergeCell ref="AK168:AL168"/>
    <mergeCell ref="AM168:AR168"/>
    <mergeCell ref="AT168:AV168"/>
    <mergeCell ref="AW168:AX168"/>
    <mergeCell ref="AY168:AZ168"/>
    <mergeCell ref="BA168:BB168"/>
    <mergeCell ref="BC167:BG167"/>
    <mergeCell ref="D168:G168"/>
    <mergeCell ref="H168:I168"/>
    <mergeCell ref="J168:O168"/>
    <mergeCell ref="Q168:S168"/>
    <mergeCell ref="T168:U168"/>
    <mergeCell ref="V168:W168"/>
    <mergeCell ref="X168:Y168"/>
    <mergeCell ref="Z168:AD168"/>
    <mergeCell ref="AG168:AJ168"/>
    <mergeCell ref="AK167:AL167"/>
    <mergeCell ref="AM167:AR167"/>
    <mergeCell ref="AT167:AV167"/>
    <mergeCell ref="AW167:AX167"/>
    <mergeCell ref="AY167:AZ167"/>
    <mergeCell ref="BA167:BB167"/>
    <mergeCell ref="BC166:BG166"/>
    <mergeCell ref="D167:G167"/>
    <mergeCell ref="H167:I167"/>
    <mergeCell ref="J167:O167"/>
    <mergeCell ref="Q167:S167"/>
    <mergeCell ref="T167:U167"/>
    <mergeCell ref="V167:W167"/>
    <mergeCell ref="X167:Y167"/>
    <mergeCell ref="Z167:AD167"/>
    <mergeCell ref="AG167:AJ167"/>
    <mergeCell ref="AK166:AL166"/>
    <mergeCell ref="AM166:AR166"/>
    <mergeCell ref="AT166:AV166"/>
    <mergeCell ref="AW166:AX166"/>
    <mergeCell ref="AY166:AZ166"/>
    <mergeCell ref="BA166:BB166"/>
    <mergeCell ref="BC165:BG165"/>
    <mergeCell ref="D166:G166"/>
    <mergeCell ref="H166:I166"/>
    <mergeCell ref="J166:O166"/>
    <mergeCell ref="Q166:S166"/>
    <mergeCell ref="T166:U166"/>
    <mergeCell ref="V166:W166"/>
    <mergeCell ref="X166:Y166"/>
    <mergeCell ref="Z166:AD166"/>
    <mergeCell ref="AG166:AJ166"/>
    <mergeCell ref="AK165:AL165"/>
    <mergeCell ref="AM165:AR165"/>
    <mergeCell ref="AT165:AV165"/>
    <mergeCell ref="AW165:AX165"/>
    <mergeCell ref="AY165:AZ165"/>
    <mergeCell ref="BA165:BB165"/>
    <mergeCell ref="BC164:BG164"/>
    <mergeCell ref="D165:G165"/>
    <mergeCell ref="H165:I165"/>
    <mergeCell ref="J165:O165"/>
    <mergeCell ref="Q165:S165"/>
    <mergeCell ref="T165:U165"/>
    <mergeCell ref="V165:W165"/>
    <mergeCell ref="X165:Y165"/>
    <mergeCell ref="Z165:AD165"/>
    <mergeCell ref="AG165:AJ165"/>
    <mergeCell ref="AK164:AL164"/>
    <mergeCell ref="AM164:AR164"/>
    <mergeCell ref="AT164:AV164"/>
    <mergeCell ref="AW164:AX164"/>
    <mergeCell ref="AY164:AZ164"/>
    <mergeCell ref="BA164:BB164"/>
    <mergeCell ref="BC163:BG163"/>
    <mergeCell ref="D164:G164"/>
    <mergeCell ref="H164:I164"/>
    <mergeCell ref="J164:O164"/>
    <mergeCell ref="Q164:S164"/>
    <mergeCell ref="T164:U164"/>
    <mergeCell ref="V164:W164"/>
    <mergeCell ref="X164:Y164"/>
    <mergeCell ref="Z164:AD164"/>
    <mergeCell ref="AG164:AJ164"/>
    <mergeCell ref="AK163:AL163"/>
    <mergeCell ref="AM163:AR163"/>
    <mergeCell ref="AT163:AV163"/>
    <mergeCell ref="AW163:AX163"/>
    <mergeCell ref="AY163:AZ163"/>
    <mergeCell ref="BA163:BB163"/>
    <mergeCell ref="BC162:BG162"/>
    <mergeCell ref="D163:G163"/>
    <mergeCell ref="H163:I163"/>
    <mergeCell ref="J163:O163"/>
    <mergeCell ref="Q163:S163"/>
    <mergeCell ref="T163:U163"/>
    <mergeCell ref="V163:W163"/>
    <mergeCell ref="X163:Y163"/>
    <mergeCell ref="Z163:AD163"/>
    <mergeCell ref="AG163:AJ163"/>
    <mergeCell ref="AK162:AL162"/>
    <mergeCell ref="AM162:AR162"/>
    <mergeCell ref="AT162:AV162"/>
    <mergeCell ref="AW162:AX162"/>
    <mergeCell ref="AY162:AZ162"/>
    <mergeCell ref="BA162:BB162"/>
    <mergeCell ref="BC161:BG161"/>
    <mergeCell ref="D162:G162"/>
    <mergeCell ref="H162:I162"/>
    <mergeCell ref="J162:O162"/>
    <mergeCell ref="Q162:S162"/>
    <mergeCell ref="T162:U162"/>
    <mergeCell ref="V162:W162"/>
    <mergeCell ref="X162:Y162"/>
    <mergeCell ref="Z162:AD162"/>
    <mergeCell ref="AG162:AJ162"/>
    <mergeCell ref="AK161:AL161"/>
    <mergeCell ref="AM161:AR161"/>
    <mergeCell ref="AT161:AV161"/>
    <mergeCell ref="AW161:AX161"/>
    <mergeCell ref="AY161:AZ161"/>
    <mergeCell ref="BA161:BB161"/>
    <mergeCell ref="BC160:BG160"/>
    <mergeCell ref="D161:G161"/>
    <mergeCell ref="H161:I161"/>
    <mergeCell ref="J161:O161"/>
    <mergeCell ref="Q161:S161"/>
    <mergeCell ref="T161:U161"/>
    <mergeCell ref="V161:W161"/>
    <mergeCell ref="X161:Y161"/>
    <mergeCell ref="Z161:AD161"/>
    <mergeCell ref="AG161:AJ161"/>
    <mergeCell ref="AK160:AL160"/>
    <mergeCell ref="AM160:AR160"/>
    <mergeCell ref="AT160:AV160"/>
    <mergeCell ref="AW160:AX160"/>
    <mergeCell ref="AY160:AZ160"/>
    <mergeCell ref="BA160:BB160"/>
    <mergeCell ref="BC159:BG159"/>
    <mergeCell ref="D160:G160"/>
    <mergeCell ref="H160:I160"/>
    <mergeCell ref="J160:O160"/>
    <mergeCell ref="Q160:S160"/>
    <mergeCell ref="T160:U160"/>
    <mergeCell ref="V160:W160"/>
    <mergeCell ref="X160:Y160"/>
    <mergeCell ref="Z160:AD160"/>
    <mergeCell ref="AG160:AJ160"/>
    <mergeCell ref="AK159:AL159"/>
    <mergeCell ref="AM159:AR159"/>
    <mergeCell ref="AT159:AV159"/>
    <mergeCell ref="AW159:AX159"/>
    <mergeCell ref="AY159:AZ159"/>
    <mergeCell ref="BA159:BB159"/>
    <mergeCell ref="BC158:BG158"/>
    <mergeCell ref="D159:G159"/>
    <mergeCell ref="H159:I159"/>
    <mergeCell ref="J159:O159"/>
    <mergeCell ref="Q159:S159"/>
    <mergeCell ref="T159:U159"/>
    <mergeCell ref="V159:W159"/>
    <mergeCell ref="X159:Y159"/>
    <mergeCell ref="Z159:AD159"/>
    <mergeCell ref="AG159:AJ159"/>
    <mergeCell ref="AK158:AL158"/>
    <mergeCell ref="AM158:AR158"/>
    <mergeCell ref="AT158:AV158"/>
    <mergeCell ref="AW158:AX158"/>
    <mergeCell ref="AY158:AZ158"/>
    <mergeCell ref="BA158:BB158"/>
    <mergeCell ref="BC157:BG157"/>
    <mergeCell ref="D158:G158"/>
    <mergeCell ref="H158:I158"/>
    <mergeCell ref="J158:O158"/>
    <mergeCell ref="Q158:S158"/>
    <mergeCell ref="T158:U158"/>
    <mergeCell ref="V158:W158"/>
    <mergeCell ref="X158:Y158"/>
    <mergeCell ref="Z158:AD158"/>
    <mergeCell ref="AG158:AJ158"/>
    <mergeCell ref="AK157:AL157"/>
    <mergeCell ref="AM157:AR157"/>
    <mergeCell ref="AT157:AV157"/>
    <mergeCell ref="AW157:AX157"/>
    <mergeCell ref="AY157:AZ157"/>
    <mergeCell ref="BA157:BB157"/>
    <mergeCell ref="BC156:BG156"/>
    <mergeCell ref="D157:G157"/>
    <mergeCell ref="H157:I157"/>
    <mergeCell ref="J157:O157"/>
    <mergeCell ref="Q157:S157"/>
    <mergeCell ref="T157:U157"/>
    <mergeCell ref="V157:W157"/>
    <mergeCell ref="X157:Y157"/>
    <mergeCell ref="Z157:AD157"/>
    <mergeCell ref="AG157:AJ157"/>
    <mergeCell ref="AK156:AL156"/>
    <mergeCell ref="AM156:AR156"/>
    <mergeCell ref="AT156:AV156"/>
    <mergeCell ref="AW156:AX156"/>
    <mergeCell ref="AY156:AZ156"/>
    <mergeCell ref="BA156:BB156"/>
    <mergeCell ref="BC155:BG155"/>
    <mergeCell ref="D156:G156"/>
    <mergeCell ref="H156:I156"/>
    <mergeCell ref="J156:O156"/>
    <mergeCell ref="Q156:S156"/>
    <mergeCell ref="T156:U156"/>
    <mergeCell ref="V156:W156"/>
    <mergeCell ref="X156:Y156"/>
    <mergeCell ref="Z156:AD156"/>
    <mergeCell ref="AG156:AJ156"/>
    <mergeCell ref="AK155:AL155"/>
    <mergeCell ref="AM155:AR155"/>
    <mergeCell ref="AT155:AV155"/>
    <mergeCell ref="AW155:AX155"/>
    <mergeCell ref="AY155:AZ155"/>
    <mergeCell ref="BA155:BB155"/>
    <mergeCell ref="BC154:BG154"/>
    <mergeCell ref="D155:G155"/>
    <mergeCell ref="H155:I155"/>
    <mergeCell ref="J155:O155"/>
    <mergeCell ref="Q155:S155"/>
    <mergeCell ref="T155:U155"/>
    <mergeCell ref="V155:W155"/>
    <mergeCell ref="X155:Y155"/>
    <mergeCell ref="Z155:AD155"/>
    <mergeCell ref="AG155:AJ155"/>
    <mergeCell ref="AK154:AL154"/>
    <mergeCell ref="AM154:AR154"/>
    <mergeCell ref="AT154:AV154"/>
    <mergeCell ref="AW154:AX154"/>
    <mergeCell ref="AY154:AZ154"/>
    <mergeCell ref="BA154:BB154"/>
    <mergeCell ref="BC153:BG153"/>
    <mergeCell ref="D154:G154"/>
    <mergeCell ref="H154:I154"/>
    <mergeCell ref="J154:O154"/>
    <mergeCell ref="Q154:S154"/>
    <mergeCell ref="T154:U154"/>
    <mergeCell ref="V154:W154"/>
    <mergeCell ref="X154:Y154"/>
    <mergeCell ref="Z154:AD154"/>
    <mergeCell ref="AG154:AJ154"/>
    <mergeCell ref="AK153:AL153"/>
    <mergeCell ref="AM153:AR153"/>
    <mergeCell ref="AT153:AV153"/>
    <mergeCell ref="AW153:AX153"/>
    <mergeCell ref="AY153:AZ153"/>
    <mergeCell ref="BA153:BB153"/>
    <mergeCell ref="BC152:BG152"/>
    <mergeCell ref="D153:G153"/>
    <mergeCell ref="H153:I153"/>
    <mergeCell ref="J153:O153"/>
    <mergeCell ref="Q153:S153"/>
    <mergeCell ref="T153:U153"/>
    <mergeCell ref="V153:W153"/>
    <mergeCell ref="X153:Y153"/>
    <mergeCell ref="Z153:AD153"/>
    <mergeCell ref="AG153:AJ153"/>
    <mergeCell ref="AK152:AL152"/>
    <mergeCell ref="AM152:AR152"/>
    <mergeCell ref="AT152:AV152"/>
    <mergeCell ref="AW152:AX152"/>
    <mergeCell ref="AY152:AZ152"/>
    <mergeCell ref="BA152:BB152"/>
    <mergeCell ref="BC151:BG151"/>
    <mergeCell ref="D152:G152"/>
    <mergeCell ref="H152:I152"/>
    <mergeCell ref="J152:O152"/>
    <mergeCell ref="Q152:S152"/>
    <mergeCell ref="T152:U152"/>
    <mergeCell ref="V152:W152"/>
    <mergeCell ref="X152:Y152"/>
    <mergeCell ref="Z152:AD152"/>
    <mergeCell ref="AG152:AJ152"/>
    <mergeCell ref="AK151:AL151"/>
    <mergeCell ref="AM151:AR151"/>
    <mergeCell ref="AT151:AV151"/>
    <mergeCell ref="AW151:AX151"/>
    <mergeCell ref="AY151:AZ151"/>
    <mergeCell ref="BA151:BB151"/>
    <mergeCell ref="BC150:BG150"/>
    <mergeCell ref="D151:G151"/>
    <mergeCell ref="H151:I151"/>
    <mergeCell ref="J151:O151"/>
    <mergeCell ref="Q151:S151"/>
    <mergeCell ref="T151:U151"/>
    <mergeCell ref="V151:W151"/>
    <mergeCell ref="X151:Y151"/>
    <mergeCell ref="Z151:AD151"/>
    <mergeCell ref="AG151:AJ151"/>
    <mergeCell ref="AK150:AL150"/>
    <mergeCell ref="AM150:AR150"/>
    <mergeCell ref="AT150:AV150"/>
    <mergeCell ref="AW150:AX150"/>
    <mergeCell ref="AY150:AZ150"/>
    <mergeCell ref="BA150:BB150"/>
    <mergeCell ref="BC149:BG149"/>
    <mergeCell ref="D150:G150"/>
    <mergeCell ref="H150:I150"/>
    <mergeCell ref="J150:O150"/>
    <mergeCell ref="Q150:S150"/>
    <mergeCell ref="T150:U150"/>
    <mergeCell ref="V150:W150"/>
    <mergeCell ref="X150:Y150"/>
    <mergeCell ref="Z150:AD150"/>
    <mergeCell ref="AG150:AJ150"/>
    <mergeCell ref="AK149:AL149"/>
    <mergeCell ref="AM149:AR149"/>
    <mergeCell ref="AT149:AV149"/>
    <mergeCell ref="AW149:AX149"/>
    <mergeCell ref="AY149:AZ149"/>
    <mergeCell ref="BA149:BB149"/>
    <mergeCell ref="BC148:BG148"/>
    <mergeCell ref="D149:G149"/>
    <mergeCell ref="H149:I149"/>
    <mergeCell ref="J149:O149"/>
    <mergeCell ref="Q149:S149"/>
    <mergeCell ref="T149:U149"/>
    <mergeCell ref="V149:W149"/>
    <mergeCell ref="X149:Y149"/>
    <mergeCell ref="Z149:AD149"/>
    <mergeCell ref="AG149:AJ149"/>
    <mergeCell ref="AK148:AL148"/>
    <mergeCell ref="AM148:AR148"/>
    <mergeCell ref="AT148:AV148"/>
    <mergeCell ref="AW148:AX148"/>
    <mergeCell ref="AY148:AZ148"/>
    <mergeCell ref="BA148:BB148"/>
    <mergeCell ref="BC147:BG147"/>
    <mergeCell ref="D148:G148"/>
    <mergeCell ref="H148:I148"/>
    <mergeCell ref="J148:O148"/>
    <mergeCell ref="Q148:S148"/>
    <mergeCell ref="T148:U148"/>
    <mergeCell ref="V148:W148"/>
    <mergeCell ref="X148:Y148"/>
    <mergeCell ref="Z148:AD148"/>
    <mergeCell ref="AG148:AJ148"/>
    <mergeCell ref="AK147:AL147"/>
    <mergeCell ref="AM147:AR147"/>
    <mergeCell ref="AT147:AV147"/>
    <mergeCell ref="AW147:AX147"/>
    <mergeCell ref="AY147:AZ147"/>
    <mergeCell ref="BA147:BB147"/>
    <mergeCell ref="BC146:BG146"/>
    <mergeCell ref="D147:G147"/>
    <mergeCell ref="H147:I147"/>
    <mergeCell ref="J147:O147"/>
    <mergeCell ref="Q147:S147"/>
    <mergeCell ref="T147:U147"/>
    <mergeCell ref="V147:W147"/>
    <mergeCell ref="X147:Y147"/>
    <mergeCell ref="Z147:AD147"/>
    <mergeCell ref="AG147:AJ147"/>
    <mergeCell ref="AK146:AL146"/>
    <mergeCell ref="AM146:AR146"/>
    <mergeCell ref="AT146:AV146"/>
    <mergeCell ref="AW146:AX146"/>
    <mergeCell ref="AY146:AZ146"/>
    <mergeCell ref="BA146:BB146"/>
    <mergeCell ref="BC145:BG145"/>
    <mergeCell ref="D146:G146"/>
    <mergeCell ref="H146:I146"/>
    <mergeCell ref="J146:O146"/>
    <mergeCell ref="Q146:S146"/>
    <mergeCell ref="T146:U146"/>
    <mergeCell ref="V146:W146"/>
    <mergeCell ref="X146:Y146"/>
    <mergeCell ref="Z146:AD146"/>
    <mergeCell ref="AG146:AJ146"/>
    <mergeCell ref="AK145:AL145"/>
    <mergeCell ref="AM145:AR145"/>
    <mergeCell ref="AT145:AV145"/>
    <mergeCell ref="AW145:AX145"/>
    <mergeCell ref="AY145:AZ145"/>
    <mergeCell ref="BA145:BB145"/>
    <mergeCell ref="BC144:BG144"/>
    <mergeCell ref="D145:G145"/>
    <mergeCell ref="H145:I145"/>
    <mergeCell ref="J145:O145"/>
    <mergeCell ref="Q145:S145"/>
    <mergeCell ref="T145:U145"/>
    <mergeCell ref="V145:W145"/>
    <mergeCell ref="X145:Y145"/>
    <mergeCell ref="Z145:AD145"/>
    <mergeCell ref="AG145:AJ145"/>
    <mergeCell ref="AK144:AL144"/>
    <mergeCell ref="AM144:AR144"/>
    <mergeCell ref="AT144:AV144"/>
    <mergeCell ref="AW144:AX144"/>
    <mergeCell ref="AY144:AZ144"/>
    <mergeCell ref="BA144:BB144"/>
    <mergeCell ref="BC143:BG143"/>
    <mergeCell ref="D144:G144"/>
    <mergeCell ref="H144:I144"/>
    <mergeCell ref="J144:O144"/>
    <mergeCell ref="Q144:S144"/>
    <mergeCell ref="T144:U144"/>
    <mergeCell ref="V144:W144"/>
    <mergeCell ref="X144:Y144"/>
    <mergeCell ref="Z144:AD144"/>
    <mergeCell ref="AG144:AJ144"/>
    <mergeCell ref="AK143:AL143"/>
    <mergeCell ref="AM143:AR143"/>
    <mergeCell ref="AT143:AV143"/>
    <mergeCell ref="AW143:AX143"/>
    <mergeCell ref="AY143:AZ143"/>
    <mergeCell ref="BA143:BB143"/>
    <mergeCell ref="BC142:BG142"/>
    <mergeCell ref="D143:G143"/>
    <mergeCell ref="H143:I143"/>
    <mergeCell ref="J143:O143"/>
    <mergeCell ref="Q143:S143"/>
    <mergeCell ref="T143:U143"/>
    <mergeCell ref="V143:W143"/>
    <mergeCell ref="X143:Y143"/>
    <mergeCell ref="Z143:AD143"/>
    <mergeCell ref="AG143:AJ143"/>
    <mergeCell ref="AK142:AL142"/>
    <mergeCell ref="AM142:AR142"/>
    <mergeCell ref="AT142:AV142"/>
    <mergeCell ref="AW142:AX142"/>
    <mergeCell ref="AY142:AZ142"/>
    <mergeCell ref="BA142:BB142"/>
    <mergeCell ref="BC141:BG141"/>
    <mergeCell ref="D142:G142"/>
    <mergeCell ref="H142:I142"/>
    <mergeCell ref="J142:O142"/>
    <mergeCell ref="Q142:S142"/>
    <mergeCell ref="T142:U142"/>
    <mergeCell ref="V142:W142"/>
    <mergeCell ref="X142:Y142"/>
    <mergeCell ref="Z142:AD142"/>
    <mergeCell ref="AG142:AJ142"/>
    <mergeCell ref="AK141:AL141"/>
    <mergeCell ref="AM141:AR141"/>
    <mergeCell ref="AT141:AV141"/>
    <mergeCell ref="AW141:AX141"/>
    <mergeCell ref="AY141:AZ141"/>
    <mergeCell ref="BA141:BB141"/>
    <mergeCell ref="BC140:BG140"/>
    <mergeCell ref="D141:G141"/>
    <mergeCell ref="H141:I141"/>
    <mergeCell ref="J141:O141"/>
    <mergeCell ref="Q141:S141"/>
    <mergeCell ref="T141:U141"/>
    <mergeCell ref="V141:W141"/>
    <mergeCell ref="X141:Y141"/>
    <mergeCell ref="Z141:AD141"/>
    <mergeCell ref="AG141:AJ141"/>
    <mergeCell ref="AK140:AL140"/>
    <mergeCell ref="AM140:AR140"/>
    <mergeCell ref="AT140:AV140"/>
    <mergeCell ref="AW140:AX140"/>
    <mergeCell ref="AY140:AZ140"/>
    <mergeCell ref="BA140:BB140"/>
    <mergeCell ref="BC139:BG139"/>
    <mergeCell ref="D140:G140"/>
    <mergeCell ref="H140:I140"/>
    <mergeCell ref="J140:O140"/>
    <mergeCell ref="Q140:S140"/>
    <mergeCell ref="T140:U140"/>
    <mergeCell ref="V140:W140"/>
    <mergeCell ref="X140:Y140"/>
    <mergeCell ref="Z140:AD140"/>
    <mergeCell ref="AG140:AJ140"/>
    <mergeCell ref="AK139:AL139"/>
    <mergeCell ref="AM139:AR139"/>
    <mergeCell ref="AT139:AV139"/>
    <mergeCell ref="AW139:AX139"/>
    <mergeCell ref="AY139:AZ139"/>
    <mergeCell ref="BA139:BB139"/>
    <mergeCell ref="BC138:BG138"/>
    <mergeCell ref="D139:G139"/>
    <mergeCell ref="H139:I139"/>
    <mergeCell ref="J139:O139"/>
    <mergeCell ref="Q139:S139"/>
    <mergeCell ref="T139:U139"/>
    <mergeCell ref="V139:W139"/>
    <mergeCell ref="X139:Y139"/>
    <mergeCell ref="Z139:AD139"/>
    <mergeCell ref="AG139:AJ139"/>
    <mergeCell ref="AK138:AL138"/>
    <mergeCell ref="AM138:AR138"/>
    <mergeCell ref="AT138:AV138"/>
    <mergeCell ref="AW138:AX138"/>
    <mergeCell ref="AY138:AZ138"/>
    <mergeCell ref="BA138:BB138"/>
    <mergeCell ref="BC137:BG137"/>
    <mergeCell ref="D138:G138"/>
    <mergeCell ref="H138:I138"/>
    <mergeCell ref="J138:O138"/>
    <mergeCell ref="Q138:S138"/>
    <mergeCell ref="T138:U138"/>
    <mergeCell ref="V138:W138"/>
    <mergeCell ref="X138:Y138"/>
    <mergeCell ref="Z138:AD138"/>
    <mergeCell ref="AG138:AJ138"/>
    <mergeCell ref="AK137:AL137"/>
    <mergeCell ref="AM137:AR137"/>
    <mergeCell ref="AT137:AV137"/>
    <mergeCell ref="AW137:AX137"/>
    <mergeCell ref="AY137:AZ137"/>
    <mergeCell ref="BA137:BB137"/>
    <mergeCell ref="BC136:BG136"/>
    <mergeCell ref="D137:G137"/>
    <mergeCell ref="H137:I137"/>
    <mergeCell ref="J137:O137"/>
    <mergeCell ref="Q137:S137"/>
    <mergeCell ref="T137:U137"/>
    <mergeCell ref="V137:W137"/>
    <mergeCell ref="X137:Y137"/>
    <mergeCell ref="Z137:AD137"/>
    <mergeCell ref="AG137:AJ137"/>
    <mergeCell ref="AK136:AL136"/>
    <mergeCell ref="AM136:AR136"/>
    <mergeCell ref="AT136:AV136"/>
    <mergeCell ref="AW136:AX136"/>
    <mergeCell ref="AY136:AZ136"/>
    <mergeCell ref="BA136:BB136"/>
    <mergeCell ref="BC135:BG135"/>
    <mergeCell ref="D136:G136"/>
    <mergeCell ref="H136:I136"/>
    <mergeCell ref="J136:O136"/>
    <mergeCell ref="Q136:S136"/>
    <mergeCell ref="T136:U136"/>
    <mergeCell ref="V136:W136"/>
    <mergeCell ref="X136:Y136"/>
    <mergeCell ref="Z136:AD136"/>
    <mergeCell ref="AG136:AJ136"/>
    <mergeCell ref="AK135:AL135"/>
    <mergeCell ref="AM135:AR135"/>
    <mergeCell ref="AT135:AV135"/>
    <mergeCell ref="AW135:AX135"/>
    <mergeCell ref="AY135:AZ135"/>
    <mergeCell ref="BA135:BB135"/>
    <mergeCell ref="BC134:BG134"/>
    <mergeCell ref="D135:G135"/>
    <mergeCell ref="H135:I135"/>
    <mergeCell ref="J135:O135"/>
    <mergeCell ref="Q135:S135"/>
    <mergeCell ref="T135:U135"/>
    <mergeCell ref="V135:W135"/>
    <mergeCell ref="X135:Y135"/>
    <mergeCell ref="Z135:AD135"/>
    <mergeCell ref="AG135:AJ135"/>
    <mergeCell ref="AK134:AL134"/>
    <mergeCell ref="AM134:AR134"/>
    <mergeCell ref="AT134:AV134"/>
    <mergeCell ref="AW134:AX134"/>
    <mergeCell ref="AY134:AZ134"/>
    <mergeCell ref="BA134:BB134"/>
    <mergeCell ref="BC133:BG133"/>
    <mergeCell ref="D134:G134"/>
    <mergeCell ref="H134:I134"/>
    <mergeCell ref="J134:O134"/>
    <mergeCell ref="Q134:S134"/>
    <mergeCell ref="T134:U134"/>
    <mergeCell ref="V134:W134"/>
    <mergeCell ref="X134:Y134"/>
    <mergeCell ref="Z134:AD134"/>
    <mergeCell ref="AG134:AJ134"/>
    <mergeCell ref="AK133:AL133"/>
    <mergeCell ref="AM133:AR133"/>
    <mergeCell ref="AT133:AV133"/>
    <mergeCell ref="AW133:AX133"/>
    <mergeCell ref="AY133:AZ133"/>
    <mergeCell ref="BA133:BB133"/>
    <mergeCell ref="BC132:BG132"/>
    <mergeCell ref="D133:G133"/>
    <mergeCell ref="H133:I133"/>
    <mergeCell ref="J133:O133"/>
    <mergeCell ref="Q133:S133"/>
    <mergeCell ref="T133:U133"/>
    <mergeCell ref="V133:W133"/>
    <mergeCell ref="X133:Y133"/>
    <mergeCell ref="Z133:AD133"/>
    <mergeCell ref="AG133:AJ133"/>
    <mergeCell ref="AK132:AL132"/>
    <mergeCell ref="AM132:AR132"/>
    <mergeCell ref="AT132:AV132"/>
    <mergeCell ref="AW132:AX132"/>
    <mergeCell ref="AY132:AZ132"/>
    <mergeCell ref="BA132:BB132"/>
    <mergeCell ref="BC131:BG131"/>
    <mergeCell ref="D132:G132"/>
    <mergeCell ref="H132:I132"/>
    <mergeCell ref="J132:O132"/>
    <mergeCell ref="Q132:S132"/>
    <mergeCell ref="T132:U132"/>
    <mergeCell ref="V132:W132"/>
    <mergeCell ref="X132:Y132"/>
    <mergeCell ref="Z132:AD132"/>
    <mergeCell ref="AG132:AJ132"/>
    <mergeCell ref="AK131:AL131"/>
    <mergeCell ref="AM131:AR131"/>
    <mergeCell ref="AT131:AV131"/>
    <mergeCell ref="AW131:AX131"/>
    <mergeCell ref="AY131:AZ131"/>
    <mergeCell ref="BA131:BB131"/>
    <mergeCell ref="BC130:BG130"/>
    <mergeCell ref="D131:G131"/>
    <mergeCell ref="H131:I131"/>
    <mergeCell ref="J131:O131"/>
    <mergeCell ref="Q131:S131"/>
    <mergeCell ref="T131:U131"/>
    <mergeCell ref="V131:W131"/>
    <mergeCell ref="X131:Y131"/>
    <mergeCell ref="Z131:AD131"/>
    <mergeCell ref="AG131:AJ131"/>
    <mergeCell ref="AK130:AL130"/>
    <mergeCell ref="AM130:AR130"/>
    <mergeCell ref="AT130:AV130"/>
    <mergeCell ref="AW130:AX130"/>
    <mergeCell ref="AY130:AZ130"/>
    <mergeCell ref="BA130:BB130"/>
    <mergeCell ref="BC129:BG129"/>
    <mergeCell ref="D130:G130"/>
    <mergeCell ref="H130:I130"/>
    <mergeCell ref="J130:O130"/>
    <mergeCell ref="Q130:S130"/>
    <mergeCell ref="T130:U130"/>
    <mergeCell ref="V130:W130"/>
    <mergeCell ref="X130:Y130"/>
    <mergeCell ref="Z130:AD130"/>
    <mergeCell ref="AG130:AJ130"/>
    <mergeCell ref="AK129:AL129"/>
    <mergeCell ref="AM129:AR129"/>
    <mergeCell ref="AT129:AV129"/>
    <mergeCell ref="AW129:AX129"/>
    <mergeCell ref="AY129:AZ129"/>
    <mergeCell ref="BA129:BB129"/>
    <mergeCell ref="BC128:BG128"/>
    <mergeCell ref="D129:G129"/>
    <mergeCell ref="H129:I129"/>
    <mergeCell ref="J129:O129"/>
    <mergeCell ref="Q129:S129"/>
    <mergeCell ref="T129:U129"/>
    <mergeCell ref="V129:W129"/>
    <mergeCell ref="X129:Y129"/>
    <mergeCell ref="Z129:AD129"/>
    <mergeCell ref="AG129:AJ129"/>
    <mergeCell ref="AK128:AL128"/>
    <mergeCell ref="AM128:AR128"/>
    <mergeCell ref="AT128:AV128"/>
    <mergeCell ref="AW128:AX128"/>
    <mergeCell ref="AY128:AZ128"/>
    <mergeCell ref="BA128:BB128"/>
    <mergeCell ref="BC127:BG127"/>
    <mergeCell ref="D128:G128"/>
    <mergeCell ref="H128:I128"/>
    <mergeCell ref="J128:O128"/>
    <mergeCell ref="Q128:S128"/>
    <mergeCell ref="T128:U128"/>
    <mergeCell ref="V128:W128"/>
    <mergeCell ref="X128:Y128"/>
    <mergeCell ref="Z128:AD128"/>
    <mergeCell ref="AG128:AJ128"/>
    <mergeCell ref="AK127:AL127"/>
    <mergeCell ref="AM127:AR127"/>
    <mergeCell ref="AT127:AV127"/>
    <mergeCell ref="AW127:AX127"/>
    <mergeCell ref="AY127:AZ127"/>
    <mergeCell ref="BA127:BB127"/>
    <mergeCell ref="BC126:BG126"/>
    <mergeCell ref="D127:G127"/>
    <mergeCell ref="H127:I127"/>
    <mergeCell ref="J127:O127"/>
    <mergeCell ref="Q127:S127"/>
    <mergeCell ref="T127:U127"/>
    <mergeCell ref="V127:W127"/>
    <mergeCell ref="X127:Y127"/>
    <mergeCell ref="Z127:AD127"/>
    <mergeCell ref="AG127:AJ127"/>
    <mergeCell ref="AK126:AL126"/>
    <mergeCell ref="AM126:AR126"/>
    <mergeCell ref="AT126:AV126"/>
    <mergeCell ref="AW126:AX126"/>
    <mergeCell ref="AY126:AZ126"/>
    <mergeCell ref="BA126:BB126"/>
    <mergeCell ref="BC125:BG125"/>
    <mergeCell ref="D126:G126"/>
    <mergeCell ref="H126:I126"/>
    <mergeCell ref="J126:O126"/>
    <mergeCell ref="Q126:S126"/>
    <mergeCell ref="T126:U126"/>
    <mergeCell ref="V126:W126"/>
    <mergeCell ref="X126:Y126"/>
    <mergeCell ref="Z126:AD126"/>
    <mergeCell ref="AG126:AJ126"/>
    <mergeCell ref="AK125:AL125"/>
    <mergeCell ref="AM125:AR125"/>
    <mergeCell ref="AT125:AV125"/>
    <mergeCell ref="AW125:AX125"/>
    <mergeCell ref="AY125:AZ125"/>
    <mergeCell ref="BA125:BB125"/>
    <mergeCell ref="BC124:BG124"/>
    <mergeCell ref="D125:G125"/>
    <mergeCell ref="H125:I125"/>
    <mergeCell ref="J125:O125"/>
    <mergeCell ref="Q125:S125"/>
    <mergeCell ref="T125:U125"/>
    <mergeCell ref="V125:W125"/>
    <mergeCell ref="X125:Y125"/>
    <mergeCell ref="Z125:AD125"/>
    <mergeCell ref="AG125:AJ125"/>
    <mergeCell ref="AK124:AL124"/>
    <mergeCell ref="AM124:AR124"/>
    <mergeCell ref="AT124:AV124"/>
    <mergeCell ref="AW124:AX124"/>
    <mergeCell ref="AY124:AZ124"/>
    <mergeCell ref="BA124:BB124"/>
    <mergeCell ref="BC123:BG123"/>
    <mergeCell ref="D124:G124"/>
    <mergeCell ref="H124:I124"/>
    <mergeCell ref="J124:O124"/>
    <mergeCell ref="Q124:S124"/>
    <mergeCell ref="T124:U124"/>
    <mergeCell ref="V124:W124"/>
    <mergeCell ref="X124:Y124"/>
    <mergeCell ref="Z124:AD124"/>
    <mergeCell ref="AG124:AJ124"/>
    <mergeCell ref="AK123:AL123"/>
    <mergeCell ref="AM123:AR123"/>
    <mergeCell ref="AT123:AV123"/>
    <mergeCell ref="AW123:AX123"/>
    <mergeCell ref="AY123:AZ123"/>
    <mergeCell ref="BA123:BB123"/>
    <mergeCell ref="BC122:BG122"/>
    <mergeCell ref="D123:G123"/>
    <mergeCell ref="H123:I123"/>
    <mergeCell ref="J123:O123"/>
    <mergeCell ref="Q123:S123"/>
    <mergeCell ref="T123:U123"/>
    <mergeCell ref="V123:W123"/>
    <mergeCell ref="X123:Y123"/>
    <mergeCell ref="Z123:AD123"/>
    <mergeCell ref="AG123:AJ123"/>
    <mergeCell ref="AK122:AL122"/>
    <mergeCell ref="AM122:AR122"/>
    <mergeCell ref="AT122:AV122"/>
    <mergeCell ref="AW122:AX122"/>
    <mergeCell ref="AY122:AZ122"/>
    <mergeCell ref="BA122:BB122"/>
    <mergeCell ref="BC121:BG121"/>
    <mergeCell ref="D122:G122"/>
    <mergeCell ref="H122:I122"/>
    <mergeCell ref="J122:O122"/>
    <mergeCell ref="Q122:S122"/>
    <mergeCell ref="T122:U122"/>
    <mergeCell ref="V122:W122"/>
    <mergeCell ref="X122:Y122"/>
    <mergeCell ref="Z122:AD122"/>
    <mergeCell ref="AG122:AJ122"/>
    <mergeCell ref="AK121:AL121"/>
    <mergeCell ref="AM121:AR121"/>
    <mergeCell ref="AT121:AV121"/>
    <mergeCell ref="AW121:AX121"/>
    <mergeCell ref="AY121:AZ121"/>
    <mergeCell ref="BA121:BB121"/>
    <mergeCell ref="BC120:BG120"/>
    <mergeCell ref="D121:G121"/>
    <mergeCell ref="H121:I121"/>
    <mergeCell ref="J121:O121"/>
    <mergeCell ref="Q121:S121"/>
    <mergeCell ref="T121:U121"/>
    <mergeCell ref="V121:W121"/>
    <mergeCell ref="X121:Y121"/>
    <mergeCell ref="Z121:AD121"/>
    <mergeCell ref="AG121:AJ121"/>
    <mergeCell ref="AK120:AL120"/>
    <mergeCell ref="AM120:AR120"/>
    <mergeCell ref="AT120:AV120"/>
    <mergeCell ref="AW120:AX120"/>
    <mergeCell ref="AY120:AZ120"/>
    <mergeCell ref="BA120:BB120"/>
    <mergeCell ref="BC119:BG119"/>
    <mergeCell ref="D120:G120"/>
    <mergeCell ref="H120:I120"/>
    <mergeCell ref="J120:O120"/>
    <mergeCell ref="Q120:S120"/>
    <mergeCell ref="T120:U120"/>
    <mergeCell ref="V120:W120"/>
    <mergeCell ref="X120:Y120"/>
    <mergeCell ref="Z120:AD120"/>
    <mergeCell ref="AG120:AJ120"/>
    <mergeCell ref="AK119:AL119"/>
    <mergeCell ref="AM119:AR119"/>
    <mergeCell ref="AT119:AV119"/>
    <mergeCell ref="AW119:AX119"/>
    <mergeCell ref="AY119:AZ119"/>
    <mergeCell ref="BA119:BB119"/>
    <mergeCell ref="BC118:BG118"/>
    <mergeCell ref="D119:G119"/>
    <mergeCell ref="H119:I119"/>
    <mergeCell ref="J119:O119"/>
    <mergeCell ref="Q119:S119"/>
    <mergeCell ref="T119:U119"/>
    <mergeCell ref="V119:W119"/>
    <mergeCell ref="X119:Y119"/>
    <mergeCell ref="Z119:AD119"/>
    <mergeCell ref="AG119:AJ119"/>
    <mergeCell ref="AK118:AL118"/>
    <mergeCell ref="AM118:AR118"/>
    <mergeCell ref="AT118:AV118"/>
    <mergeCell ref="AW118:AX118"/>
    <mergeCell ref="AY118:AZ118"/>
    <mergeCell ref="BA118:BB118"/>
    <mergeCell ref="BC117:BG117"/>
    <mergeCell ref="D118:G118"/>
    <mergeCell ref="H118:I118"/>
    <mergeCell ref="J118:O118"/>
    <mergeCell ref="Q118:S118"/>
    <mergeCell ref="T118:U118"/>
    <mergeCell ref="V118:W118"/>
    <mergeCell ref="X118:Y118"/>
    <mergeCell ref="Z118:AD118"/>
    <mergeCell ref="AG118:AJ118"/>
    <mergeCell ref="AK117:AL117"/>
    <mergeCell ref="AM117:AR117"/>
    <mergeCell ref="AT117:AV117"/>
    <mergeCell ref="AW117:AX117"/>
    <mergeCell ref="AY117:AZ117"/>
    <mergeCell ref="BA117:BB117"/>
    <mergeCell ref="BC116:BG116"/>
    <mergeCell ref="D117:G117"/>
    <mergeCell ref="H117:I117"/>
    <mergeCell ref="J117:O117"/>
    <mergeCell ref="Q117:S117"/>
    <mergeCell ref="T117:U117"/>
    <mergeCell ref="V117:W117"/>
    <mergeCell ref="X117:Y117"/>
    <mergeCell ref="Z117:AD117"/>
    <mergeCell ref="AG117:AJ117"/>
    <mergeCell ref="AK116:AL116"/>
    <mergeCell ref="AM116:AR116"/>
    <mergeCell ref="AT116:AV116"/>
    <mergeCell ref="AW116:AX116"/>
    <mergeCell ref="AY116:AZ116"/>
    <mergeCell ref="BA116:BB116"/>
    <mergeCell ref="BC115:BG115"/>
    <mergeCell ref="D116:G116"/>
    <mergeCell ref="H116:I116"/>
    <mergeCell ref="J116:O116"/>
    <mergeCell ref="Q116:S116"/>
    <mergeCell ref="T116:U116"/>
    <mergeCell ref="V116:W116"/>
    <mergeCell ref="X116:Y116"/>
    <mergeCell ref="Z116:AD116"/>
    <mergeCell ref="AG116:AJ116"/>
    <mergeCell ref="AK115:AL115"/>
    <mergeCell ref="AM115:AR115"/>
    <mergeCell ref="AT115:AV115"/>
    <mergeCell ref="AW115:AX115"/>
    <mergeCell ref="AY115:AZ115"/>
    <mergeCell ref="BA115:BB115"/>
    <mergeCell ref="BC114:BG114"/>
    <mergeCell ref="D115:G115"/>
    <mergeCell ref="H115:I115"/>
    <mergeCell ref="J115:O115"/>
    <mergeCell ref="Q115:S115"/>
    <mergeCell ref="T115:U115"/>
    <mergeCell ref="V115:W115"/>
    <mergeCell ref="X115:Y115"/>
    <mergeCell ref="Z115:AD115"/>
    <mergeCell ref="AG115:AJ115"/>
    <mergeCell ref="AK114:AL114"/>
    <mergeCell ref="AM114:AR114"/>
    <mergeCell ref="AT114:AV114"/>
    <mergeCell ref="AW114:AX114"/>
    <mergeCell ref="AY114:AZ114"/>
    <mergeCell ref="BA114:BB114"/>
    <mergeCell ref="BC113:BG113"/>
    <mergeCell ref="D114:G114"/>
    <mergeCell ref="H114:I114"/>
    <mergeCell ref="J114:O114"/>
    <mergeCell ref="Q114:S114"/>
    <mergeCell ref="T114:U114"/>
    <mergeCell ref="V114:W114"/>
    <mergeCell ref="X114:Y114"/>
    <mergeCell ref="Z114:AD114"/>
    <mergeCell ref="AG114:AJ114"/>
    <mergeCell ref="AK113:AL113"/>
    <mergeCell ref="AM113:AR113"/>
    <mergeCell ref="AT113:AV113"/>
    <mergeCell ref="AW113:AX113"/>
    <mergeCell ref="AY113:AZ113"/>
    <mergeCell ref="BA113:BB113"/>
    <mergeCell ref="BC112:BG112"/>
    <mergeCell ref="D113:G113"/>
    <mergeCell ref="H113:I113"/>
    <mergeCell ref="J113:O113"/>
    <mergeCell ref="Q113:S113"/>
    <mergeCell ref="T113:U113"/>
    <mergeCell ref="V113:W113"/>
    <mergeCell ref="X113:Y113"/>
    <mergeCell ref="Z113:AD113"/>
    <mergeCell ref="AG113:AJ113"/>
    <mergeCell ref="AK112:AL112"/>
    <mergeCell ref="AM112:AR112"/>
    <mergeCell ref="AT112:AV112"/>
    <mergeCell ref="AW112:AX112"/>
    <mergeCell ref="AY112:AZ112"/>
    <mergeCell ref="BA112:BB112"/>
    <mergeCell ref="BC111:BG111"/>
    <mergeCell ref="D112:G112"/>
    <mergeCell ref="H112:I112"/>
    <mergeCell ref="J112:O112"/>
    <mergeCell ref="Q112:S112"/>
    <mergeCell ref="T112:U112"/>
    <mergeCell ref="V112:W112"/>
    <mergeCell ref="X112:Y112"/>
    <mergeCell ref="Z112:AD112"/>
    <mergeCell ref="AG112:AJ112"/>
    <mergeCell ref="AK111:AL111"/>
    <mergeCell ref="AM111:AR111"/>
    <mergeCell ref="AT111:AV111"/>
    <mergeCell ref="AW111:AX111"/>
    <mergeCell ref="AY111:AZ111"/>
    <mergeCell ref="BA111:BB111"/>
    <mergeCell ref="BC110:BG110"/>
    <mergeCell ref="D111:G111"/>
    <mergeCell ref="H111:I111"/>
    <mergeCell ref="J111:O111"/>
    <mergeCell ref="Q111:S111"/>
    <mergeCell ref="T111:U111"/>
    <mergeCell ref="V111:W111"/>
    <mergeCell ref="X111:Y111"/>
    <mergeCell ref="Z111:AD111"/>
    <mergeCell ref="AG111:AJ111"/>
    <mergeCell ref="AK110:AL110"/>
    <mergeCell ref="AM110:AR110"/>
    <mergeCell ref="AT110:AV110"/>
    <mergeCell ref="AW110:AX110"/>
    <mergeCell ref="AY110:AZ110"/>
    <mergeCell ref="BA110:BB110"/>
    <mergeCell ref="BC109:BG109"/>
    <mergeCell ref="D110:G110"/>
    <mergeCell ref="H110:I110"/>
    <mergeCell ref="J110:O110"/>
    <mergeCell ref="Q110:S110"/>
    <mergeCell ref="T110:U110"/>
    <mergeCell ref="V110:W110"/>
    <mergeCell ref="X110:Y110"/>
    <mergeCell ref="Z110:AD110"/>
    <mergeCell ref="AG110:AJ110"/>
    <mergeCell ref="AK109:AL109"/>
    <mergeCell ref="AM109:AR109"/>
    <mergeCell ref="AT109:AV109"/>
    <mergeCell ref="AW109:AX109"/>
    <mergeCell ref="AY109:AZ109"/>
    <mergeCell ref="BA109:BB109"/>
    <mergeCell ref="BC108:BG108"/>
    <mergeCell ref="D109:G109"/>
    <mergeCell ref="H109:I109"/>
    <mergeCell ref="J109:O109"/>
    <mergeCell ref="Q109:S109"/>
    <mergeCell ref="T109:U109"/>
    <mergeCell ref="V109:W109"/>
    <mergeCell ref="X109:Y109"/>
    <mergeCell ref="Z109:AD109"/>
    <mergeCell ref="AG109:AJ109"/>
    <mergeCell ref="AK108:AL108"/>
    <mergeCell ref="AM108:AR108"/>
    <mergeCell ref="AT108:AV108"/>
    <mergeCell ref="AW108:AX108"/>
    <mergeCell ref="AY108:AZ108"/>
    <mergeCell ref="BA108:BB108"/>
    <mergeCell ref="BC107:BG107"/>
    <mergeCell ref="D108:G108"/>
    <mergeCell ref="H108:I108"/>
    <mergeCell ref="J108:O108"/>
    <mergeCell ref="Q108:S108"/>
    <mergeCell ref="T108:U108"/>
    <mergeCell ref="V108:W108"/>
    <mergeCell ref="X108:Y108"/>
    <mergeCell ref="Z108:AD108"/>
    <mergeCell ref="AG108:AJ108"/>
    <mergeCell ref="AK107:AL107"/>
    <mergeCell ref="AM107:AR107"/>
    <mergeCell ref="AT107:AV107"/>
    <mergeCell ref="AW107:AX107"/>
    <mergeCell ref="AY107:AZ107"/>
    <mergeCell ref="BA107:BB107"/>
    <mergeCell ref="BC106:BG106"/>
    <mergeCell ref="D107:G107"/>
    <mergeCell ref="H107:I107"/>
    <mergeCell ref="J107:O107"/>
    <mergeCell ref="Q107:S107"/>
    <mergeCell ref="T107:U107"/>
    <mergeCell ref="V107:W107"/>
    <mergeCell ref="X107:Y107"/>
    <mergeCell ref="Z107:AD107"/>
    <mergeCell ref="AG107:AJ107"/>
    <mergeCell ref="AK106:AL106"/>
    <mergeCell ref="AM106:AR106"/>
    <mergeCell ref="AT106:AV106"/>
    <mergeCell ref="AW106:AX106"/>
    <mergeCell ref="AY106:AZ106"/>
    <mergeCell ref="BA106:BB106"/>
    <mergeCell ref="BC105:BG105"/>
    <mergeCell ref="D106:G106"/>
    <mergeCell ref="H106:I106"/>
    <mergeCell ref="J106:O106"/>
    <mergeCell ref="Q106:S106"/>
    <mergeCell ref="T106:U106"/>
    <mergeCell ref="V106:W106"/>
    <mergeCell ref="X106:Y106"/>
    <mergeCell ref="Z106:AD106"/>
    <mergeCell ref="AG106:AJ106"/>
    <mergeCell ref="AK105:AL105"/>
    <mergeCell ref="AM105:AR105"/>
    <mergeCell ref="AT105:AV105"/>
    <mergeCell ref="AW105:AX105"/>
    <mergeCell ref="AY105:AZ105"/>
    <mergeCell ref="BA105:BB105"/>
    <mergeCell ref="BC104:BG104"/>
    <mergeCell ref="D105:G105"/>
    <mergeCell ref="H105:I105"/>
    <mergeCell ref="J105:O105"/>
    <mergeCell ref="Q105:S105"/>
    <mergeCell ref="T105:U105"/>
    <mergeCell ref="V105:W105"/>
    <mergeCell ref="X105:Y105"/>
    <mergeCell ref="Z105:AD105"/>
    <mergeCell ref="AG105:AJ105"/>
    <mergeCell ref="AK104:AL104"/>
    <mergeCell ref="AM104:AR104"/>
    <mergeCell ref="AT104:AV104"/>
    <mergeCell ref="AW104:AX104"/>
    <mergeCell ref="AY104:AZ104"/>
    <mergeCell ref="BA104:BB104"/>
    <mergeCell ref="BC103:BG103"/>
    <mergeCell ref="D104:G104"/>
    <mergeCell ref="H104:I104"/>
    <mergeCell ref="J104:O104"/>
    <mergeCell ref="Q104:S104"/>
    <mergeCell ref="T104:U104"/>
    <mergeCell ref="V104:W104"/>
    <mergeCell ref="X104:Y104"/>
    <mergeCell ref="Z104:AD104"/>
    <mergeCell ref="AG104:AJ104"/>
    <mergeCell ref="AK103:AL103"/>
    <mergeCell ref="AM103:AR103"/>
    <mergeCell ref="AT103:AV103"/>
    <mergeCell ref="AW103:AX103"/>
    <mergeCell ref="AY103:AZ103"/>
    <mergeCell ref="BA103:BB103"/>
    <mergeCell ref="BC102:BG102"/>
    <mergeCell ref="D103:G103"/>
    <mergeCell ref="H103:I103"/>
    <mergeCell ref="J103:O103"/>
    <mergeCell ref="Q103:S103"/>
    <mergeCell ref="T103:U103"/>
    <mergeCell ref="V103:W103"/>
    <mergeCell ref="X103:Y103"/>
    <mergeCell ref="Z103:AD103"/>
    <mergeCell ref="AG103:AJ103"/>
    <mergeCell ref="AK102:AL102"/>
    <mergeCell ref="AM102:AR102"/>
    <mergeCell ref="AT102:AV102"/>
    <mergeCell ref="AW102:AX102"/>
    <mergeCell ref="AY102:AZ102"/>
    <mergeCell ref="BA102:BB102"/>
    <mergeCell ref="BC101:BG101"/>
    <mergeCell ref="D102:G102"/>
    <mergeCell ref="H102:I102"/>
    <mergeCell ref="J102:O102"/>
    <mergeCell ref="Q102:S102"/>
    <mergeCell ref="T102:U102"/>
    <mergeCell ref="V102:W102"/>
    <mergeCell ref="X102:Y102"/>
    <mergeCell ref="Z102:AD102"/>
    <mergeCell ref="AG102:AJ102"/>
    <mergeCell ref="AK101:AL101"/>
    <mergeCell ref="AM101:AR101"/>
    <mergeCell ref="AT101:AV101"/>
    <mergeCell ref="AW101:AX101"/>
    <mergeCell ref="AY101:AZ101"/>
    <mergeCell ref="BA101:BB101"/>
    <mergeCell ref="BC100:BG100"/>
    <mergeCell ref="D101:G101"/>
    <mergeCell ref="H101:I101"/>
    <mergeCell ref="J101:O101"/>
    <mergeCell ref="Q101:S101"/>
    <mergeCell ref="T101:U101"/>
    <mergeCell ref="V101:W101"/>
    <mergeCell ref="X101:Y101"/>
    <mergeCell ref="Z101:AD101"/>
    <mergeCell ref="AG101:AJ101"/>
    <mergeCell ref="AK100:AL100"/>
    <mergeCell ref="AM100:AR100"/>
    <mergeCell ref="AT100:AV100"/>
    <mergeCell ref="AW100:AX100"/>
    <mergeCell ref="AY100:AZ100"/>
    <mergeCell ref="BA100:BB100"/>
    <mergeCell ref="BC99:BG99"/>
    <mergeCell ref="D100:G100"/>
    <mergeCell ref="H100:I100"/>
    <mergeCell ref="J100:O100"/>
    <mergeCell ref="Q100:S100"/>
    <mergeCell ref="T100:U100"/>
    <mergeCell ref="V100:W100"/>
    <mergeCell ref="X100:Y100"/>
    <mergeCell ref="Z100:AD100"/>
    <mergeCell ref="AG100:AJ100"/>
    <mergeCell ref="AK99:AL99"/>
    <mergeCell ref="AM99:AR99"/>
    <mergeCell ref="AT99:AV99"/>
    <mergeCell ref="AW99:AX99"/>
    <mergeCell ref="AY99:AZ99"/>
    <mergeCell ref="BA99:BB99"/>
    <mergeCell ref="BC98:BG98"/>
    <mergeCell ref="D99:G99"/>
    <mergeCell ref="H99:I99"/>
    <mergeCell ref="J99:O99"/>
    <mergeCell ref="Q99:S99"/>
    <mergeCell ref="T99:U99"/>
    <mergeCell ref="V99:W99"/>
    <mergeCell ref="X99:Y99"/>
    <mergeCell ref="Z99:AD99"/>
    <mergeCell ref="AG99:AJ99"/>
    <mergeCell ref="AK98:AL98"/>
    <mergeCell ref="AM98:AR98"/>
    <mergeCell ref="AT98:AV98"/>
    <mergeCell ref="AW98:AX98"/>
    <mergeCell ref="AY98:AZ98"/>
    <mergeCell ref="BA98:BB98"/>
    <mergeCell ref="BC97:BG97"/>
    <mergeCell ref="D98:G98"/>
    <mergeCell ref="H98:I98"/>
    <mergeCell ref="J98:O98"/>
    <mergeCell ref="Q98:S98"/>
    <mergeCell ref="T98:U98"/>
    <mergeCell ref="V98:W98"/>
    <mergeCell ref="X98:Y98"/>
    <mergeCell ref="Z98:AD98"/>
    <mergeCell ref="AG98:AJ98"/>
    <mergeCell ref="AK97:AL97"/>
    <mergeCell ref="AM97:AR97"/>
    <mergeCell ref="AT97:AV97"/>
    <mergeCell ref="AW97:AX97"/>
    <mergeCell ref="AY97:AZ97"/>
    <mergeCell ref="BA97:BB97"/>
    <mergeCell ref="BC96:BG96"/>
    <mergeCell ref="D97:G97"/>
    <mergeCell ref="H97:I97"/>
    <mergeCell ref="J97:O97"/>
    <mergeCell ref="Q97:S97"/>
    <mergeCell ref="T97:U97"/>
    <mergeCell ref="V97:W97"/>
    <mergeCell ref="X97:Y97"/>
    <mergeCell ref="Z97:AD97"/>
    <mergeCell ref="AG97:AJ97"/>
    <mergeCell ref="AK96:AL96"/>
    <mergeCell ref="AM96:AR96"/>
    <mergeCell ref="AT96:AV96"/>
    <mergeCell ref="AW96:AX96"/>
    <mergeCell ref="AY96:AZ96"/>
    <mergeCell ref="BA96:BB96"/>
    <mergeCell ref="BC95:BG95"/>
    <mergeCell ref="D96:G96"/>
    <mergeCell ref="H96:I96"/>
    <mergeCell ref="J96:O96"/>
    <mergeCell ref="Q96:S96"/>
    <mergeCell ref="T96:U96"/>
    <mergeCell ref="V96:W96"/>
    <mergeCell ref="X96:Y96"/>
    <mergeCell ref="Z96:AD96"/>
    <mergeCell ref="AG96:AJ96"/>
    <mergeCell ref="AK95:AL95"/>
    <mergeCell ref="AM95:AR95"/>
    <mergeCell ref="AT95:AV95"/>
    <mergeCell ref="AW95:AX95"/>
    <mergeCell ref="AY95:AZ95"/>
    <mergeCell ref="BA95:BB95"/>
    <mergeCell ref="BC94:BG94"/>
    <mergeCell ref="D95:G95"/>
    <mergeCell ref="H95:I95"/>
    <mergeCell ref="J95:O95"/>
    <mergeCell ref="Q95:S95"/>
    <mergeCell ref="T95:U95"/>
    <mergeCell ref="V95:W95"/>
    <mergeCell ref="X95:Y95"/>
    <mergeCell ref="Z95:AD95"/>
    <mergeCell ref="AG95:AJ95"/>
    <mergeCell ref="AK94:AL94"/>
    <mergeCell ref="AM94:AR94"/>
    <mergeCell ref="AT94:AV94"/>
    <mergeCell ref="AW94:AX94"/>
    <mergeCell ref="AY94:AZ94"/>
    <mergeCell ref="BA94:BB94"/>
    <mergeCell ref="BC93:BG93"/>
    <mergeCell ref="D94:G94"/>
    <mergeCell ref="H94:I94"/>
    <mergeCell ref="J94:O94"/>
    <mergeCell ref="Q94:S94"/>
    <mergeCell ref="T94:U94"/>
    <mergeCell ref="V94:W94"/>
    <mergeCell ref="X94:Y94"/>
    <mergeCell ref="Z94:AD94"/>
    <mergeCell ref="AG94:AJ94"/>
    <mergeCell ref="AK93:AL93"/>
    <mergeCell ref="AM93:AR93"/>
    <mergeCell ref="AT93:AV93"/>
    <mergeCell ref="AW93:AX93"/>
    <mergeCell ref="AY93:AZ93"/>
    <mergeCell ref="BA93:BB93"/>
    <mergeCell ref="BC92:BG92"/>
    <mergeCell ref="D93:G93"/>
    <mergeCell ref="H93:I93"/>
    <mergeCell ref="J93:O93"/>
    <mergeCell ref="Q93:S93"/>
    <mergeCell ref="T93:U93"/>
    <mergeCell ref="V93:W93"/>
    <mergeCell ref="X93:Y93"/>
    <mergeCell ref="Z93:AD93"/>
    <mergeCell ref="AG93:AJ93"/>
    <mergeCell ref="AK92:AL92"/>
    <mergeCell ref="AM92:AR92"/>
    <mergeCell ref="AT92:AV92"/>
    <mergeCell ref="AW92:AX92"/>
    <mergeCell ref="AY92:AZ92"/>
    <mergeCell ref="BA92:BB92"/>
    <mergeCell ref="BC91:BG91"/>
    <mergeCell ref="D92:G92"/>
    <mergeCell ref="H92:I92"/>
    <mergeCell ref="J92:O92"/>
    <mergeCell ref="Q92:S92"/>
    <mergeCell ref="T92:U92"/>
    <mergeCell ref="V92:W92"/>
    <mergeCell ref="X92:Y92"/>
    <mergeCell ref="Z92:AD92"/>
    <mergeCell ref="AG92:AJ92"/>
    <mergeCell ref="AK91:AL91"/>
    <mergeCell ref="AM91:AR91"/>
    <mergeCell ref="AT91:AV91"/>
    <mergeCell ref="AW91:AX91"/>
    <mergeCell ref="AY91:AZ91"/>
    <mergeCell ref="BA91:BB91"/>
    <mergeCell ref="BC90:BG90"/>
    <mergeCell ref="D91:G91"/>
    <mergeCell ref="H91:I91"/>
    <mergeCell ref="J91:O91"/>
    <mergeCell ref="Q91:S91"/>
    <mergeCell ref="T91:U91"/>
    <mergeCell ref="V91:W91"/>
    <mergeCell ref="X91:Y91"/>
    <mergeCell ref="Z91:AD91"/>
    <mergeCell ref="AG91:AJ91"/>
    <mergeCell ref="AK90:AL90"/>
    <mergeCell ref="AM90:AR90"/>
    <mergeCell ref="AT90:AV90"/>
    <mergeCell ref="AW90:AX90"/>
    <mergeCell ref="AY90:AZ90"/>
    <mergeCell ref="BA90:BB90"/>
    <mergeCell ref="BC89:BG89"/>
    <mergeCell ref="D90:G90"/>
    <mergeCell ref="H90:I90"/>
    <mergeCell ref="J90:O90"/>
    <mergeCell ref="Q90:S90"/>
    <mergeCell ref="T90:U90"/>
    <mergeCell ref="V90:W90"/>
    <mergeCell ref="X90:Y90"/>
    <mergeCell ref="Z90:AD90"/>
    <mergeCell ref="AG90:AJ90"/>
    <mergeCell ref="AK89:AL89"/>
    <mergeCell ref="AM89:AR89"/>
    <mergeCell ref="AT89:AV89"/>
    <mergeCell ref="AW89:AX89"/>
    <mergeCell ref="AY89:AZ89"/>
    <mergeCell ref="BA89:BB89"/>
    <mergeCell ref="BC88:BG88"/>
    <mergeCell ref="D89:G89"/>
    <mergeCell ref="H89:I89"/>
    <mergeCell ref="J89:O89"/>
    <mergeCell ref="Q89:S89"/>
    <mergeCell ref="T89:U89"/>
    <mergeCell ref="V89:W89"/>
    <mergeCell ref="X89:Y89"/>
    <mergeCell ref="Z89:AD89"/>
    <mergeCell ref="AG89:AJ89"/>
    <mergeCell ref="AK88:AL88"/>
    <mergeCell ref="AM88:AR88"/>
    <mergeCell ref="AT88:AV88"/>
    <mergeCell ref="AW88:AX88"/>
    <mergeCell ref="AY88:AZ88"/>
    <mergeCell ref="BA88:BB88"/>
    <mergeCell ref="BC87:BG87"/>
    <mergeCell ref="D88:G88"/>
    <mergeCell ref="H88:I88"/>
    <mergeCell ref="J88:O88"/>
    <mergeCell ref="Q88:S88"/>
    <mergeCell ref="T88:U88"/>
    <mergeCell ref="V88:W88"/>
    <mergeCell ref="X88:Y88"/>
    <mergeCell ref="Z88:AD88"/>
    <mergeCell ref="AG88:AJ88"/>
    <mergeCell ref="AK87:AL87"/>
    <mergeCell ref="AM87:AR87"/>
    <mergeCell ref="AT87:AV87"/>
    <mergeCell ref="AW87:AX87"/>
    <mergeCell ref="AY87:AZ87"/>
    <mergeCell ref="BA87:BB87"/>
    <mergeCell ref="BC86:BG86"/>
    <mergeCell ref="D87:G87"/>
    <mergeCell ref="H87:I87"/>
    <mergeCell ref="J87:O87"/>
    <mergeCell ref="Q87:S87"/>
    <mergeCell ref="T87:U87"/>
    <mergeCell ref="V87:W87"/>
    <mergeCell ref="X87:Y87"/>
    <mergeCell ref="Z87:AD87"/>
    <mergeCell ref="AG87:AJ87"/>
    <mergeCell ref="AK86:AL86"/>
    <mergeCell ref="AM86:AR86"/>
    <mergeCell ref="AT86:AV86"/>
    <mergeCell ref="AW86:AX86"/>
    <mergeCell ref="AY86:AZ86"/>
    <mergeCell ref="BA86:BB86"/>
    <mergeCell ref="BC85:BG85"/>
    <mergeCell ref="D86:G86"/>
    <mergeCell ref="H86:I86"/>
    <mergeCell ref="J86:O86"/>
    <mergeCell ref="Q86:S86"/>
    <mergeCell ref="T86:U86"/>
    <mergeCell ref="V86:W86"/>
    <mergeCell ref="X86:Y86"/>
    <mergeCell ref="Z86:AD86"/>
    <mergeCell ref="AG86:AJ86"/>
    <mergeCell ref="AK85:AL85"/>
    <mergeCell ref="AM85:AR85"/>
    <mergeCell ref="AT85:AV85"/>
    <mergeCell ref="AW85:AX85"/>
    <mergeCell ref="AY85:AZ85"/>
    <mergeCell ref="BA85:BB85"/>
    <mergeCell ref="BC84:BG84"/>
    <mergeCell ref="D85:G85"/>
    <mergeCell ref="H85:I85"/>
    <mergeCell ref="J85:O85"/>
    <mergeCell ref="Q85:S85"/>
    <mergeCell ref="T85:U85"/>
    <mergeCell ref="V85:W85"/>
    <mergeCell ref="X85:Y85"/>
    <mergeCell ref="Z85:AD85"/>
    <mergeCell ref="AG85:AJ85"/>
    <mergeCell ref="AK84:AL84"/>
    <mergeCell ref="AM84:AR84"/>
    <mergeCell ref="AT84:AV84"/>
    <mergeCell ref="AW84:AX84"/>
    <mergeCell ref="AY84:AZ84"/>
    <mergeCell ref="BA84:BB84"/>
    <mergeCell ref="BC83:BG83"/>
    <mergeCell ref="D84:G84"/>
    <mergeCell ref="H84:I84"/>
    <mergeCell ref="J84:O84"/>
    <mergeCell ref="Q84:S84"/>
    <mergeCell ref="T84:U84"/>
    <mergeCell ref="V84:W84"/>
    <mergeCell ref="X84:Y84"/>
    <mergeCell ref="Z84:AD84"/>
    <mergeCell ref="AG84:AJ84"/>
    <mergeCell ref="AK83:AL83"/>
    <mergeCell ref="AM83:AR83"/>
    <mergeCell ref="AT83:AV83"/>
    <mergeCell ref="AW83:AX83"/>
    <mergeCell ref="AY83:AZ83"/>
    <mergeCell ref="BA83:BB83"/>
    <mergeCell ref="BC82:BG82"/>
    <mergeCell ref="D83:G83"/>
    <mergeCell ref="H83:I83"/>
    <mergeCell ref="J83:O83"/>
    <mergeCell ref="Q83:S83"/>
    <mergeCell ref="T83:U83"/>
    <mergeCell ref="V83:W83"/>
    <mergeCell ref="X83:Y83"/>
    <mergeCell ref="Z83:AD83"/>
    <mergeCell ref="AG83:AJ83"/>
    <mergeCell ref="AK82:AL82"/>
    <mergeCell ref="AM82:AR82"/>
    <mergeCell ref="AT82:AV82"/>
    <mergeCell ref="AW82:AX82"/>
    <mergeCell ref="AY82:AZ82"/>
    <mergeCell ref="BA82:BB82"/>
    <mergeCell ref="BC81:BG81"/>
    <mergeCell ref="D82:G82"/>
    <mergeCell ref="H82:I82"/>
    <mergeCell ref="J82:O82"/>
    <mergeCell ref="Q82:S82"/>
    <mergeCell ref="T82:U82"/>
    <mergeCell ref="V82:W82"/>
    <mergeCell ref="X82:Y82"/>
    <mergeCell ref="Z82:AD82"/>
    <mergeCell ref="AG82:AJ82"/>
    <mergeCell ref="AK81:AL81"/>
    <mergeCell ref="AM81:AR81"/>
    <mergeCell ref="AT81:AV81"/>
    <mergeCell ref="AW81:AX81"/>
    <mergeCell ref="AY81:AZ81"/>
    <mergeCell ref="BA81:BB81"/>
    <mergeCell ref="BC80:BG80"/>
    <mergeCell ref="D81:G81"/>
    <mergeCell ref="H81:I81"/>
    <mergeCell ref="J81:O81"/>
    <mergeCell ref="Q81:S81"/>
    <mergeCell ref="T81:U81"/>
    <mergeCell ref="V81:W81"/>
    <mergeCell ref="X81:Y81"/>
    <mergeCell ref="Z81:AD81"/>
    <mergeCell ref="AG81:AJ81"/>
    <mergeCell ref="AK80:AL80"/>
    <mergeCell ref="AM80:AR80"/>
    <mergeCell ref="AT80:AV80"/>
    <mergeCell ref="AW80:AX80"/>
    <mergeCell ref="AY80:AZ80"/>
    <mergeCell ref="BA80:BB80"/>
    <mergeCell ref="BC79:BG79"/>
    <mergeCell ref="D80:G80"/>
    <mergeCell ref="H80:I80"/>
    <mergeCell ref="J80:O80"/>
    <mergeCell ref="Q80:S80"/>
    <mergeCell ref="T80:U80"/>
    <mergeCell ref="V80:W80"/>
    <mergeCell ref="X80:Y80"/>
    <mergeCell ref="Z80:AD80"/>
    <mergeCell ref="AG80:AJ80"/>
    <mergeCell ref="AK79:AL79"/>
    <mergeCell ref="AM79:AR79"/>
    <mergeCell ref="AT79:AV79"/>
    <mergeCell ref="AW79:AX79"/>
    <mergeCell ref="AY79:AZ79"/>
    <mergeCell ref="BA79:BB79"/>
    <mergeCell ref="BC78:BG78"/>
    <mergeCell ref="D79:G79"/>
    <mergeCell ref="H79:I79"/>
    <mergeCell ref="J79:O79"/>
    <mergeCell ref="Q79:S79"/>
    <mergeCell ref="T79:U79"/>
    <mergeCell ref="V79:W79"/>
    <mergeCell ref="X79:Y79"/>
    <mergeCell ref="Z79:AD79"/>
    <mergeCell ref="AG79:AJ79"/>
    <mergeCell ref="AK78:AL78"/>
    <mergeCell ref="AM78:AR78"/>
    <mergeCell ref="AT78:AV78"/>
    <mergeCell ref="AW78:AX78"/>
    <mergeCell ref="AY78:AZ78"/>
    <mergeCell ref="BA78:BB78"/>
    <mergeCell ref="BC77:BG77"/>
    <mergeCell ref="D78:G78"/>
    <mergeCell ref="H78:I78"/>
    <mergeCell ref="J78:O78"/>
    <mergeCell ref="Q78:S78"/>
    <mergeCell ref="T78:U78"/>
    <mergeCell ref="V78:W78"/>
    <mergeCell ref="X78:Y78"/>
    <mergeCell ref="Z78:AD78"/>
    <mergeCell ref="AG78:AJ78"/>
    <mergeCell ref="AK77:AL77"/>
    <mergeCell ref="AM77:AR77"/>
    <mergeCell ref="AT77:AV77"/>
    <mergeCell ref="AW77:AX77"/>
    <mergeCell ref="AY77:AZ77"/>
    <mergeCell ref="BA77:BB77"/>
    <mergeCell ref="BC76:BG76"/>
    <mergeCell ref="D77:G77"/>
    <mergeCell ref="H77:I77"/>
    <mergeCell ref="J77:O77"/>
    <mergeCell ref="Q77:S77"/>
    <mergeCell ref="T77:U77"/>
    <mergeCell ref="V77:W77"/>
    <mergeCell ref="X77:Y77"/>
    <mergeCell ref="Z77:AD77"/>
    <mergeCell ref="AG77:AJ77"/>
    <mergeCell ref="AK76:AL76"/>
    <mergeCell ref="AM76:AR76"/>
    <mergeCell ref="AT76:AV76"/>
    <mergeCell ref="AW76:AX76"/>
    <mergeCell ref="AY76:AZ76"/>
    <mergeCell ref="BA76:BB76"/>
    <mergeCell ref="BC75:BG75"/>
    <mergeCell ref="D76:G76"/>
    <mergeCell ref="H76:I76"/>
    <mergeCell ref="J76:O76"/>
    <mergeCell ref="Q76:S76"/>
    <mergeCell ref="T76:U76"/>
    <mergeCell ref="V76:W76"/>
    <mergeCell ref="X76:Y76"/>
    <mergeCell ref="Z76:AD76"/>
    <mergeCell ref="AG76:AJ76"/>
    <mergeCell ref="AK75:AL75"/>
    <mergeCell ref="AM75:AR75"/>
    <mergeCell ref="AT75:AV75"/>
    <mergeCell ref="AW75:AX75"/>
    <mergeCell ref="AY75:AZ75"/>
    <mergeCell ref="BA75:BB75"/>
    <mergeCell ref="BC74:BG74"/>
    <mergeCell ref="D75:G75"/>
    <mergeCell ref="H75:I75"/>
    <mergeCell ref="J75:O75"/>
    <mergeCell ref="Q75:S75"/>
    <mergeCell ref="T75:U75"/>
    <mergeCell ref="V75:W75"/>
    <mergeCell ref="X75:Y75"/>
    <mergeCell ref="Z75:AD75"/>
    <mergeCell ref="AG75:AJ75"/>
    <mergeCell ref="AK74:AL74"/>
    <mergeCell ref="AM74:AR74"/>
    <mergeCell ref="AT74:AV74"/>
    <mergeCell ref="AW74:AX74"/>
    <mergeCell ref="AY74:AZ74"/>
    <mergeCell ref="BA74:BB74"/>
    <mergeCell ref="BC73:BG73"/>
    <mergeCell ref="D74:G74"/>
    <mergeCell ref="H74:I74"/>
    <mergeCell ref="J74:O74"/>
    <mergeCell ref="Q74:S74"/>
    <mergeCell ref="T74:U74"/>
    <mergeCell ref="V74:W74"/>
    <mergeCell ref="X74:Y74"/>
    <mergeCell ref="Z74:AD74"/>
    <mergeCell ref="AG74:AJ74"/>
    <mergeCell ref="AK73:AL73"/>
    <mergeCell ref="AM73:AR73"/>
    <mergeCell ref="AT73:AV73"/>
    <mergeCell ref="AW73:AX73"/>
    <mergeCell ref="AY73:AZ73"/>
    <mergeCell ref="BA73:BB73"/>
    <mergeCell ref="BC72:BG72"/>
    <mergeCell ref="D73:G73"/>
    <mergeCell ref="H73:I73"/>
    <mergeCell ref="J73:O73"/>
    <mergeCell ref="Q73:S73"/>
    <mergeCell ref="T73:U73"/>
    <mergeCell ref="V73:W73"/>
    <mergeCell ref="X73:Y73"/>
    <mergeCell ref="Z73:AD73"/>
    <mergeCell ref="AG73:AJ73"/>
    <mergeCell ref="AK72:AL72"/>
    <mergeCell ref="AM72:AR72"/>
    <mergeCell ref="AT72:AV72"/>
    <mergeCell ref="AW72:AX72"/>
    <mergeCell ref="AY72:AZ72"/>
    <mergeCell ref="BA72:BB72"/>
    <mergeCell ref="BC71:BG71"/>
    <mergeCell ref="D72:G72"/>
    <mergeCell ref="H72:I72"/>
    <mergeCell ref="J72:O72"/>
    <mergeCell ref="Q72:S72"/>
    <mergeCell ref="T72:U72"/>
    <mergeCell ref="V72:W72"/>
    <mergeCell ref="X72:Y72"/>
    <mergeCell ref="Z72:AD72"/>
    <mergeCell ref="AG72:AJ72"/>
    <mergeCell ref="AK71:AL71"/>
    <mergeCell ref="AM71:AR71"/>
    <mergeCell ref="AT71:AV71"/>
    <mergeCell ref="AW71:AX71"/>
    <mergeCell ref="AY71:AZ71"/>
    <mergeCell ref="BA71:BB71"/>
    <mergeCell ref="BC70:BG70"/>
    <mergeCell ref="D71:G71"/>
    <mergeCell ref="H71:I71"/>
    <mergeCell ref="J71:O71"/>
    <mergeCell ref="Q71:S71"/>
    <mergeCell ref="T71:U71"/>
    <mergeCell ref="V71:W71"/>
    <mergeCell ref="X71:Y71"/>
    <mergeCell ref="Z71:AD71"/>
    <mergeCell ref="AG71:AJ71"/>
    <mergeCell ref="AK70:AL70"/>
    <mergeCell ref="AM70:AR70"/>
    <mergeCell ref="AT70:AV70"/>
    <mergeCell ref="AW70:AX70"/>
    <mergeCell ref="AY70:AZ70"/>
    <mergeCell ref="BA70:BB70"/>
    <mergeCell ref="BC69:BG69"/>
    <mergeCell ref="D70:G70"/>
    <mergeCell ref="H70:I70"/>
    <mergeCell ref="J70:O70"/>
    <mergeCell ref="Q70:S70"/>
    <mergeCell ref="T70:U70"/>
    <mergeCell ref="V70:W70"/>
    <mergeCell ref="X70:Y70"/>
    <mergeCell ref="Z70:AD70"/>
    <mergeCell ref="AG70:AJ70"/>
    <mergeCell ref="AK69:AL69"/>
    <mergeCell ref="AM69:AR69"/>
    <mergeCell ref="AT69:AV69"/>
    <mergeCell ref="AW69:AX69"/>
    <mergeCell ref="AY69:AZ69"/>
    <mergeCell ref="BA69:BB69"/>
    <mergeCell ref="BC68:BG68"/>
    <mergeCell ref="D69:G69"/>
    <mergeCell ref="H69:I69"/>
    <mergeCell ref="J69:O69"/>
    <mergeCell ref="Q69:S69"/>
    <mergeCell ref="T69:U69"/>
    <mergeCell ref="V69:W69"/>
    <mergeCell ref="X69:Y69"/>
    <mergeCell ref="Z69:AD69"/>
    <mergeCell ref="AG69:AJ69"/>
    <mergeCell ref="AK68:AL68"/>
    <mergeCell ref="AM68:AR68"/>
    <mergeCell ref="AT68:AV68"/>
    <mergeCell ref="AW68:AX68"/>
    <mergeCell ref="AY68:AZ68"/>
    <mergeCell ref="BA68:BB68"/>
    <mergeCell ref="BC67:BG67"/>
    <mergeCell ref="D68:G68"/>
    <mergeCell ref="H68:I68"/>
    <mergeCell ref="J68:O68"/>
    <mergeCell ref="Q68:S68"/>
    <mergeCell ref="T68:U68"/>
    <mergeCell ref="V68:W68"/>
    <mergeCell ref="X68:Y68"/>
    <mergeCell ref="Z68:AD68"/>
    <mergeCell ref="AG68:AJ68"/>
    <mergeCell ref="AK67:AL67"/>
    <mergeCell ref="AM67:AR67"/>
    <mergeCell ref="AT67:AV67"/>
    <mergeCell ref="AW67:AX67"/>
    <mergeCell ref="AY67:AZ67"/>
    <mergeCell ref="BA67:BB67"/>
    <mergeCell ref="BC66:BG66"/>
    <mergeCell ref="D67:G67"/>
    <mergeCell ref="H67:I67"/>
    <mergeCell ref="J67:O67"/>
    <mergeCell ref="Q67:S67"/>
    <mergeCell ref="T67:U67"/>
    <mergeCell ref="V67:W67"/>
    <mergeCell ref="X67:Y67"/>
    <mergeCell ref="Z67:AD67"/>
    <mergeCell ref="AG67:AJ67"/>
    <mergeCell ref="AK66:AL66"/>
    <mergeCell ref="AM66:AR66"/>
    <mergeCell ref="AT66:AV66"/>
    <mergeCell ref="AW66:AX66"/>
    <mergeCell ref="AY66:AZ66"/>
    <mergeCell ref="BA66:BB66"/>
    <mergeCell ref="BC65:BG65"/>
    <mergeCell ref="D66:G66"/>
    <mergeCell ref="H66:I66"/>
    <mergeCell ref="J66:O66"/>
    <mergeCell ref="Q66:S66"/>
    <mergeCell ref="T66:U66"/>
    <mergeCell ref="V66:W66"/>
    <mergeCell ref="X66:Y66"/>
    <mergeCell ref="Z66:AD66"/>
    <mergeCell ref="AG66:AJ66"/>
    <mergeCell ref="AK65:AL65"/>
    <mergeCell ref="AM65:AR65"/>
    <mergeCell ref="AT65:AV65"/>
    <mergeCell ref="AW65:AX65"/>
    <mergeCell ref="AY65:AZ65"/>
    <mergeCell ref="BA65:BB65"/>
    <mergeCell ref="BC64:BG64"/>
    <mergeCell ref="D65:G65"/>
    <mergeCell ref="H65:I65"/>
    <mergeCell ref="J65:O65"/>
    <mergeCell ref="Q65:S65"/>
    <mergeCell ref="T65:U65"/>
    <mergeCell ref="V65:W65"/>
    <mergeCell ref="X65:Y65"/>
    <mergeCell ref="Z65:AD65"/>
    <mergeCell ref="AG65:AJ65"/>
    <mergeCell ref="AK64:AL64"/>
    <mergeCell ref="AM64:AR64"/>
    <mergeCell ref="AT64:AV64"/>
    <mergeCell ref="AW64:AX64"/>
    <mergeCell ref="AY64:AZ64"/>
    <mergeCell ref="BA64:BB64"/>
    <mergeCell ref="BC63:BG63"/>
    <mergeCell ref="D64:G64"/>
    <mergeCell ref="H64:I64"/>
    <mergeCell ref="J64:O64"/>
    <mergeCell ref="Q64:S64"/>
    <mergeCell ref="T64:U64"/>
    <mergeCell ref="V64:W64"/>
    <mergeCell ref="X64:Y64"/>
    <mergeCell ref="Z64:AD64"/>
    <mergeCell ref="AG64:AJ64"/>
    <mergeCell ref="AK63:AL63"/>
    <mergeCell ref="AM63:AR63"/>
    <mergeCell ref="AT63:AV63"/>
    <mergeCell ref="AW63:AX63"/>
    <mergeCell ref="AY63:AZ63"/>
    <mergeCell ref="BA63:BB63"/>
    <mergeCell ref="BC62:BG62"/>
    <mergeCell ref="D63:G63"/>
    <mergeCell ref="H63:I63"/>
    <mergeCell ref="J63:O63"/>
    <mergeCell ref="Q63:S63"/>
    <mergeCell ref="T63:U63"/>
    <mergeCell ref="V63:W63"/>
    <mergeCell ref="X63:Y63"/>
    <mergeCell ref="Z63:AD63"/>
    <mergeCell ref="AG63:AJ63"/>
    <mergeCell ref="AK62:AL62"/>
    <mergeCell ref="AM62:AR62"/>
    <mergeCell ref="AT62:AV62"/>
    <mergeCell ref="AW62:AX62"/>
    <mergeCell ref="AY62:AZ62"/>
    <mergeCell ref="BA62:BB62"/>
    <mergeCell ref="BC61:BG61"/>
    <mergeCell ref="D62:G62"/>
    <mergeCell ref="H62:I62"/>
    <mergeCell ref="J62:O62"/>
    <mergeCell ref="Q62:S62"/>
    <mergeCell ref="T62:U62"/>
    <mergeCell ref="V62:W62"/>
    <mergeCell ref="X62:Y62"/>
    <mergeCell ref="Z62:AD62"/>
    <mergeCell ref="AG62:AJ62"/>
    <mergeCell ref="AK61:AL61"/>
    <mergeCell ref="AM61:AR61"/>
    <mergeCell ref="AT61:AV61"/>
    <mergeCell ref="AW61:AX61"/>
    <mergeCell ref="AY61:AZ61"/>
    <mergeCell ref="BA61:BB61"/>
    <mergeCell ref="BC60:BG60"/>
    <mergeCell ref="D61:G61"/>
    <mergeCell ref="H61:I61"/>
    <mergeCell ref="J61:O61"/>
    <mergeCell ref="Q61:S61"/>
    <mergeCell ref="T61:U61"/>
    <mergeCell ref="V61:W61"/>
    <mergeCell ref="X61:Y61"/>
    <mergeCell ref="Z61:AD61"/>
    <mergeCell ref="AG61:AJ61"/>
    <mergeCell ref="AK60:AL60"/>
    <mergeCell ref="AM60:AR60"/>
    <mergeCell ref="AT60:AV60"/>
    <mergeCell ref="AW60:AX60"/>
    <mergeCell ref="AY60:AZ60"/>
    <mergeCell ref="BA60:BB60"/>
    <mergeCell ref="BC59:BG59"/>
    <mergeCell ref="D60:G60"/>
    <mergeCell ref="H60:I60"/>
    <mergeCell ref="J60:O60"/>
    <mergeCell ref="Q60:S60"/>
    <mergeCell ref="T60:U60"/>
    <mergeCell ref="V60:W60"/>
    <mergeCell ref="X60:Y60"/>
    <mergeCell ref="Z60:AD60"/>
    <mergeCell ref="AG60:AJ60"/>
    <mergeCell ref="AK59:AL59"/>
    <mergeCell ref="AM59:AR59"/>
    <mergeCell ref="AT59:AV59"/>
    <mergeCell ref="AW59:AX59"/>
    <mergeCell ref="AY59:AZ59"/>
    <mergeCell ref="BA59:BB59"/>
    <mergeCell ref="BC58:BG58"/>
    <mergeCell ref="D59:G59"/>
    <mergeCell ref="H59:I59"/>
    <mergeCell ref="J59:O59"/>
    <mergeCell ref="Q59:S59"/>
    <mergeCell ref="T59:U59"/>
    <mergeCell ref="V59:W59"/>
    <mergeCell ref="X59:Y59"/>
    <mergeCell ref="Z59:AD59"/>
    <mergeCell ref="AG59:AJ59"/>
    <mergeCell ref="AK58:AL58"/>
    <mergeCell ref="AM58:AR58"/>
    <mergeCell ref="AT58:AV58"/>
    <mergeCell ref="AW58:AX58"/>
    <mergeCell ref="AY58:AZ58"/>
    <mergeCell ref="BA58:BB58"/>
    <mergeCell ref="BC57:BG57"/>
    <mergeCell ref="D58:G58"/>
    <mergeCell ref="H58:I58"/>
    <mergeCell ref="J58:O58"/>
    <mergeCell ref="Q58:S58"/>
    <mergeCell ref="T58:U58"/>
    <mergeCell ref="V58:W58"/>
    <mergeCell ref="X58:Y58"/>
    <mergeCell ref="Z58:AD58"/>
    <mergeCell ref="AG58:AJ58"/>
    <mergeCell ref="AK57:AL57"/>
    <mergeCell ref="AM57:AR57"/>
    <mergeCell ref="AT57:AV57"/>
    <mergeCell ref="AW57:AX57"/>
    <mergeCell ref="AY57:AZ57"/>
    <mergeCell ref="BA57:BB57"/>
    <mergeCell ref="BC56:BG56"/>
    <mergeCell ref="D57:G57"/>
    <mergeCell ref="H57:I57"/>
    <mergeCell ref="J57:O57"/>
    <mergeCell ref="Q57:S57"/>
    <mergeCell ref="T57:U57"/>
    <mergeCell ref="V57:W57"/>
    <mergeCell ref="X57:Y57"/>
    <mergeCell ref="Z57:AD57"/>
    <mergeCell ref="AG57:AJ57"/>
    <mergeCell ref="AK56:AL56"/>
    <mergeCell ref="AM56:AR56"/>
    <mergeCell ref="AT56:AV56"/>
    <mergeCell ref="AW56:AX56"/>
    <mergeCell ref="AY56:AZ56"/>
    <mergeCell ref="BA56:BB56"/>
    <mergeCell ref="BC55:BG55"/>
    <mergeCell ref="D56:G56"/>
    <mergeCell ref="H56:I56"/>
    <mergeCell ref="J56:O56"/>
    <mergeCell ref="Q56:S56"/>
    <mergeCell ref="T56:U56"/>
    <mergeCell ref="V56:W56"/>
    <mergeCell ref="X56:Y56"/>
    <mergeCell ref="Z56:AD56"/>
    <mergeCell ref="AG56:AJ56"/>
    <mergeCell ref="AK55:AL55"/>
    <mergeCell ref="AM55:AR55"/>
    <mergeCell ref="AT55:AV55"/>
    <mergeCell ref="AW55:AX55"/>
    <mergeCell ref="AY55:AZ55"/>
    <mergeCell ref="BA55:BB55"/>
    <mergeCell ref="BC54:BG54"/>
    <mergeCell ref="D55:G55"/>
    <mergeCell ref="H55:I55"/>
    <mergeCell ref="J55:O55"/>
    <mergeCell ref="Q55:S55"/>
    <mergeCell ref="T55:U55"/>
    <mergeCell ref="V55:W55"/>
    <mergeCell ref="X55:Y55"/>
    <mergeCell ref="Z55:AD55"/>
    <mergeCell ref="AG55:AJ55"/>
    <mergeCell ref="AK54:AL54"/>
    <mergeCell ref="AM54:AR54"/>
    <mergeCell ref="AT54:AV54"/>
    <mergeCell ref="AW54:AX54"/>
    <mergeCell ref="AY54:AZ54"/>
    <mergeCell ref="BA54:BB54"/>
    <mergeCell ref="BC53:BG53"/>
    <mergeCell ref="D54:G54"/>
    <mergeCell ref="H54:I54"/>
    <mergeCell ref="J54:O54"/>
    <mergeCell ref="Q54:S54"/>
    <mergeCell ref="T54:U54"/>
    <mergeCell ref="V54:W54"/>
    <mergeCell ref="X54:Y54"/>
    <mergeCell ref="Z54:AD54"/>
    <mergeCell ref="AG54:AJ54"/>
    <mergeCell ref="AK53:AL53"/>
    <mergeCell ref="AM53:AR53"/>
    <mergeCell ref="AT53:AV53"/>
    <mergeCell ref="AW53:AX53"/>
    <mergeCell ref="AY53:AZ53"/>
    <mergeCell ref="BA53:BB53"/>
    <mergeCell ref="BC52:BG52"/>
    <mergeCell ref="D53:G53"/>
    <mergeCell ref="H53:I53"/>
    <mergeCell ref="J53:O53"/>
    <mergeCell ref="Q53:S53"/>
    <mergeCell ref="T53:U53"/>
    <mergeCell ref="V53:W53"/>
    <mergeCell ref="X53:Y53"/>
    <mergeCell ref="Z53:AD53"/>
    <mergeCell ref="AG53:AJ53"/>
    <mergeCell ref="AK52:AL52"/>
    <mergeCell ref="AM52:AR52"/>
    <mergeCell ref="AT52:AV52"/>
    <mergeCell ref="AW52:AX52"/>
    <mergeCell ref="AY52:AZ52"/>
    <mergeCell ref="BA52:BB52"/>
    <mergeCell ref="BC51:BG51"/>
    <mergeCell ref="D52:G52"/>
    <mergeCell ref="H52:I52"/>
    <mergeCell ref="J52:O52"/>
    <mergeCell ref="Q52:S52"/>
    <mergeCell ref="T52:U52"/>
    <mergeCell ref="V52:W52"/>
    <mergeCell ref="X52:Y52"/>
    <mergeCell ref="Z52:AD52"/>
    <mergeCell ref="AG52:AJ52"/>
    <mergeCell ref="AK51:AL51"/>
    <mergeCell ref="AM51:AR51"/>
    <mergeCell ref="AT51:AV51"/>
    <mergeCell ref="AW51:AX51"/>
    <mergeCell ref="AY51:AZ51"/>
    <mergeCell ref="BA51:BB51"/>
    <mergeCell ref="BC50:BG50"/>
    <mergeCell ref="D51:G51"/>
    <mergeCell ref="H51:I51"/>
    <mergeCell ref="J51:O51"/>
    <mergeCell ref="Q51:S51"/>
    <mergeCell ref="T51:U51"/>
    <mergeCell ref="V51:W51"/>
    <mergeCell ref="X51:Y51"/>
    <mergeCell ref="Z51:AD51"/>
    <mergeCell ref="AG51:AJ51"/>
    <mergeCell ref="AK50:AL50"/>
    <mergeCell ref="AM50:AR50"/>
    <mergeCell ref="AT50:AV50"/>
    <mergeCell ref="AW50:AX50"/>
    <mergeCell ref="AY50:AZ50"/>
    <mergeCell ref="BA50:BB50"/>
    <mergeCell ref="BC49:BG49"/>
    <mergeCell ref="D50:G50"/>
    <mergeCell ref="H50:I50"/>
    <mergeCell ref="J50:O50"/>
    <mergeCell ref="Q50:S50"/>
    <mergeCell ref="T50:U50"/>
    <mergeCell ref="V50:W50"/>
    <mergeCell ref="X50:Y50"/>
    <mergeCell ref="Z50:AD50"/>
    <mergeCell ref="AG50:AJ50"/>
    <mergeCell ref="AK49:AL49"/>
    <mergeCell ref="AM49:AR49"/>
    <mergeCell ref="AT49:AV49"/>
    <mergeCell ref="AW49:AX49"/>
    <mergeCell ref="AY49:AZ49"/>
    <mergeCell ref="BA49:BB49"/>
    <mergeCell ref="BC48:BG48"/>
    <mergeCell ref="D49:G49"/>
    <mergeCell ref="H49:I49"/>
    <mergeCell ref="J49:O49"/>
    <mergeCell ref="Q49:S49"/>
    <mergeCell ref="T49:U49"/>
    <mergeCell ref="V49:W49"/>
    <mergeCell ref="X49:Y49"/>
    <mergeCell ref="Z49:AD49"/>
    <mergeCell ref="AG49:AJ49"/>
    <mergeCell ref="AK48:AL48"/>
    <mergeCell ref="AM48:AR48"/>
    <mergeCell ref="AT48:AV48"/>
    <mergeCell ref="AW48:AX48"/>
    <mergeCell ref="AY48:AZ48"/>
    <mergeCell ref="BA48:BB48"/>
    <mergeCell ref="BC47:BG47"/>
    <mergeCell ref="D48:G48"/>
    <mergeCell ref="H48:I48"/>
    <mergeCell ref="J48:O48"/>
    <mergeCell ref="Q48:S48"/>
    <mergeCell ref="T48:U48"/>
    <mergeCell ref="V48:W48"/>
    <mergeCell ref="X48:Y48"/>
    <mergeCell ref="Z48:AD48"/>
    <mergeCell ref="AG48:AJ48"/>
    <mergeCell ref="AK47:AL47"/>
    <mergeCell ref="AM47:AR47"/>
    <mergeCell ref="AT47:AV47"/>
    <mergeCell ref="AW47:AX47"/>
    <mergeCell ref="AY47:AZ47"/>
    <mergeCell ref="BA47:BB47"/>
    <mergeCell ref="BC46:BG46"/>
    <mergeCell ref="D47:G47"/>
    <mergeCell ref="H47:I47"/>
    <mergeCell ref="J47:O47"/>
    <mergeCell ref="Q47:S47"/>
    <mergeCell ref="T47:U47"/>
    <mergeCell ref="V47:W47"/>
    <mergeCell ref="X47:Y47"/>
    <mergeCell ref="Z47:AD47"/>
    <mergeCell ref="AG47:AJ47"/>
    <mergeCell ref="AK46:AL46"/>
    <mergeCell ref="AM46:AR46"/>
    <mergeCell ref="AT46:AV46"/>
    <mergeCell ref="AW46:AX46"/>
    <mergeCell ref="AY46:AZ46"/>
    <mergeCell ref="BA46:BB46"/>
    <mergeCell ref="BC45:BG45"/>
    <mergeCell ref="D46:G46"/>
    <mergeCell ref="H46:I46"/>
    <mergeCell ref="J46:O46"/>
    <mergeCell ref="Q46:S46"/>
    <mergeCell ref="T46:U46"/>
    <mergeCell ref="V46:W46"/>
    <mergeCell ref="X46:Y46"/>
    <mergeCell ref="Z46:AD46"/>
    <mergeCell ref="AG46:AJ46"/>
    <mergeCell ref="AK45:AL45"/>
    <mergeCell ref="AM45:AR45"/>
    <mergeCell ref="AT45:AV45"/>
    <mergeCell ref="AW45:AX45"/>
    <mergeCell ref="AY45:AZ45"/>
    <mergeCell ref="BA45:BB45"/>
    <mergeCell ref="BC44:BG44"/>
    <mergeCell ref="D45:G45"/>
    <mergeCell ref="H45:I45"/>
    <mergeCell ref="J45:O45"/>
    <mergeCell ref="Q45:S45"/>
    <mergeCell ref="T45:U45"/>
    <mergeCell ref="V45:W45"/>
    <mergeCell ref="X45:Y45"/>
    <mergeCell ref="Z45:AD45"/>
    <mergeCell ref="AG45:AJ45"/>
    <mergeCell ref="AK44:AL44"/>
    <mergeCell ref="AM44:AR44"/>
    <mergeCell ref="AT44:AV44"/>
    <mergeCell ref="AW44:AX44"/>
    <mergeCell ref="AY44:AZ44"/>
    <mergeCell ref="BA44:BB44"/>
    <mergeCell ref="BC43:BG43"/>
    <mergeCell ref="D44:G44"/>
    <mergeCell ref="H44:I44"/>
    <mergeCell ref="J44:O44"/>
    <mergeCell ref="Q44:S44"/>
    <mergeCell ref="T44:U44"/>
    <mergeCell ref="V44:W44"/>
    <mergeCell ref="X44:Y44"/>
    <mergeCell ref="Z44:AD44"/>
    <mergeCell ref="AG44:AJ44"/>
    <mergeCell ref="AK43:AL43"/>
    <mergeCell ref="AM43:AR43"/>
    <mergeCell ref="AT43:AV43"/>
    <mergeCell ref="AW43:AX43"/>
    <mergeCell ref="AY43:AZ43"/>
    <mergeCell ref="BA43:BB43"/>
    <mergeCell ref="BC42:BG42"/>
    <mergeCell ref="D43:G43"/>
    <mergeCell ref="H43:I43"/>
    <mergeCell ref="J43:O43"/>
    <mergeCell ref="Q43:S43"/>
    <mergeCell ref="T43:U43"/>
    <mergeCell ref="V43:W43"/>
    <mergeCell ref="X43:Y43"/>
    <mergeCell ref="Z43:AD43"/>
    <mergeCell ref="AG43:AJ43"/>
    <mergeCell ref="AK42:AL42"/>
    <mergeCell ref="AM42:AR42"/>
    <mergeCell ref="AT42:AV42"/>
    <mergeCell ref="AW42:AX42"/>
    <mergeCell ref="AY42:AZ42"/>
    <mergeCell ref="BA42:BB42"/>
    <mergeCell ref="BC41:BG41"/>
    <mergeCell ref="D42:G42"/>
    <mergeCell ref="H42:I42"/>
    <mergeCell ref="J42:O42"/>
    <mergeCell ref="Q42:S42"/>
    <mergeCell ref="T42:U42"/>
    <mergeCell ref="V42:W42"/>
    <mergeCell ref="X42:Y42"/>
    <mergeCell ref="Z42:AD42"/>
    <mergeCell ref="AG42:AJ42"/>
    <mergeCell ref="AK41:AL41"/>
    <mergeCell ref="AM41:AR41"/>
    <mergeCell ref="AT41:AV41"/>
    <mergeCell ref="AW41:AX41"/>
    <mergeCell ref="AY41:AZ41"/>
    <mergeCell ref="BA41:BB41"/>
    <mergeCell ref="BC40:BG40"/>
    <mergeCell ref="D41:G41"/>
    <mergeCell ref="H41:I41"/>
    <mergeCell ref="J41:O41"/>
    <mergeCell ref="Q41:S41"/>
    <mergeCell ref="T41:U41"/>
    <mergeCell ref="V41:W41"/>
    <mergeCell ref="X41:Y41"/>
    <mergeCell ref="Z41:AD41"/>
    <mergeCell ref="AG41:AJ41"/>
    <mergeCell ref="AK40:AL40"/>
    <mergeCell ref="AM40:AR40"/>
    <mergeCell ref="AT40:AV40"/>
    <mergeCell ref="AW40:AX40"/>
    <mergeCell ref="AY40:AZ40"/>
    <mergeCell ref="BA40:BB40"/>
    <mergeCell ref="BC39:BG39"/>
    <mergeCell ref="D40:G40"/>
    <mergeCell ref="H40:I40"/>
    <mergeCell ref="J40:O40"/>
    <mergeCell ref="Q40:S40"/>
    <mergeCell ref="T40:U40"/>
    <mergeCell ref="V40:W40"/>
    <mergeCell ref="X40:Y40"/>
    <mergeCell ref="Z40:AD40"/>
    <mergeCell ref="AG40:AJ40"/>
    <mergeCell ref="AK39:AL39"/>
    <mergeCell ref="AM39:AR39"/>
    <mergeCell ref="AT39:AV39"/>
    <mergeCell ref="AW39:AX39"/>
    <mergeCell ref="AY39:AZ39"/>
    <mergeCell ref="BA39:BB39"/>
    <mergeCell ref="BC38:BG38"/>
    <mergeCell ref="D39:G39"/>
    <mergeCell ref="H39:I39"/>
    <mergeCell ref="J39:O39"/>
    <mergeCell ref="Q39:S39"/>
    <mergeCell ref="T39:U39"/>
    <mergeCell ref="V39:W39"/>
    <mergeCell ref="X39:Y39"/>
    <mergeCell ref="Z39:AD39"/>
    <mergeCell ref="AG39:AJ39"/>
    <mergeCell ref="AK38:AL38"/>
    <mergeCell ref="AM38:AR38"/>
    <mergeCell ref="AT38:AV38"/>
    <mergeCell ref="AW38:AX38"/>
    <mergeCell ref="AY38:AZ38"/>
    <mergeCell ref="BA38:BB38"/>
    <mergeCell ref="BC37:BG37"/>
    <mergeCell ref="D38:G38"/>
    <mergeCell ref="H38:I38"/>
    <mergeCell ref="J38:O38"/>
    <mergeCell ref="Q38:S38"/>
    <mergeCell ref="T38:U38"/>
    <mergeCell ref="V38:W38"/>
    <mergeCell ref="X38:Y38"/>
    <mergeCell ref="Z38:AD38"/>
    <mergeCell ref="AG38:AJ38"/>
    <mergeCell ref="AK37:AL37"/>
    <mergeCell ref="AM37:AR37"/>
    <mergeCell ref="AT37:AV37"/>
    <mergeCell ref="AW37:AX37"/>
    <mergeCell ref="AY37:AZ37"/>
    <mergeCell ref="BA37:BB37"/>
    <mergeCell ref="BC36:BG36"/>
    <mergeCell ref="D37:G37"/>
    <mergeCell ref="H37:I37"/>
    <mergeCell ref="J37:O37"/>
    <mergeCell ref="Q37:S37"/>
    <mergeCell ref="T37:U37"/>
    <mergeCell ref="V37:W37"/>
    <mergeCell ref="X37:Y37"/>
    <mergeCell ref="Z37:AD37"/>
    <mergeCell ref="AG37:AJ37"/>
    <mergeCell ref="AK36:AL36"/>
    <mergeCell ref="AM36:AR36"/>
    <mergeCell ref="AT36:AV36"/>
    <mergeCell ref="AW36:AX36"/>
    <mergeCell ref="AY36:AZ36"/>
    <mergeCell ref="BA36:BB36"/>
    <mergeCell ref="BC35:BG35"/>
    <mergeCell ref="D36:G36"/>
    <mergeCell ref="H36:I36"/>
    <mergeCell ref="J36:O36"/>
    <mergeCell ref="Q36:S36"/>
    <mergeCell ref="T36:U36"/>
    <mergeCell ref="V36:W36"/>
    <mergeCell ref="X36:Y36"/>
    <mergeCell ref="Z36:AD36"/>
    <mergeCell ref="AG36:AJ36"/>
    <mergeCell ref="AK35:AL35"/>
    <mergeCell ref="AM35:AR35"/>
    <mergeCell ref="AT35:AV35"/>
    <mergeCell ref="AW35:AX35"/>
    <mergeCell ref="AY35:AZ35"/>
    <mergeCell ref="BA35:BB35"/>
    <mergeCell ref="BC34:BG34"/>
    <mergeCell ref="D35:G35"/>
    <mergeCell ref="H35:I35"/>
    <mergeCell ref="J35:O35"/>
    <mergeCell ref="Q35:S35"/>
    <mergeCell ref="T35:U35"/>
    <mergeCell ref="V35:W35"/>
    <mergeCell ref="X35:Y35"/>
    <mergeCell ref="Z35:AD35"/>
    <mergeCell ref="AG35:AJ35"/>
    <mergeCell ref="AK34:AL34"/>
    <mergeCell ref="AM34:AR34"/>
    <mergeCell ref="AT34:AV34"/>
    <mergeCell ref="AW34:AX34"/>
    <mergeCell ref="AY34:AZ34"/>
    <mergeCell ref="BA34:BB34"/>
    <mergeCell ref="BC33:BG33"/>
    <mergeCell ref="D34:G34"/>
    <mergeCell ref="H34:I34"/>
    <mergeCell ref="J34:O34"/>
    <mergeCell ref="Q34:S34"/>
    <mergeCell ref="T34:U34"/>
    <mergeCell ref="V34:W34"/>
    <mergeCell ref="X34:Y34"/>
    <mergeCell ref="Z34:AD34"/>
    <mergeCell ref="AG34:AJ34"/>
    <mergeCell ref="AK33:AL33"/>
    <mergeCell ref="AM33:AR33"/>
    <mergeCell ref="AT33:AV33"/>
    <mergeCell ref="AW33:AX33"/>
    <mergeCell ref="AY33:AZ33"/>
    <mergeCell ref="BA33:BB33"/>
    <mergeCell ref="BC32:BG32"/>
    <mergeCell ref="D33:G33"/>
    <mergeCell ref="H33:I33"/>
    <mergeCell ref="J33:O33"/>
    <mergeCell ref="Q33:S33"/>
    <mergeCell ref="T33:U33"/>
    <mergeCell ref="V33:W33"/>
    <mergeCell ref="X33:Y33"/>
    <mergeCell ref="Z33:AD33"/>
    <mergeCell ref="AG33:AJ33"/>
    <mergeCell ref="AK32:AL32"/>
    <mergeCell ref="AM32:AR32"/>
    <mergeCell ref="AT32:AV32"/>
    <mergeCell ref="AW32:AX32"/>
    <mergeCell ref="AY32:AZ32"/>
    <mergeCell ref="BA32:BB32"/>
    <mergeCell ref="BC31:BG31"/>
    <mergeCell ref="D32:G32"/>
    <mergeCell ref="H32:I32"/>
    <mergeCell ref="J32:O32"/>
    <mergeCell ref="Q32:S32"/>
    <mergeCell ref="T32:U32"/>
    <mergeCell ref="V32:W32"/>
    <mergeCell ref="X32:Y32"/>
    <mergeCell ref="Z32:AD32"/>
    <mergeCell ref="AG32:AJ32"/>
    <mergeCell ref="AK31:AL31"/>
    <mergeCell ref="AM31:AR31"/>
    <mergeCell ref="AT31:AV31"/>
    <mergeCell ref="AW31:AX31"/>
    <mergeCell ref="AY31:AZ31"/>
    <mergeCell ref="BA31:BB31"/>
    <mergeCell ref="BC30:BG30"/>
    <mergeCell ref="D31:G31"/>
    <mergeCell ref="H31:I31"/>
    <mergeCell ref="J31:O31"/>
    <mergeCell ref="Q31:S31"/>
    <mergeCell ref="T31:U31"/>
    <mergeCell ref="V31:W31"/>
    <mergeCell ref="X31:Y31"/>
    <mergeCell ref="Z31:AD31"/>
    <mergeCell ref="AG31:AJ31"/>
    <mergeCell ref="AK30:AL30"/>
    <mergeCell ref="AM30:AR30"/>
    <mergeCell ref="AT30:AV30"/>
    <mergeCell ref="AW30:AX30"/>
    <mergeCell ref="AY30:AZ30"/>
    <mergeCell ref="BA30:BB30"/>
    <mergeCell ref="BC29:BG29"/>
    <mergeCell ref="D30:G30"/>
    <mergeCell ref="H30:I30"/>
    <mergeCell ref="J30:O30"/>
    <mergeCell ref="Q30:S30"/>
    <mergeCell ref="T30:U30"/>
    <mergeCell ref="V30:W30"/>
    <mergeCell ref="X30:Y30"/>
    <mergeCell ref="Z30:AD30"/>
    <mergeCell ref="AG30:AJ30"/>
    <mergeCell ref="AK29:AL29"/>
    <mergeCell ref="AM29:AR29"/>
    <mergeCell ref="AT29:AV29"/>
    <mergeCell ref="AW29:AX29"/>
    <mergeCell ref="AY29:AZ29"/>
    <mergeCell ref="BA29:BB29"/>
    <mergeCell ref="BC28:BG28"/>
    <mergeCell ref="D29:G29"/>
    <mergeCell ref="H29:I29"/>
    <mergeCell ref="J29:O29"/>
    <mergeCell ref="Q29:S29"/>
    <mergeCell ref="T29:U29"/>
    <mergeCell ref="V29:W29"/>
    <mergeCell ref="X29:Y29"/>
    <mergeCell ref="Z29:AD29"/>
    <mergeCell ref="AG29:AJ29"/>
    <mergeCell ref="AK28:AL28"/>
    <mergeCell ref="AM28:AR28"/>
    <mergeCell ref="AT28:AV28"/>
    <mergeCell ref="AW28:AX28"/>
    <mergeCell ref="AY28:AZ28"/>
    <mergeCell ref="BA28:BB28"/>
    <mergeCell ref="BC27:BG27"/>
    <mergeCell ref="D28:G28"/>
    <mergeCell ref="H28:I28"/>
    <mergeCell ref="J28:O28"/>
    <mergeCell ref="Q28:S28"/>
    <mergeCell ref="T28:U28"/>
    <mergeCell ref="V28:W28"/>
    <mergeCell ref="X28:Y28"/>
    <mergeCell ref="Z28:AD28"/>
    <mergeCell ref="AG28:AJ28"/>
    <mergeCell ref="AK27:AL27"/>
    <mergeCell ref="AM27:AR27"/>
    <mergeCell ref="AT27:AV27"/>
    <mergeCell ref="AW27:AX27"/>
    <mergeCell ref="AY27:AZ27"/>
    <mergeCell ref="BA27:BB27"/>
    <mergeCell ref="BC26:BG26"/>
    <mergeCell ref="D27:G27"/>
    <mergeCell ref="H27:I27"/>
    <mergeCell ref="J27:O27"/>
    <mergeCell ref="Q27:S27"/>
    <mergeCell ref="T27:U27"/>
    <mergeCell ref="V27:W27"/>
    <mergeCell ref="X27:Y27"/>
    <mergeCell ref="Z27:AD27"/>
    <mergeCell ref="AG27:AJ27"/>
    <mergeCell ref="AK26:AL26"/>
    <mergeCell ref="AM26:AR26"/>
    <mergeCell ref="AT26:AV26"/>
    <mergeCell ref="AW26:AX26"/>
    <mergeCell ref="AY26:AZ26"/>
    <mergeCell ref="BA26:BB26"/>
    <mergeCell ref="BC25:BG25"/>
    <mergeCell ref="D26:G26"/>
    <mergeCell ref="H26:I26"/>
    <mergeCell ref="J26:O26"/>
    <mergeCell ref="Q26:S26"/>
    <mergeCell ref="T26:U26"/>
    <mergeCell ref="V26:W26"/>
    <mergeCell ref="X26:Y26"/>
    <mergeCell ref="Z26:AD26"/>
    <mergeCell ref="AG26:AJ26"/>
    <mergeCell ref="AK25:AL25"/>
    <mergeCell ref="AM25:AR25"/>
    <mergeCell ref="AT25:AV25"/>
    <mergeCell ref="AW25:AX25"/>
    <mergeCell ref="AY25:AZ25"/>
    <mergeCell ref="BA25:BB25"/>
    <mergeCell ref="BC24:BG24"/>
    <mergeCell ref="D25:G25"/>
    <mergeCell ref="H25:I25"/>
    <mergeCell ref="J25:O25"/>
    <mergeCell ref="Q25:S25"/>
    <mergeCell ref="T25:U25"/>
    <mergeCell ref="V25:W25"/>
    <mergeCell ref="X25:Y25"/>
    <mergeCell ref="Z25:AD25"/>
    <mergeCell ref="AG25:AJ25"/>
    <mergeCell ref="AK24:AL24"/>
    <mergeCell ref="AM24:AR24"/>
    <mergeCell ref="AT24:AV24"/>
    <mergeCell ref="AW24:AX24"/>
    <mergeCell ref="AY24:AZ24"/>
    <mergeCell ref="BA24:BB24"/>
    <mergeCell ref="BC23:BG23"/>
    <mergeCell ref="D24:G24"/>
    <mergeCell ref="H24:I24"/>
    <mergeCell ref="J24:O24"/>
    <mergeCell ref="Q24:S24"/>
    <mergeCell ref="T24:U24"/>
    <mergeCell ref="V24:W24"/>
    <mergeCell ref="X24:Y24"/>
    <mergeCell ref="Z24:AD24"/>
    <mergeCell ref="AG24:AJ24"/>
    <mergeCell ref="AK23:AL23"/>
    <mergeCell ref="AM23:AR23"/>
    <mergeCell ref="AT23:AV23"/>
    <mergeCell ref="AW23:AX23"/>
    <mergeCell ref="AY23:AZ23"/>
    <mergeCell ref="BA23:BB23"/>
    <mergeCell ref="BC22:BG22"/>
    <mergeCell ref="D23:G23"/>
    <mergeCell ref="H23:I23"/>
    <mergeCell ref="J23:O23"/>
    <mergeCell ref="Q23:S23"/>
    <mergeCell ref="T23:U23"/>
    <mergeCell ref="V23:W23"/>
    <mergeCell ref="X23:Y23"/>
    <mergeCell ref="Z23:AD23"/>
    <mergeCell ref="AG23:AJ23"/>
    <mergeCell ref="AK22:AL22"/>
    <mergeCell ref="AM22:AR22"/>
    <mergeCell ref="AT22:AV22"/>
    <mergeCell ref="AW22:AX22"/>
    <mergeCell ref="AY22:AZ22"/>
    <mergeCell ref="BA22:BB22"/>
    <mergeCell ref="BC21:BG21"/>
    <mergeCell ref="D22:G22"/>
    <mergeCell ref="H22:I22"/>
    <mergeCell ref="J22:O22"/>
    <mergeCell ref="Q22:S22"/>
    <mergeCell ref="T22:U22"/>
    <mergeCell ref="V22:W22"/>
    <mergeCell ref="X22:Y22"/>
    <mergeCell ref="Z22:AD22"/>
    <mergeCell ref="AG22:AJ22"/>
    <mergeCell ref="AK21:AL21"/>
    <mergeCell ref="AM21:AR21"/>
    <mergeCell ref="AT21:AV21"/>
    <mergeCell ref="AW21:AX21"/>
    <mergeCell ref="AY21:AZ21"/>
    <mergeCell ref="BA21:BB21"/>
    <mergeCell ref="BC20:BG20"/>
    <mergeCell ref="D21:G21"/>
    <mergeCell ref="H21:I21"/>
    <mergeCell ref="J21:O21"/>
    <mergeCell ref="Q21:S21"/>
    <mergeCell ref="T21:U21"/>
    <mergeCell ref="V21:W21"/>
    <mergeCell ref="X21:Y21"/>
    <mergeCell ref="Z21:AD21"/>
    <mergeCell ref="AG21:AJ21"/>
    <mergeCell ref="AK20:AL20"/>
    <mergeCell ref="AM20:AR20"/>
    <mergeCell ref="AT20:AV20"/>
    <mergeCell ref="AW20:AX20"/>
    <mergeCell ref="AY20:AZ20"/>
    <mergeCell ref="BA20:BB20"/>
    <mergeCell ref="BC19:BG19"/>
    <mergeCell ref="D20:G20"/>
    <mergeCell ref="H20:I20"/>
    <mergeCell ref="J20:O20"/>
    <mergeCell ref="Q20:S20"/>
    <mergeCell ref="T20:U20"/>
    <mergeCell ref="V20:W20"/>
    <mergeCell ref="X20:Y20"/>
    <mergeCell ref="Z20:AD20"/>
    <mergeCell ref="AG20:AJ20"/>
    <mergeCell ref="AK19:AL19"/>
    <mergeCell ref="AM19:AR19"/>
    <mergeCell ref="AT19:AV19"/>
    <mergeCell ref="AW19:AX19"/>
    <mergeCell ref="AY19:AZ19"/>
    <mergeCell ref="BA19:BB19"/>
    <mergeCell ref="BC18:BG18"/>
    <mergeCell ref="D19:G19"/>
    <mergeCell ref="H19:I19"/>
    <mergeCell ref="J19:O19"/>
    <mergeCell ref="Q19:S19"/>
    <mergeCell ref="T19:U19"/>
    <mergeCell ref="V19:W19"/>
    <mergeCell ref="X19:Y19"/>
    <mergeCell ref="Z19:AD19"/>
    <mergeCell ref="AG19:AJ19"/>
    <mergeCell ref="AK18:AL18"/>
    <mergeCell ref="AM18:AR18"/>
    <mergeCell ref="AT18:AV18"/>
    <mergeCell ref="AW18:AX18"/>
    <mergeCell ref="AY18:AZ18"/>
    <mergeCell ref="BA18:BB18"/>
    <mergeCell ref="BC17:BG17"/>
    <mergeCell ref="D18:G18"/>
    <mergeCell ref="H18:I18"/>
    <mergeCell ref="J18:O18"/>
    <mergeCell ref="Q18:S18"/>
    <mergeCell ref="T18:U18"/>
    <mergeCell ref="V18:W18"/>
    <mergeCell ref="X18:Y18"/>
    <mergeCell ref="Z18:AD18"/>
    <mergeCell ref="AG18:AJ18"/>
    <mergeCell ref="AK17:AL17"/>
    <mergeCell ref="AM17:AR17"/>
    <mergeCell ref="AT17:AV17"/>
    <mergeCell ref="AW17:AX17"/>
    <mergeCell ref="AY17:AZ17"/>
    <mergeCell ref="BA17:BB17"/>
    <mergeCell ref="BC16:BG16"/>
    <mergeCell ref="D17:G17"/>
    <mergeCell ref="H17:I17"/>
    <mergeCell ref="J17:O17"/>
    <mergeCell ref="Q17:S17"/>
    <mergeCell ref="T17:U17"/>
    <mergeCell ref="V17:W17"/>
    <mergeCell ref="X17:Y17"/>
    <mergeCell ref="Z17:AD17"/>
    <mergeCell ref="AG17:AJ17"/>
    <mergeCell ref="AK16:AL16"/>
    <mergeCell ref="AM16:AR16"/>
    <mergeCell ref="AT16:AV16"/>
    <mergeCell ref="AW16:AX16"/>
    <mergeCell ref="AY16:AZ16"/>
    <mergeCell ref="BA16:BB16"/>
    <mergeCell ref="BC15:BG15"/>
    <mergeCell ref="D16:G16"/>
    <mergeCell ref="H16:I16"/>
    <mergeCell ref="J16:O16"/>
    <mergeCell ref="Q16:S16"/>
    <mergeCell ref="T16:U16"/>
    <mergeCell ref="V16:W16"/>
    <mergeCell ref="X16:Y16"/>
    <mergeCell ref="Z16:AD16"/>
    <mergeCell ref="AG16:AJ16"/>
    <mergeCell ref="AK15:AL15"/>
    <mergeCell ref="AM15:AR15"/>
    <mergeCell ref="AT15:AV15"/>
    <mergeCell ref="AW15:AX15"/>
    <mergeCell ref="AY15:AZ15"/>
    <mergeCell ref="BA15:BB15"/>
    <mergeCell ref="BC14:BG14"/>
    <mergeCell ref="D15:G15"/>
    <mergeCell ref="H15:I15"/>
    <mergeCell ref="J15:O15"/>
    <mergeCell ref="Q15:S15"/>
    <mergeCell ref="T15:U15"/>
    <mergeCell ref="V15:W15"/>
    <mergeCell ref="X15:Y15"/>
    <mergeCell ref="Z15:AD15"/>
    <mergeCell ref="AG15:AJ15"/>
    <mergeCell ref="AK14:AL14"/>
    <mergeCell ref="AM14:AR14"/>
    <mergeCell ref="AT14:AV14"/>
    <mergeCell ref="AW14:AX14"/>
    <mergeCell ref="AY14:AZ14"/>
    <mergeCell ref="BA14:BB14"/>
    <mergeCell ref="BC13:BG13"/>
    <mergeCell ref="D14:G14"/>
    <mergeCell ref="H14:I14"/>
    <mergeCell ref="J14:O14"/>
    <mergeCell ref="Q14:S14"/>
    <mergeCell ref="T14:U14"/>
    <mergeCell ref="V14:W14"/>
    <mergeCell ref="X14:Y14"/>
    <mergeCell ref="Z14:AD14"/>
    <mergeCell ref="AG14:AJ14"/>
    <mergeCell ref="AK13:AL13"/>
    <mergeCell ref="AM13:AR13"/>
    <mergeCell ref="AT13:AV13"/>
    <mergeCell ref="AW13:AX13"/>
    <mergeCell ref="AY13:AZ13"/>
    <mergeCell ref="BA13:BB13"/>
    <mergeCell ref="BC12:BG12"/>
    <mergeCell ref="D13:G13"/>
    <mergeCell ref="H13:I13"/>
    <mergeCell ref="J13:O13"/>
    <mergeCell ref="Q13:S13"/>
    <mergeCell ref="T13:U13"/>
    <mergeCell ref="V13:W13"/>
    <mergeCell ref="X13:Y13"/>
    <mergeCell ref="Z13:AD13"/>
    <mergeCell ref="AG13:AJ13"/>
    <mergeCell ref="AK12:AL12"/>
    <mergeCell ref="AM12:AR12"/>
    <mergeCell ref="AT12:AV12"/>
    <mergeCell ref="AW12:AX12"/>
    <mergeCell ref="AY12:AZ12"/>
    <mergeCell ref="BA12:BB12"/>
    <mergeCell ref="BC11:BG11"/>
    <mergeCell ref="D12:G12"/>
    <mergeCell ref="H12:I12"/>
    <mergeCell ref="J12:O12"/>
    <mergeCell ref="Q12:S12"/>
    <mergeCell ref="T12:U12"/>
    <mergeCell ref="V12:W12"/>
    <mergeCell ref="X12:Y12"/>
    <mergeCell ref="Z12:AD12"/>
    <mergeCell ref="AG12:AJ12"/>
    <mergeCell ref="AK11:AL11"/>
    <mergeCell ref="AM11:AR11"/>
    <mergeCell ref="AT11:AV11"/>
    <mergeCell ref="AW11:AX11"/>
    <mergeCell ref="AY11:AZ11"/>
    <mergeCell ref="BA11:BB11"/>
    <mergeCell ref="BC10:BG10"/>
    <mergeCell ref="D11:G11"/>
    <mergeCell ref="H11:I11"/>
    <mergeCell ref="J11:O11"/>
    <mergeCell ref="Q11:S11"/>
    <mergeCell ref="T11:U11"/>
    <mergeCell ref="V11:W11"/>
    <mergeCell ref="X11:Y11"/>
    <mergeCell ref="Z11:AD11"/>
    <mergeCell ref="AG11:AJ11"/>
    <mergeCell ref="AK10:AL10"/>
    <mergeCell ref="AM10:AR10"/>
    <mergeCell ref="AT10:AV10"/>
    <mergeCell ref="AW10:AX10"/>
    <mergeCell ref="AY10:AZ10"/>
    <mergeCell ref="BA10:BB10"/>
    <mergeCell ref="C2:BG2"/>
    <mergeCell ref="C3:AD3"/>
    <mergeCell ref="AF3:BG3"/>
    <mergeCell ref="C4:C9"/>
    <mergeCell ref="D4:G9"/>
    <mergeCell ref="H4:I9"/>
    <mergeCell ref="J4:O9"/>
    <mergeCell ref="P4:P9"/>
    <mergeCell ref="Q4:S9"/>
    <mergeCell ref="T4:U9"/>
    <mergeCell ref="BC4:BG9"/>
    <mergeCell ref="D10:G10"/>
    <mergeCell ref="H10:I10"/>
    <mergeCell ref="J10:O10"/>
    <mergeCell ref="Q10:S10"/>
    <mergeCell ref="T10:U10"/>
    <mergeCell ref="V10:W10"/>
    <mergeCell ref="X10:Y10"/>
    <mergeCell ref="Z10:AD10"/>
    <mergeCell ref="AG10:AJ10"/>
    <mergeCell ref="AM4:AR9"/>
    <mergeCell ref="AS4:AS9"/>
    <mergeCell ref="AT4:AV9"/>
    <mergeCell ref="AW4:AX9"/>
    <mergeCell ref="AY4:AZ9"/>
    <mergeCell ref="BA4:BB9"/>
    <mergeCell ref="V4:W9"/>
    <mergeCell ref="X4:Y9"/>
    <mergeCell ref="Z4:AD9"/>
    <mergeCell ref="AF4:AF9"/>
    <mergeCell ref="AG4:AJ9"/>
    <mergeCell ref="AK4:AL9"/>
  </mergeCells>
  <phoneticPr fontId="5"/>
  <dataValidations count="10">
    <dataValidation type="whole" allowBlank="1" showInputMessage="1" showErrorMessage="1" error="・最小単位は「Ｗ」です。_x000a_小数点以下については，四捨五入してください。_x000a_ただし，1W未満の場合は，1Wとしてください。_x000a__x000a_・10,000Wを超過する場合は，半分に分けて，2台として記入ください。" sqref="V10:W259" xr:uid="{A92F1066-6604-481C-9661-7C59634DF9C7}">
      <formula1>1</formula1>
      <formula2>9999</formula2>
    </dataValidation>
    <dataValidation type="custom" allowBlank="1" showInputMessage="1" showErrorMessage="1" error="最小単位は「Ｗ」です。_x000a_小数点第4位以下は，四捨五入してください。" sqref="AY10:AZ259" xr:uid="{B730EFB3-44C3-4DF4-BF9F-533EA1DA18F1}">
      <formula1>AY10-ROUNDDOWN(AY10,3)=0</formula1>
    </dataValidation>
    <dataValidation type="whole" allowBlank="1" showInputMessage="1" showErrorMessage="1" error="1,000台を超過する場合は，2行にわけて記入ください。" sqref="X10:Y259 BA10:BB259" xr:uid="{D5958292-EEE5-40A3-82AF-2C0F1DE8821E}">
      <formula1>1</formula1>
      <formula2>999</formula2>
    </dataValidation>
    <dataValidation type="list" allowBlank="1" showInputMessage="1" showErrorMessage="1" sqref="J10:O259" xr:uid="{287F1B12-24EA-4B7E-B9E2-07B821E38299}">
      <formula1>$CV$2:$CV$11</formula1>
    </dataValidation>
    <dataValidation type="list" allowBlank="1" showInputMessage="1" showErrorMessage="1" error="100か200を入力してください。" sqref="Q10:S259" xr:uid="{26E185F4-E05B-4469-93B0-04EB37ED52FA}">
      <formula1>"100,200"</formula1>
    </dataValidation>
    <dataValidation allowBlank="1" showInputMessage="1" showErrorMessage="1" error="100か200を入力してください。" sqref="AT10:AV259" xr:uid="{D2E129A5-2A13-4927-A8E8-8E636762EEDE}"/>
    <dataValidation allowBlank="1" showInputMessage="1" showErrorMessage="1" error="１か3を入力してください。" sqref="H10:I259" xr:uid="{5C356B24-D88E-406E-AC55-4845E005D00F}"/>
    <dataValidation type="list" allowBlank="1" showInputMessage="1" showErrorMessage="1" error="リストより選択ください。" sqref="AW10:AW259 T10:T259" xr:uid="{73F58C03-E4D7-4E0A-A697-2F8D809F7CBD}">
      <formula1>"新,既"</formula1>
    </dataValidation>
    <dataValidation allowBlank="1" showInputMessage="1" showErrorMessage="1" prompt="直接具体的な機器名を入力してください。" sqref="P10 AS10" xr:uid="{32667C86-D497-40FB-B71D-C30647734F15}"/>
    <dataValidation type="list" allowBlank="1" showInputMessage="1" showErrorMessage="1" sqref="AM10:AR259" xr:uid="{663324B6-5564-475E-A500-D619BBF0D6C0}">
      <formula1>$CV$14:$CV$26</formula1>
    </dataValidation>
  </dataValidations>
  <printOptions horizontalCentered="1"/>
  <pageMargins left="0.39370078740157483" right="0.39370078740157483" top="0.59055118110236227" bottom="0.59055118110236227" header="0.39370078740157483" footer="0.39370078740157483"/>
  <pageSetup paperSize="9" scale="60" fitToHeight="0" orientation="portrait"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FB048-C04E-49EA-A478-2129DA24A759}">
  <dimension ref="A1:M363"/>
  <sheetViews>
    <sheetView zoomScaleNormal="100" workbookViewId="0">
      <selection activeCell="BT7" sqref="BT7"/>
    </sheetView>
  </sheetViews>
  <sheetFormatPr defaultColWidth="8" defaultRowHeight="13.5" zeroHeight="1"/>
  <cols>
    <col min="1" max="1" width="6.625" style="690" customWidth="1"/>
    <col min="2" max="12" width="12.5" style="690" customWidth="1"/>
    <col min="13" max="16384" width="8" style="690"/>
  </cols>
  <sheetData>
    <row r="1" spans="1:13"/>
    <row r="2" spans="1:13" ht="13.5" customHeight="1">
      <c r="B2" s="684" t="s">
        <v>295</v>
      </c>
      <c r="C2" s="684" t="s">
        <v>296</v>
      </c>
      <c r="D2" s="684" t="s">
        <v>691</v>
      </c>
      <c r="E2" s="684" t="s">
        <v>298</v>
      </c>
      <c r="F2" s="684" t="s">
        <v>299</v>
      </c>
      <c r="G2" s="684" t="s">
        <v>300</v>
      </c>
      <c r="H2" s="691"/>
      <c r="J2" s="692" t="s">
        <v>692</v>
      </c>
      <c r="K2" s="693">
        <f>'【指定様式i①ーｂ】契約設備内訳表（１）'!AJ107</f>
        <v>0</v>
      </c>
    </row>
    <row r="3" spans="1:13">
      <c r="B3" s="694">
        <f>IF('【指定様式i①ーｂ】契約設備内訳表（１）'!C9="",0,'【指定様式i①ーｂ】契約設備内訳表（１）'!C9)</f>
        <v>0</v>
      </c>
      <c r="C3" s="694">
        <f>'【指定様式i①ーｂ】契約設備内訳表（１）'!G9</f>
        <v>0</v>
      </c>
      <c r="D3" s="694">
        <f>'【指定様式i①ーｂ】契約設備内訳表（１）'!I9</f>
        <v>0</v>
      </c>
      <c r="E3" s="694"/>
      <c r="F3" s="694">
        <f>'【指定様式i①ーｂ】契約設備内訳表（１）'!N9</f>
        <v>0</v>
      </c>
      <c r="G3" s="694">
        <f>'【指定様式i①ーｂ】契約設備内訳表（１）'!P9</f>
        <v>0</v>
      </c>
      <c r="J3" s="692" t="s">
        <v>693</v>
      </c>
      <c r="K3" s="695">
        <f>'【指定様式i①ーｂ】契約設備内訳表（１）'!P58</f>
        <v>0</v>
      </c>
    </row>
    <row r="4" spans="1:13">
      <c r="B4" s="694">
        <f>IF('【指定様式i①ーｂ】契約設備内訳表（１）'!C12="",0,'【指定様式i①ーｂ】契約設備内訳表（１）'!C12)</f>
        <v>0</v>
      </c>
      <c r="C4" s="694">
        <f>'【指定様式i①ーｂ】契約設備内訳表（１）'!G12</f>
        <v>0</v>
      </c>
      <c r="D4" s="694">
        <f>'【指定様式i①ーｂ】契約設備内訳表（１）'!I12</f>
        <v>0</v>
      </c>
      <c r="E4" s="694"/>
      <c r="F4" s="694">
        <f>'【指定様式i①ーｂ】契約設備内訳表（１）'!N12</f>
        <v>0</v>
      </c>
      <c r="G4" s="694">
        <f>'【指定様式i①ーｂ】契約設備内訳表（１）'!P12</f>
        <v>0</v>
      </c>
      <c r="J4" s="692" t="s">
        <v>694</v>
      </c>
      <c r="K4" s="695">
        <f>'計算書（非表示）'!AX26</f>
        <v>0</v>
      </c>
    </row>
    <row r="5" spans="1:13">
      <c r="B5" s="694">
        <f>IF('【指定様式i①ーｂ】契約設備内訳表（１）'!C15="",0,'【指定様式i①ーｂ】契約設備内訳表（１）'!C15)</f>
        <v>0</v>
      </c>
      <c r="C5" s="694">
        <f>'【指定様式i①ーｂ】契約設備内訳表（１）'!G15</f>
        <v>0</v>
      </c>
      <c r="D5" s="694">
        <f>'【指定様式i①ーｂ】契約設備内訳表（１）'!I15</f>
        <v>0</v>
      </c>
      <c r="E5" s="694"/>
      <c r="F5" s="694">
        <f>'【指定様式i①ーｂ】契約設備内訳表（１）'!N15</f>
        <v>0</v>
      </c>
      <c r="G5" s="694">
        <f>'【指定様式i①ーｂ】契約設備内訳表（１）'!P15</f>
        <v>0</v>
      </c>
    </row>
    <row r="6" spans="1:13">
      <c r="B6" s="694">
        <f>IF('【指定様式i①ーｂ】契約設備内訳表（１）'!C18="",0,'【指定様式i①ーｂ】契約設備内訳表（１）'!C18)</f>
        <v>0</v>
      </c>
      <c r="C6" s="694">
        <f>'【指定様式i①ーｂ】契約設備内訳表（１）'!G18</f>
        <v>0</v>
      </c>
      <c r="D6" s="694">
        <f>'【指定様式i①ーｂ】契約設備内訳表（１）'!I18</f>
        <v>0</v>
      </c>
      <c r="E6" s="694"/>
      <c r="F6" s="694">
        <f>'【指定様式i①ーｂ】契約設備内訳表（１）'!N18</f>
        <v>0</v>
      </c>
      <c r="G6" s="694">
        <f>'【指定様式i①ーｂ】契約設備内訳表（１）'!P18</f>
        <v>0</v>
      </c>
      <c r="J6" s="692" t="s">
        <v>695</v>
      </c>
      <c r="K6" s="695">
        <f>'【指定様式i①ーｂ】契約設備内訳表（１）'!D84*'【指定様式i①ーｂ】契約設備内訳表（１）'!I84+'【指定様式i①ーｂ】契約設備内訳表（１）'!L84*'【指定様式i①ーｂ】契約設備内訳表（１）'!P84+'【指定様式i①ーｂ】契約設備内訳表（１）'!D86*'【指定様式i①ーｂ】契約設備内訳表（１）'!I86+'【指定様式i①ーｂ】契約設備内訳表（１）'!L86*'【指定様式i①ーｂ】契約設備内訳表（１）'!P86</f>
        <v>0</v>
      </c>
    </row>
    <row r="7" spans="1:13">
      <c r="B7" s="694">
        <f>IF('【指定様式i①ーｂ】契約設備内訳表（１）'!C21="",0,'【指定様式i①ーｂ】契約設備内訳表（１）'!C21)</f>
        <v>0</v>
      </c>
      <c r="C7" s="694">
        <f>'【指定様式i①ーｂ】契約設備内訳表（１）'!G21</f>
        <v>0</v>
      </c>
      <c r="D7" s="694">
        <f>'【指定様式i①ーｂ】契約設備内訳表（１）'!I21</f>
        <v>0</v>
      </c>
      <c r="E7" s="694"/>
      <c r="F7" s="694">
        <f>'【指定様式i①ーｂ】契約設備内訳表（１）'!N21</f>
        <v>0</v>
      </c>
      <c r="G7" s="694">
        <f>'【指定様式i①ーｂ】契約設備内訳表（１）'!P21</f>
        <v>0</v>
      </c>
    </row>
    <row r="8" spans="1:13">
      <c r="B8" s="694">
        <f>IF('【指定様式i①ーｂ】契約設備内訳表（１）'!C24="",0,'【指定様式i①ーｂ】契約設備内訳表（１）'!C24)</f>
        <v>0</v>
      </c>
      <c r="C8" s="694">
        <f>'【指定様式i①ーｂ】契約設備内訳表（１）'!G24</f>
        <v>0</v>
      </c>
      <c r="D8" s="694">
        <f>'【指定様式i①ーｂ】契約設備内訳表（１）'!I24</f>
        <v>0</v>
      </c>
      <c r="E8" s="694"/>
      <c r="F8" s="694">
        <f>'【指定様式i①ーｂ】契約設備内訳表（１）'!N24</f>
        <v>0</v>
      </c>
      <c r="G8" s="694">
        <f>'【指定様式i①ーｂ】契約設備内訳表（１）'!P24</f>
        <v>0</v>
      </c>
    </row>
    <row r="9" spans="1:13">
      <c r="B9" s="694">
        <f>IF('【指定様式i①ーｂ】契約設備内訳表（１）'!C27="",0,'【指定様式i①ーｂ】契約設備内訳表（１）'!C27)</f>
        <v>0</v>
      </c>
      <c r="C9" s="694">
        <f>'【指定様式i①ーｂ】契約設備内訳表（１）'!G27</f>
        <v>0</v>
      </c>
      <c r="D9" s="694">
        <f>'【指定様式i①ーｂ】契約設備内訳表（１）'!I27</f>
        <v>0</v>
      </c>
      <c r="E9" s="694"/>
      <c r="F9" s="694">
        <f>'【指定様式i①ーｂ】契約設備内訳表（１）'!N27</f>
        <v>0</v>
      </c>
      <c r="G9" s="694">
        <f>'【指定様式i①ーｂ】契約設備内訳表（１）'!P27</f>
        <v>0</v>
      </c>
    </row>
    <row r="10" spans="1:13">
      <c r="B10" s="694">
        <f>IF('【指定様式i①ーｂ】契約設備内訳表（１）'!C30="",0,'【指定様式i①ーｂ】契約設備内訳表（１）'!C30)</f>
        <v>0</v>
      </c>
      <c r="C10" s="694">
        <f>'【指定様式i①ーｂ】契約設備内訳表（１）'!G30</f>
        <v>0</v>
      </c>
      <c r="D10" s="694">
        <f>'【指定様式i①ーｂ】契約設備内訳表（１）'!I30</f>
        <v>0</v>
      </c>
      <c r="E10" s="694"/>
      <c r="F10" s="694">
        <f>'【指定様式i①ーｂ】契約設備内訳表（１）'!N30</f>
        <v>0</v>
      </c>
      <c r="G10" s="694">
        <f>'【指定様式i①ーｂ】契約設備内訳表（１）'!P30</f>
        <v>0</v>
      </c>
    </row>
    <row r="11" spans="1:13"/>
    <row r="12" spans="1:13"/>
    <row r="13" spans="1:13"/>
    <row r="14" spans="1:13"/>
    <row r="15" spans="1:13">
      <c r="B15" s="696" t="s">
        <v>696</v>
      </c>
      <c r="C15" s="696" t="s">
        <v>697</v>
      </c>
      <c r="D15" s="696" t="s">
        <v>698</v>
      </c>
      <c r="E15" s="696" t="s">
        <v>699</v>
      </c>
      <c r="F15" s="696" t="s">
        <v>700</v>
      </c>
      <c r="G15" s="696" t="s">
        <v>701</v>
      </c>
      <c r="H15" s="696" t="s">
        <v>702</v>
      </c>
      <c r="I15" s="696" t="s">
        <v>703</v>
      </c>
      <c r="J15" s="696" t="s">
        <v>704</v>
      </c>
      <c r="K15" s="696" t="s">
        <v>705</v>
      </c>
      <c r="L15" s="696" t="s">
        <v>706</v>
      </c>
      <c r="M15" s="696"/>
    </row>
    <row r="16" spans="1:13">
      <c r="A16" s="697" t="s">
        <v>707</v>
      </c>
      <c r="B16" s="698" t="str">
        <f>'【指定様式①ーｂ】契約設備内訳表（２）（負荷）'!D10</f>
        <v/>
      </c>
      <c r="C16" s="699">
        <f>'【指定様式①ーｂ】契約設備内訳表（２）（負荷）'!V10</f>
        <v>0</v>
      </c>
      <c r="D16" s="699"/>
      <c r="E16" s="699">
        <f>'【指定様式①ーｂ】契約設備内訳表（２）（負荷）'!X10</f>
        <v>0</v>
      </c>
      <c r="F16" s="699"/>
      <c r="G16" s="699"/>
      <c r="H16" s="699"/>
      <c r="I16" s="699"/>
      <c r="J16" s="699"/>
      <c r="K16" s="699"/>
      <c r="L16" s="700"/>
      <c r="M16" s="701"/>
    </row>
    <row r="17" spans="1:13">
      <c r="A17" s="697" t="s">
        <v>707</v>
      </c>
      <c r="B17" s="702" t="str">
        <f>'【指定様式①ーｂ】契約設備内訳表（２）（負荷）'!D11</f>
        <v/>
      </c>
      <c r="C17" s="690">
        <f>'【指定様式①ーｂ】契約設備内訳表（２）（負荷）'!V11</f>
        <v>0</v>
      </c>
      <c r="E17" s="690">
        <f>'【指定様式①ーｂ】契約設備内訳表（２）（負荷）'!X11</f>
        <v>0</v>
      </c>
      <c r="L17" s="703"/>
      <c r="M17" s="696"/>
    </row>
    <row r="18" spans="1:13">
      <c r="A18" s="697" t="s">
        <v>707</v>
      </c>
      <c r="B18" s="702" t="str">
        <f>'【指定様式①ーｂ】契約設備内訳表（２）（負荷）'!D12</f>
        <v/>
      </c>
      <c r="C18" s="690">
        <f>'【指定様式①ーｂ】契約設備内訳表（２）（負荷）'!V12</f>
        <v>0</v>
      </c>
      <c r="E18" s="690">
        <f>'【指定様式①ーｂ】契約設備内訳表（２）（負荷）'!X12</f>
        <v>0</v>
      </c>
      <c r="L18" s="703"/>
    </row>
    <row r="19" spans="1:13">
      <c r="A19" s="697" t="s">
        <v>707</v>
      </c>
      <c r="B19" s="702" t="str">
        <f>'【指定様式①ーｂ】契約設備内訳表（２）（負荷）'!D13</f>
        <v/>
      </c>
      <c r="C19" s="690">
        <f>'【指定様式①ーｂ】契約設備内訳表（２）（負荷）'!V13</f>
        <v>0</v>
      </c>
      <c r="E19" s="690">
        <f>'【指定様式①ーｂ】契約設備内訳表（２）（負荷）'!X13</f>
        <v>0</v>
      </c>
      <c r="L19" s="703"/>
    </row>
    <row r="20" spans="1:13">
      <c r="A20" s="697" t="s">
        <v>707</v>
      </c>
      <c r="B20" s="702" t="str">
        <f>'【指定様式①ーｂ】契約設備内訳表（２）（負荷）'!D14</f>
        <v/>
      </c>
      <c r="C20" s="690">
        <f>'【指定様式①ーｂ】契約設備内訳表（２）（負荷）'!V14</f>
        <v>0</v>
      </c>
      <c r="E20" s="690">
        <f>'【指定様式①ーｂ】契約設備内訳表（２）（負荷）'!X14</f>
        <v>0</v>
      </c>
      <c r="L20" s="703"/>
    </row>
    <row r="21" spans="1:13">
      <c r="A21" s="697" t="s">
        <v>707</v>
      </c>
      <c r="B21" s="702" t="str">
        <f>'【指定様式①ーｂ】契約設備内訳表（２）（負荷）'!D15</f>
        <v/>
      </c>
      <c r="C21" s="690">
        <f>'【指定様式①ーｂ】契約設備内訳表（２）（負荷）'!V15</f>
        <v>0</v>
      </c>
      <c r="E21" s="690">
        <f>'【指定様式①ーｂ】契約設備内訳表（２）（負荷）'!X15</f>
        <v>0</v>
      </c>
      <c r="L21" s="703"/>
    </row>
    <row r="22" spans="1:13">
      <c r="A22" s="697" t="s">
        <v>707</v>
      </c>
      <c r="B22" s="702" t="str">
        <f>'【指定様式①ーｂ】契約設備内訳表（２）（負荷）'!D16</f>
        <v/>
      </c>
      <c r="C22" s="690">
        <f>'【指定様式①ーｂ】契約設備内訳表（２）（負荷）'!V16</f>
        <v>0</v>
      </c>
      <c r="E22" s="690">
        <f>'【指定様式①ーｂ】契約設備内訳表（２）（負荷）'!X16</f>
        <v>0</v>
      </c>
      <c r="L22" s="703"/>
    </row>
    <row r="23" spans="1:13">
      <c r="A23" s="697" t="s">
        <v>707</v>
      </c>
      <c r="B23" s="702" t="str">
        <f>'【指定様式①ーｂ】契約設備内訳表（２）（負荷）'!D17</f>
        <v/>
      </c>
      <c r="C23" s="690">
        <f>'【指定様式①ーｂ】契約設備内訳表（２）（負荷）'!V17</f>
        <v>0</v>
      </c>
      <c r="E23" s="690">
        <f>'【指定様式①ーｂ】契約設備内訳表（２）（負荷）'!X17</f>
        <v>0</v>
      </c>
      <c r="L23" s="703"/>
    </row>
    <row r="24" spans="1:13">
      <c r="A24" s="697" t="s">
        <v>707</v>
      </c>
      <c r="B24" s="702" t="str">
        <f>'【指定様式①ーｂ】契約設備内訳表（２）（負荷）'!D18</f>
        <v/>
      </c>
      <c r="C24" s="690">
        <f>'【指定様式①ーｂ】契約設備内訳表（２）（負荷）'!V18</f>
        <v>0</v>
      </c>
      <c r="E24" s="690">
        <f>'【指定様式①ーｂ】契約設備内訳表（２）（負荷）'!X18</f>
        <v>0</v>
      </c>
      <c r="L24" s="703"/>
    </row>
    <row r="25" spans="1:13">
      <c r="A25" s="697" t="s">
        <v>707</v>
      </c>
      <c r="B25" s="702" t="str">
        <f>'【指定様式①ーｂ】契約設備内訳表（２）（負荷）'!D19</f>
        <v/>
      </c>
      <c r="C25" s="690">
        <f>'【指定様式①ーｂ】契約設備内訳表（２）（負荷）'!V19</f>
        <v>0</v>
      </c>
      <c r="E25" s="690">
        <f>'【指定様式①ーｂ】契約設備内訳表（２）（負荷）'!X19</f>
        <v>0</v>
      </c>
      <c r="L25" s="703"/>
    </row>
    <row r="26" spans="1:13">
      <c r="A26" s="697" t="s">
        <v>707</v>
      </c>
      <c r="B26" s="702" t="str">
        <f>'【指定様式①ーｂ】契約設備内訳表（２）（負荷）'!D20</f>
        <v/>
      </c>
      <c r="C26" s="690">
        <f>'【指定様式①ーｂ】契約設備内訳表（２）（負荷）'!V20</f>
        <v>0</v>
      </c>
      <c r="E26" s="690">
        <f>'【指定様式①ーｂ】契約設備内訳表（２）（負荷）'!X20</f>
        <v>0</v>
      </c>
      <c r="L26" s="703"/>
    </row>
    <row r="27" spans="1:13">
      <c r="A27" s="697" t="s">
        <v>707</v>
      </c>
      <c r="B27" s="702" t="str">
        <f>'【指定様式①ーｂ】契約設備内訳表（２）（負荷）'!D21</f>
        <v/>
      </c>
      <c r="C27" s="690">
        <f>'【指定様式①ーｂ】契約設備内訳表（２）（負荷）'!V21</f>
        <v>0</v>
      </c>
      <c r="E27" s="690">
        <f>'【指定様式①ーｂ】契約設備内訳表（２）（負荷）'!X21</f>
        <v>0</v>
      </c>
      <c r="L27" s="703"/>
    </row>
    <row r="28" spans="1:13">
      <c r="A28" s="697" t="s">
        <v>707</v>
      </c>
      <c r="B28" s="702" t="str">
        <f>'【指定様式①ーｂ】契約設備内訳表（２）（負荷）'!D22</f>
        <v/>
      </c>
      <c r="C28" s="690">
        <f>'【指定様式①ーｂ】契約設備内訳表（２）（負荷）'!V22</f>
        <v>0</v>
      </c>
      <c r="E28" s="690">
        <f>'【指定様式①ーｂ】契約設備内訳表（２）（負荷）'!X22</f>
        <v>0</v>
      </c>
      <c r="L28" s="703"/>
    </row>
    <row r="29" spans="1:13">
      <c r="A29" s="697" t="s">
        <v>707</v>
      </c>
      <c r="B29" s="702" t="str">
        <f>'【指定様式①ーｂ】契約設備内訳表（２）（負荷）'!D23</f>
        <v/>
      </c>
      <c r="C29" s="690">
        <f>'【指定様式①ーｂ】契約設備内訳表（２）（負荷）'!V23</f>
        <v>0</v>
      </c>
      <c r="E29" s="690">
        <f>'【指定様式①ーｂ】契約設備内訳表（２）（負荷）'!X23</f>
        <v>0</v>
      </c>
      <c r="L29" s="703"/>
    </row>
    <row r="30" spans="1:13">
      <c r="A30" s="697" t="s">
        <v>707</v>
      </c>
      <c r="B30" s="704" t="str">
        <f>'【指定様式①ーｂ】契約設備内訳表（２）（負荷）'!D24</f>
        <v/>
      </c>
      <c r="C30" s="705">
        <f>'【指定様式①ーｂ】契約設備内訳表（２）（負荷）'!V24</f>
        <v>0</v>
      </c>
      <c r="D30" s="705"/>
      <c r="E30" s="705">
        <f>'【指定様式①ーｂ】契約設備内訳表（２）（負荷）'!X24</f>
        <v>0</v>
      </c>
      <c r="F30" s="705"/>
      <c r="G30" s="705"/>
      <c r="H30" s="705"/>
      <c r="I30" s="705"/>
      <c r="J30" s="705"/>
      <c r="K30" s="705"/>
      <c r="L30" s="706"/>
    </row>
    <row r="31" spans="1:13">
      <c r="A31" s="697" t="s">
        <v>708</v>
      </c>
      <c r="B31" s="698" t="str">
        <f>'【指定様式①ーｂ】契約設備内訳表（２）（負荷）'!D25</f>
        <v/>
      </c>
      <c r="C31" s="699">
        <f>'【指定様式①ーｂ】契約設備内訳表（２）（負荷）'!V25</f>
        <v>0</v>
      </c>
      <c r="D31" s="699"/>
      <c r="E31" s="699">
        <f>'【指定様式①ーｂ】契約設備内訳表（２）（負荷）'!X25</f>
        <v>0</v>
      </c>
      <c r="F31" s="699"/>
      <c r="G31" s="699"/>
      <c r="H31" s="699"/>
      <c r="I31" s="699"/>
      <c r="J31" s="699"/>
      <c r="K31" s="699"/>
      <c r="L31" s="700"/>
    </row>
    <row r="32" spans="1:13">
      <c r="A32" s="697" t="s">
        <v>708</v>
      </c>
      <c r="B32" s="702" t="str">
        <f>'【指定様式①ーｂ】契約設備内訳表（２）（負荷）'!D26</f>
        <v/>
      </c>
      <c r="C32" s="690">
        <f>'【指定様式①ーｂ】契約設備内訳表（２）（負荷）'!V26</f>
        <v>0</v>
      </c>
      <c r="E32" s="690">
        <f>'【指定様式①ーｂ】契約設備内訳表（２）（負荷）'!X26</f>
        <v>0</v>
      </c>
      <c r="L32" s="703"/>
    </row>
    <row r="33" spans="1:12">
      <c r="A33" s="697" t="s">
        <v>708</v>
      </c>
      <c r="B33" s="702" t="str">
        <f>'【指定様式①ーｂ】契約設備内訳表（２）（負荷）'!D27</f>
        <v/>
      </c>
      <c r="C33" s="690">
        <f>'【指定様式①ーｂ】契約設備内訳表（２）（負荷）'!V27</f>
        <v>0</v>
      </c>
      <c r="E33" s="690">
        <f>'【指定様式①ーｂ】契約設備内訳表（２）（負荷）'!X27</f>
        <v>0</v>
      </c>
      <c r="L33" s="703"/>
    </row>
    <row r="34" spans="1:12">
      <c r="A34" s="697" t="s">
        <v>708</v>
      </c>
      <c r="B34" s="702" t="str">
        <f>'【指定様式①ーｂ】契約設備内訳表（２）（負荷）'!D28</f>
        <v/>
      </c>
      <c r="C34" s="690">
        <f>'【指定様式①ーｂ】契約設備内訳表（２）（負荷）'!V28</f>
        <v>0</v>
      </c>
      <c r="E34" s="690">
        <f>'【指定様式①ーｂ】契約設備内訳表（２）（負荷）'!X28</f>
        <v>0</v>
      </c>
      <c r="L34" s="703"/>
    </row>
    <row r="35" spans="1:12">
      <c r="A35" s="697" t="s">
        <v>708</v>
      </c>
      <c r="B35" s="702" t="str">
        <f>'【指定様式①ーｂ】契約設備内訳表（２）（負荷）'!D29</f>
        <v/>
      </c>
      <c r="C35" s="690">
        <f>'【指定様式①ーｂ】契約設備内訳表（２）（負荷）'!V29</f>
        <v>0</v>
      </c>
      <c r="E35" s="690">
        <f>'【指定様式①ーｂ】契約設備内訳表（２）（負荷）'!X29</f>
        <v>0</v>
      </c>
      <c r="L35" s="703"/>
    </row>
    <row r="36" spans="1:12">
      <c r="A36" s="697" t="s">
        <v>708</v>
      </c>
      <c r="B36" s="702" t="str">
        <f>'【指定様式①ーｂ】契約設備内訳表（２）（負荷）'!D30</f>
        <v/>
      </c>
      <c r="C36" s="690">
        <f>'【指定様式①ーｂ】契約設備内訳表（２）（負荷）'!V30</f>
        <v>0</v>
      </c>
      <c r="E36" s="690">
        <f>'【指定様式①ーｂ】契約設備内訳表（２）（負荷）'!X30</f>
        <v>0</v>
      </c>
      <c r="L36" s="703"/>
    </row>
    <row r="37" spans="1:12">
      <c r="A37" s="697" t="s">
        <v>708</v>
      </c>
      <c r="B37" s="702" t="str">
        <f>'【指定様式①ーｂ】契約設備内訳表（２）（負荷）'!D31</f>
        <v/>
      </c>
      <c r="C37" s="690">
        <f>'【指定様式①ーｂ】契約設備内訳表（２）（負荷）'!V31</f>
        <v>0</v>
      </c>
      <c r="E37" s="690">
        <f>'【指定様式①ーｂ】契約設備内訳表（２）（負荷）'!X31</f>
        <v>0</v>
      </c>
      <c r="L37" s="703"/>
    </row>
    <row r="38" spans="1:12">
      <c r="A38" s="697" t="s">
        <v>708</v>
      </c>
      <c r="B38" s="702" t="str">
        <f>'【指定様式①ーｂ】契約設備内訳表（２）（負荷）'!D32</f>
        <v/>
      </c>
      <c r="C38" s="690">
        <f>'【指定様式①ーｂ】契約設備内訳表（２）（負荷）'!V32</f>
        <v>0</v>
      </c>
      <c r="E38" s="690">
        <f>'【指定様式①ーｂ】契約設備内訳表（２）（負荷）'!X32</f>
        <v>0</v>
      </c>
      <c r="L38" s="703"/>
    </row>
    <row r="39" spans="1:12">
      <c r="A39" s="697" t="s">
        <v>708</v>
      </c>
      <c r="B39" s="702" t="str">
        <f>'【指定様式①ーｂ】契約設備内訳表（２）（負荷）'!D33</f>
        <v/>
      </c>
      <c r="C39" s="690">
        <f>'【指定様式①ーｂ】契約設備内訳表（２）（負荷）'!V33</f>
        <v>0</v>
      </c>
      <c r="E39" s="690">
        <f>'【指定様式①ーｂ】契約設備内訳表（２）（負荷）'!X33</f>
        <v>0</v>
      </c>
      <c r="L39" s="703"/>
    </row>
    <row r="40" spans="1:12">
      <c r="A40" s="697" t="s">
        <v>708</v>
      </c>
      <c r="B40" s="702" t="str">
        <f>'【指定様式①ーｂ】契約設備内訳表（２）（負荷）'!D34</f>
        <v/>
      </c>
      <c r="C40" s="690">
        <f>'【指定様式①ーｂ】契約設備内訳表（２）（負荷）'!V34</f>
        <v>0</v>
      </c>
      <c r="E40" s="690">
        <f>'【指定様式①ーｂ】契約設備内訳表（２）（負荷）'!X34</f>
        <v>0</v>
      </c>
      <c r="L40" s="703"/>
    </row>
    <row r="41" spans="1:12">
      <c r="A41" s="697" t="s">
        <v>708</v>
      </c>
      <c r="B41" s="702" t="str">
        <f>'【指定様式①ーｂ】契約設備内訳表（２）（負荷）'!D35</f>
        <v/>
      </c>
      <c r="C41" s="690">
        <f>'【指定様式①ーｂ】契約設備内訳表（２）（負荷）'!V35</f>
        <v>0</v>
      </c>
      <c r="E41" s="690">
        <f>'【指定様式①ーｂ】契約設備内訳表（２）（負荷）'!X35</f>
        <v>0</v>
      </c>
      <c r="L41" s="703"/>
    </row>
    <row r="42" spans="1:12">
      <c r="A42" s="697" t="s">
        <v>708</v>
      </c>
      <c r="B42" s="702" t="str">
        <f>'【指定様式①ーｂ】契約設備内訳表（２）（負荷）'!D36</f>
        <v/>
      </c>
      <c r="C42" s="690">
        <f>'【指定様式①ーｂ】契約設備内訳表（２）（負荷）'!V36</f>
        <v>0</v>
      </c>
      <c r="E42" s="690">
        <f>'【指定様式①ーｂ】契約設備内訳表（２）（負荷）'!X36</f>
        <v>0</v>
      </c>
      <c r="L42" s="703"/>
    </row>
    <row r="43" spans="1:12">
      <c r="A43" s="697" t="s">
        <v>708</v>
      </c>
      <c r="B43" s="702" t="str">
        <f>'【指定様式①ーｂ】契約設備内訳表（２）（負荷）'!D37</f>
        <v/>
      </c>
      <c r="C43" s="690">
        <f>'【指定様式①ーｂ】契約設備内訳表（２）（負荷）'!V37</f>
        <v>0</v>
      </c>
      <c r="E43" s="690">
        <f>'【指定様式①ーｂ】契約設備内訳表（２）（負荷）'!X37</f>
        <v>0</v>
      </c>
      <c r="L43" s="703"/>
    </row>
    <row r="44" spans="1:12">
      <c r="A44" s="697" t="s">
        <v>708</v>
      </c>
      <c r="B44" s="702" t="str">
        <f>'【指定様式①ーｂ】契約設備内訳表（２）（負荷）'!D38</f>
        <v/>
      </c>
      <c r="C44" s="690">
        <f>'【指定様式①ーｂ】契約設備内訳表（２）（負荷）'!V38</f>
        <v>0</v>
      </c>
      <c r="E44" s="690">
        <f>'【指定様式①ーｂ】契約設備内訳表（２）（負荷）'!X38</f>
        <v>0</v>
      </c>
      <c r="L44" s="703"/>
    </row>
    <row r="45" spans="1:12">
      <c r="A45" s="697" t="s">
        <v>708</v>
      </c>
      <c r="B45" s="704" t="str">
        <f>'【指定様式①ーｂ】契約設備内訳表（２）（負荷）'!D39</f>
        <v/>
      </c>
      <c r="C45" s="705">
        <f>'【指定様式①ーｂ】契約設備内訳表（２）（負荷）'!V39</f>
        <v>0</v>
      </c>
      <c r="D45" s="705"/>
      <c r="E45" s="705">
        <f>'【指定様式①ーｂ】契約設備内訳表（２）（負荷）'!X39</f>
        <v>0</v>
      </c>
      <c r="F45" s="705"/>
      <c r="G45" s="705"/>
      <c r="H45" s="705"/>
      <c r="I45" s="705"/>
      <c r="J45" s="705"/>
      <c r="K45" s="705"/>
      <c r="L45" s="706"/>
    </row>
    <row r="46" spans="1:12">
      <c r="A46" s="697" t="s">
        <v>709</v>
      </c>
      <c r="B46" s="698" t="str">
        <f>'【指定様式①ーｂ】契約設備内訳表（２）（負荷）'!D40</f>
        <v/>
      </c>
      <c r="C46" s="699">
        <f>'【指定様式①ーｂ】契約設備内訳表（２）（負荷）'!V40</f>
        <v>0</v>
      </c>
      <c r="D46" s="699"/>
      <c r="E46" s="699">
        <f>'【指定様式①ーｂ】契約設備内訳表（２）（負荷）'!X40</f>
        <v>0</v>
      </c>
      <c r="F46" s="699"/>
      <c r="G46" s="699"/>
      <c r="H46" s="699"/>
      <c r="I46" s="699"/>
      <c r="J46" s="699"/>
      <c r="K46" s="699"/>
      <c r="L46" s="700"/>
    </row>
    <row r="47" spans="1:12">
      <c r="A47" s="697" t="s">
        <v>709</v>
      </c>
      <c r="B47" s="702" t="str">
        <f>'【指定様式①ーｂ】契約設備内訳表（２）（負荷）'!D41</f>
        <v/>
      </c>
      <c r="C47" s="690">
        <f>'【指定様式①ーｂ】契約設備内訳表（２）（負荷）'!V41</f>
        <v>0</v>
      </c>
      <c r="E47" s="690">
        <f>'【指定様式①ーｂ】契約設備内訳表（２）（負荷）'!X41</f>
        <v>0</v>
      </c>
      <c r="L47" s="703"/>
    </row>
    <row r="48" spans="1:12">
      <c r="A48" s="697" t="s">
        <v>709</v>
      </c>
      <c r="B48" s="702" t="str">
        <f>'【指定様式①ーｂ】契約設備内訳表（２）（負荷）'!D42</f>
        <v/>
      </c>
      <c r="C48" s="690">
        <f>'【指定様式①ーｂ】契約設備内訳表（２）（負荷）'!V42</f>
        <v>0</v>
      </c>
      <c r="E48" s="690">
        <f>'【指定様式①ーｂ】契約設備内訳表（２）（負荷）'!X42</f>
        <v>0</v>
      </c>
      <c r="L48" s="703"/>
    </row>
    <row r="49" spans="1:12">
      <c r="A49" s="697" t="s">
        <v>709</v>
      </c>
      <c r="B49" s="702" t="str">
        <f>'【指定様式①ーｂ】契約設備内訳表（２）（負荷）'!D43</f>
        <v/>
      </c>
      <c r="C49" s="690">
        <f>'【指定様式①ーｂ】契約設備内訳表（２）（負荷）'!V43</f>
        <v>0</v>
      </c>
      <c r="E49" s="690">
        <f>'【指定様式①ーｂ】契約設備内訳表（２）（負荷）'!X43</f>
        <v>0</v>
      </c>
      <c r="L49" s="703"/>
    </row>
    <row r="50" spans="1:12">
      <c r="A50" s="697" t="s">
        <v>709</v>
      </c>
      <c r="B50" s="702" t="str">
        <f>'【指定様式①ーｂ】契約設備内訳表（２）（負荷）'!D44</f>
        <v/>
      </c>
      <c r="C50" s="690">
        <f>'【指定様式①ーｂ】契約設備内訳表（２）（負荷）'!V44</f>
        <v>0</v>
      </c>
      <c r="E50" s="690">
        <f>'【指定様式①ーｂ】契約設備内訳表（２）（負荷）'!X44</f>
        <v>0</v>
      </c>
      <c r="L50" s="703"/>
    </row>
    <row r="51" spans="1:12">
      <c r="A51" s="697" t="s">
        <v>709</v>
      </c>
      <c r="B51" s="702" t="str">
        <f>'【指定様式①ーｂ】契約設備内訳表（２）（負荷）'!D45</f>
        <v/>
      </c>
      <c r="C51" s="690">
        <f>'【指定様式①ーｂ】契約設備内訳表（２）（負荷）'!V45</f>
        <v>0</v>
      </c>
      <c r="E51" s="690">
        <f>'【指定様式①ーｂ】契約設備内訳表（２）（負荷）'!X45</f>
        <v>0</v>
      </c>
      <c r="L51" s="703"/>
    </row>
    <row r="52" spans="1:12">
      <c r="A52" s="697" t="s">
        <v>709</v>
      </c>
      <c r="B52" s="702" t="str">
        <f>'【指定様式①ーｂ】契約設備内訳表（２）（負荷）'!D46</f>
        <v/>
      </c>
      <c r="C52" s="690">
        <f>'【指定様式①ーｂ】契約設備内訳表（２）（負荷）'!V46</f>
        <v>0</v>
      </c>
      <c r="E52" s="690">
        <f>'【指定様式①ーｂ】契約設備内訳表（２）（負荷）'!X46</f>
        <v>0</v>
      </c>
      <c r="L52" s="703"/>
    </row>
    <row r="53" spans="1:12">
      <c r="A53" s="697" t="s">
        <v>709</v>
      </c>
      <c r="B53" s="702" t="str">
        <f>'【指定様式①ーｂ】契約設備内訳表（２）（負荷）'!D47</f>
        <v/>
      </c>
      <c r="C53" s="690">
        <f>'【指定様式①ーｂ】契約設備内訳表（２）（負荷）'!V47</f>
        <v>0</v>
      </c>
      <c r="E53" s="690">
        <f>'【指定様式①ーｂ】契約設備内訳表（２）（負荷）'!X47</f>
        <v>0</v>
      </c>
      <c r="L53" s="703"/>
    </row>
    <row r="54" spans="1:12">
      <c r="A54" s="697" t="s">
        <v>709</v>
      </c>
      <c r="B54" s="702" t="str">
        <f>'【指定様式①ーｂ】契約設備内訳表（２）（負荷）'!D48</f>
        <v/>
      </c>
      <c r="C54" s="690">
        <f>'【指定様式①ーｂ】契約設備内訳表（２）（負荷）'!V48</f>
        <v>0</v>
      </c>
      <c r="E54" s="690">
        <f>'【指定様式①ーｂ】契約設備内訳表（２）（負荷）'!X48</f>
        <v>0</v>
      </c>
      <c r="L54" s="703"/>
    </row>
    <row r="55" spans="1:12">
      <c r="A55" s="697" t="s">
        <v>709</v>
      </c>
      <c r="B55" s="702" t="str">
        <f>'【指定様式①ーｂ】契約設備内訳表（２）（負荷）'!D49</f>
        <v/>
      </c>
      <c r="C55" s="690">
        <f>'【指定様式①ーｂ】契約設備内訳表（２）（負荷）'!V49</f>
        <v>0</v>
      </c>
      <c r="E55" s="690">
        <f>'【指定様式①ーｂ】契約設備内訳表（２）（負荷）'!X49</f>
        <v>0</v>
      </c>
      <c r="L55" s="703"/>
    </row>
    <row r="56" spans="1:12">
      <c r="A56" s="697" t="s">
        <v>709</v>
      </c>
      <c r="B56" s="702" t="str">
        <f>'【指定様式①ーｂ】契約設備内訳表（２）（負荷）'!D50</f>
        <v/>
      </c>
      <c r="C56" s="690">
        <f>'【指定様式①ーｂ】契約設備内訳表（２）（負荷）'!V50</f>
        <v>0</v>
      </c>
      <c r="E56" s="690">
        <f>'【指定様式①ーｂ】契約設備内訳表（２）（負荷）'!X50</f>
        <v>0</v>
      </c>
      <c r="L56" s="703"/>
    </row>
    <row r="57" spans="1:12">
      <c r="A57" s="697" t="s">
        <v>709</v>
      </c>
      <c r="B57" s="702" t="str">
        <f>'【指定様式①ーｂ】契約設備内訳表（２）（負荷）'!D51</f>
        <v/>
      </c>
      <c r="C57" s="690">
        <f>'【指定様式①ーｂ】契約設備内訳表（２）（負荷）'!V51</f>
        <v>0</v>
      </c>
      <c r="E57" s="690">
        <f>'【指定様式①ーｂ】契約設備内訳表（２）（負荷）'!X51</f>
        <v>0</v>
      </c>
      <c r="L57" s="703"/>
    </row>
    <row r="58" spans="1:12">
      <c r="A58" s="697" t="s">
        <v>709</v>
      </c>
      <c r="B58" s="702" t="str">
        <f>'【指定様式①ーｂ】契約設備内訳表（２）（負荷）'!D52</f>
        <v/>
      </c>
      <c r="C58" s="690">
        <f>'【指定様式①ーｂ】契約設備内訳表（２）（負荷）'!V52</f>
        <v>0</v>
      </c>
      <c r="E58" s="690">
        <f>'【指定様式①ーｂ】契約設備内訳表（２）（負荷）'!X52</f>
        <v>0</v>
      </c>
      <c r="L58" s="703"/>
    </row>
    <row r="59" spans="1:12">
      <c r="A59" s="697" t="s">
        <v>709</v>
      </c>
      <c r="B59" s="702" t="str">
        <f>'【指定様式①ーｂ】契約設備内訳表（２）（負荷）'!D53</f>
        <v/>
      </c>
      <c r="C59" s="690">
        <f>'【指定様式①ーｂ】契約設備内訳表（２）（負荷）'!V53</f>
        <v>0</v>
      </c>
      <c r="E59" s="690">
        <f>'【指定様式①ーｂ】契約設備内訳表（２）（負荷）'!X53</f>
        <v>0</v>
      </c>
      <c r="L59" s="703"/>
    </row>
    <row r="60" spans="1:12">
      <c r="A60" s="697" t="s">
        <v>709</v>
      </c>
      <c r="B60" s="704" t="str">
        <f>'【指定様式①ーｂ】契約設備内訳表（２）（負荷）'!D54</f>
        <v/>
      </c>
      <c r="C60" s="705">
        <f>'【指定様式①ーｂ】契約設備内訳表（２）（負荷）'!V54</f>
        <v>0</v>
      </c>
      <c r="D60" s="705"/>
      <c r="E60" s="705">
        <f>'【指定様式①ーｂ】契約設備内訳表（２）（負荷）'!X54</f>
        <v>0</v>
      </c>
      <c r="F60" s="705"/>
      <c r="G60" s="705"/>
      <c r="H60" s="705"/>
      <c r="I60" s="705"/>
      <c r="J60" s="705"/>
      <c r="K60" s="705"/>
      <c r="L60" s="706"/>
    </row>
    <row r="61" spans="1:12">
      <c r="A61" s="697" t="s">
        <v>710</v>
      </c>
      <c r="B61" s="698" t="str">
        <f>'【指定様式①ーｂ】契約設備内訳表（２）（負荷）'!D55</f>
        <v/>
      </c>
      <c r="C61" s="699">
        <f>'【指定様式①ーｂ】契約設備内訳表（２）（負荷）'!V55</f>
        <v>0</v>
      </c>
      <c r="D61" s="699"/>
      <c r="E61" s="699">
        <f>'【指定様式①ーｂ】契約設備内訳表（２）（負荷）'!X55</f>
        <v>0</v>
      </c>
      <c r="F61" s="699"/>
      <c r="G61" s="699"/>
      <c r="H61" s="699"/>
      <c r="I61" s="699"/>
      <c r="J61" s="699"/>
      <c r="K61" s="699"/>
      <c r="L61" s="700"/>
    </row>
    <row r="62" spans="1:12">
      <c r="A62" s="697" t="s">
        <v>710</v>
      </c>
      <c r="B62" s="702" t="str">
        <f>'【指定様式①ーｂ】契約設備内訳表（２）（負荷）'!D56</f>
        <v/>
      </c>
      <c r="C62" s="690">
        <f>'【指定様式①ーｂ】契約設備内訳表（２）（負荷）'!V56</f>
        <v>0</v>
      </c>
      <c r="E62" s="690">
        <f>'【指定様式①ーｂ】契約設備内訳表（２）（負荷）'!X56</f>
        <v>0</v>
      </c>
      <c r="L62" s="703"/>
    </row>
    <row r="63" spans="1:12">
      <c r="A63" s="697" t="s">
        <v>710</v>
      </c>
      <c r="B63" s="702" t="str">
        <f>'【指定様式①ーｂ】契約設備内訳表（２）（負荷）'!D57</f>
        <v/>
      </c>
      <c r="C63" s="690">
        <f>'【指定様式①ーｂ】契約設備内訳表（２）（負荷）'!V57</f>
        <v>0</v>
      </c>
      <c r="E63" s="690">
        <f>'【指定様式①ーｂ】契約設備内訳表（２）（負荷）'!X57</f>
        <v>0</v>
      </c>
      <c r="L63" s="703"/>
    </row>
    <row r="64" spans="1:12">
      <c r="A64" s="697" t="s">
        <v>710</v>
      </c>
      <c r="B64" s="702" t="str">
        <f>'【指定様式①ーｂ】契約設備内訳表（２）（負荷）'!D58</f>
        <v/>
      </c>
      <c r="C64" s="690">
        <f>'【指定様式①ーｂ】契約設備内訳表（２）（負荷）'!V58</f>
        <v>0</v>
      </c>
      <c r="E64" s="690">
        <f>'【指定様式①ーｂ】契約設備内訳表（２）（負荷）'!X58</f>
        <v>0</v>
      </c>
      <c r="L64" s="703"/>
    </row>
    <row r="65" spans="1:12">
      <c r="A65" s="697" t="s">
        <v>710</v>
      </c>
      <c r="B65" s="702" t="str">
        <f>'【指定様式①ーｂ】契約設備内訳表（２）（負荷）'!D59</f>
        <v/>
      </c>
      <c r="C65" s="690">
        <f>'【指定様式①ーｂ】契約設備内訳表（２）（負荷）'!V59</f>
        <v>0</v>
      </c>
      <c r="E65" s="690">
        <f>'【指定様式①ーｂ】契約設備内訳表（２）（負荷）'!X59</f>
        <v>0</v>
      </c>
      <c r="L65" s="703"/>
    </row>
    <row r="66" spans="1:12">
      <c r="A66" s="697" t="s">
        <v>710</v>
      </c>
      <c r="B66" s="702" t="str">
        <f>'【指定様式①ーｂ】契約設備内訳表（２）（負荷）'!D60</f>
        <v/>
      </c>
      <c r="C66" s="690">
        <f>'【指定様式①ーｂ】契約設備内訳表（２）（負荷）'!V60</f>
        <v>0</v>
      </c>
      <c r="E66" s="690">
        <f>'【指定様式①ーｂ】契約設備内訳表（２）（負荷）'!X60</f>
        <v>0</v>
      </c>
      <c r="L66" s="703"/>
    </row>
    <row r="67" spans="1:12">
      <c r="A67" s="697" t="s">
        <v>710</v>
      </c>
      <c r="B67" s="702" t="str">
        <f>'【指定様式①ーｂ】契約設備内訳表（２）（負荷）'!D61</f>
        <v/>
      </c>
      <c r="C67" s="690">
        <f>'【指定様式①ーｂ】契約設備内訳表（２）（負荷）'!V61</f>
        <v>0</v>
      </c>
      <c r="E67" s="690">
        <f>'【指定様式①ーｂ】契約設備内訳表（２）（負荷）'!X61</f>
        <v>0</v>
      </c>
      <c r="L67" s="703"/>
    </row>
    <row r="68" spans="1:12">
      <c r="A68" s="697" t="s">
        <v>710</v>
      </c>
      <c r="B68" s="702" t="str">
        <f>'【指定様式①ーｂ】契約設備内訳表（２）（負荷）'!D62</f>
        <v/>
      </c>
      <c r="C68" s="690">
        <f>'【指定様式①ーｂ】契約設備内訳表（２）（負荷）'!V62</f>
        <v>0</v>
      </c>
      <c r="E68" s="690">
        <f>'【指定様式①ーｂ】契約設備内訳表（２）（負荷）'!X62</f>
        <v>0</v>
      </c>
      <c r="L68" s="703"/>
    </row>
    <row r="69" spans="1:12">
      <c r="A69" s="697" t="s">
        <v>710</v>
      </c>
      <c r="B69" s="702" t="str">
        <f>'【指定様式①ーｂ】契約設備内訳表（２）（負荷）'!D63</f>
        <v/>
      </c>
      <c r="C69" s="690">
        <f>'【指定様式①ーｂ】契約設備内訳表（２）（負荷）'!V63</f>
        <v>0</v>
      </c>
      <c r="E69" s="690">
        <f>'【指定様式①ーｂ】契約設備内訳表（２）（負荷）'!X63</f>
        <v>0</v>
      </c>
      <c r="L69" s="703"/>
    </row>
    <row r="70" spans="1:12">
      <c r="A70" s="697" t="s">
        <v>710</v>
      </c>
      <c r="B70" s="702" t="str">
        <f>'【指定様式①ーｂ】契約設備内訳表（２）（負荷）'!D64</f>
        <v/>
      </c>
      <c r="C70" s="690">
        <f>'【指定様式①ーｂ】契約設備内訳表（２）（負荷）'!V64</f>
        <v>0</v>
      </c>
      <c r="E70" s="690">
        <f>'【指定様式①ーｂ】契約設備内訳表（２）（負荷）'!X64</f>
        <v>0</v>
      </c>
      <c r="L70" s="703"/>
    </row>
    <row r="71" spans="1:12">
      <c r="A71" s="697" t="s">
        <v>710</v>
      </c>
      <c r="B71" s="702" t="str">
        <f>'【指定様式①ーｂ】契約設備内訳表（２）（負荷）'!D65</f>
        <v/>
      </c>
      <c r="C71" s="690">
        <f>'【指定様式①ーｂ】契約設備内訳表（２）（負荷）'!V65</f>
        <v>0</v>
      </c>
      <c r="E71" s="690">
        <f>'【指定様式①ーｂ】契約設備内訳表（２）（負荷）'!X65</f>
        <v>0</v>
      </c>
      <c r="L71" s="703"/>
    </row>
    <row r="72" spans="1:12">
      <c r="A72" s="697" t="s">
        <v>710</v>
      </c>
      <c r="B72" s="702" t="str">
        <f>'【指定様式①ーｂ】契約設備内訳表（２）（負荷）'!D66</f>
        <v/>
      </c>
      <c r="C72" s="690">
        <f>'【指定様式①ーｂ】契約設備内訳表（２）（負荷）'!V66</f>
        <v>0</v>
      </c>
      <c r="E72" s="690">
        <f>'【指定様式①ーｂ】契約設備内訳表（２）（負荷）'!X66</f>
        <v>0</v>
      </c>
      <c r="L72" s="703"/>
    </row>
    <row r="73" spans="1:12">
      <c r="A73" s="697" t="s">
        <v>710</v>
      </c>
      <c r="B73" s="702" t="str">
        <f>'【指定様式①ーｂ】契約設備内訳表（２）（負荷）'!D67</f>
        <v/>
      </c>
      <c r="C73" s="690">
        <f>'【指定様式①ーｂ】契約設備内訳表（２）（負荷）'!V67</f>
        <v>0</v>
      </c>
      <c r="E73" s="690">
        <f>'【指定様式①ーｂ】契約設備内訳表（２）（負荷）'!X67</f>
        <v>0</v>
      </c>
      <c r="L73" s="703"/>
    </row>
    <row r="74" spans="1:12">
      <c r="A74" s="697" t="s">
        <v>710</v>
      </c>
      <c r="B74" s="702" t="str">
        <f>'【指定様式①ーｂ】契約設備内訳表（２）（負荷）'!D68</f>
        <v/>
      </c>
      <c r="C74" s="690">
        <f>'【指定様式①ーｂ】契約設備内訳表（２）（負荷）'!V68</f>
        <v>0</v>
      </c>
      <c r="E74" s="690">
        <f>'【指定様式①ーｂ】契約設備内訳表（２）（負荷）'!X68</f>
        <v>0</v>
      </c>
      <c r="L74" s="703"/>
    </row>
    <row r="75" spans="1:12">
      <c r="A75" s="697" t="s">
        <v>710</v>
      </c>
      <c r="B75" s="704" t="str">
        <f>'【指定様式①ーｂ】契約設備内訳表（２）（負荷）'!D69</f>
        <v/>
      </c>
      <c r="C75" s="705">
        <f>'【指定様式①ーｂ】契約設備内訳表（２）（負荷）'!V69</f>
        <v>0</v>
      </c>
      <c r="D75" s="705"/>
      <c r="E75" s="705">
        <f>'【指定様式①ーｂ】契約設備内訳表（２）（負荷）'!X69</f>
        <v>0</v>
      </c>
      <c r="F75" s="705"/>
      <c r="G75" s="705"/>
      <c r="H75" s="705"/>
      <c r="I75" s="705"/>
      <c r="J75" s="705"/>
      <c r="K75" s="705"/>
      <c r="L75" s="706"/>
    </row>
    <row r="76" spans="1:12">
      <c r="A76" s="697" t="s">
        <v>711</v>
      </c>
      <c r="B76" s="698" t="str">
        <f>'【指定様式①ーｂ】契約設備内訳表（２）（負荷）'!D70</f>
        <v/>
      </c>
      <c r="C76" s="699">
        <f>'【指定様式①ーｂ】契約設備内訳表（２）（負荷）'!V70</f>
        <v>0</v>
      </c>
      <c r="D76" s="699"/>
      <c r="E76" s="699">
        <f>'【指定様式①ーｂ】契約設備内訳表（２）（負荷）'!X70</f>
        <v>0</v>
      </c>
      <c r="F76" s="699"/>
      <c r="G76" s="699"/>
      <c r="H76" s="699"/>
      <c r="I76" s="699"/>
      <c r="J76" s="699"/>
      <c r="K76" s="699"/>
      <c r="L76" s="700"/>
    </row>
    <row r="77" spans="1:12">
      <c r="A77" s="697" t="s">
        <v>711</v>
      </c>
      <c r="B77" s="702" t="str">
        <f>'【指定様式①ーｂ】契約設備内訳表（２）（負荷）'!D71</f>
        <v/>
      </c>
      <c r="C77" s="690">
        <f>'【指定様式①ーｂ】契約設備内訳表（２）（負荷）'!V71</f>
        <v>0</v>
      </c>
      <c r="E77" s="690">
        <f>'【指定様式①ーｂ】契約設備内訳表（２）（負荷）'!X71</f>
        <v>0</v>
      </c>
      <c r="L77" s="703"/>
    </row>
    <row r="78" spans="1:12">
      <c r="A78" s="697" t="s">
        <v>711</v>
      </c>
      <c r="B78" s="702" t="str">
        <f>'【指定様式①ーｂ】契約設備内訳表（２）（負荷）'!D72</f>
        <v/>
      </c>
      <c r="C78" s="690">
        <f>'【指定様式①ーｂ】契約設備内訳表（２）（負荷）'!V72</f>
        <v>0</v>
      </c>
      <c r="E78" s="690">
        <f>'【指定様式①ーｂ】契約設備内訳表（２）（負荷）'!X72</f>
        <v>0</v>
      </c>
      <c r="L78" s="703"/>
    </row>
    <row r="79" spans="1:12">
      <c r="A79" s="697" t="s">
        <v>711</v>
      </c>
      <c r="B79" s="702" t="str">
        <f>'【指定様式①ーｂ】契約設備内訳表（２）（負荷）'!D73</f>
        <v/>
      </c>
      <c r="C79" s="690">
        <f>'【指定様式①ーｂ】契約設備内訳表（２）（負荷）'!V73</f>
        <v>0</v>
      </c>
      <c r="E79" s="690">
        <f>'【指定様式①ーｂ】契約設備内訳表（２）（負荷）'!X73</f>
        <v>0</v>
      </c>
      <c r="L79" s="703"/>
    </row>
    <row r="80" spans="1:12">
      <c r="A80" s="697" t="s">
        <v>711</v>
      </c>
      <c r="B80" s="702" t="str">
        <f>'【指定様式①ーｂ】契約設備内訳表（２）（負荷）'!D74</f>
        <v/>
      </c>
      <c r="C80" s="690">
        <f>'【指定様式①ーｂ】契約設備内訳表（２）（負荷）'!V74</f>
        <v>0</v>
      </c>
      <c r="E80" s="690">
        <f>'【指定様式①ーｂ】契約設備内訳表（２）（負荷）'!X74</f>
        <v>0</v>
      </c>
      <c r="L80" s="703"/>
    </row>
    <row r="81" spans="1:12">
      <c r="A81" s="697" t="s">
        <v>711</v>
      </c>
      <c r="B81" s="702" t="str">
        <f>'【指定様式①ーｂ】契約設備内訳表（２）（負荷）'!D75</f>
        <v/>
      </c>
      <c r="C81" s="690">
        <f>'【指定様式①ーｂ】契約設備内訳表（２）（負荷）'!V75</f>
        <v>0</v>
      </c>
      <c r="E81" s="690">
        <f>'【指定様式①ーｂ】契約設備内訳表（２）（負荷）'!X75</f>
        <v>0</v>
      </c>
      <c r="L81" s="703"/>
    </row>
    <row r="82" spans="1:12">
      <c r="A82" s="697" t="s">
        <v>711</v>
      </c>
      <c r="B82" s="702" t="str">
        <f>'【指定様式①ーｂ】契約設備内訳表（２）（負荷）'!D76</f>
        <v/>
      </c>
      <c r="C82" s="690">
        <f>'【指定様式①ーｂ】契約設備内訳表（２）（負荷）'!V76</f>
        <v>0</v>
      </c>
      <c r="E82" s="690">
        <f>'【指定様式①ーｂ】契約設備内訳表（２）（負荷）'!X76</f>
        <v>0</v>
      </c>
      <c r="L82" s="703"/>
    </row>
    <row r="83" spans="1:12">
      <c r="A83" s="697" t="s">
        <v>711</v>
      </c>
      <c r="B83" s="702" t="str">
        <f>'【指定様式①ーｂ】契約設備内訳表（２）（負荷）'!D77</f>
        <v/>
      </c>
      <c r="C83" s="690">
        <f>'【指定様式①ーｂ】契約設備内訳表（２）（負荷）'!V77</f>
        <v>0</v>
      </c>
      <c r="E83" s="690">
        <f>'【指定様式①ーｂ】契約設備内訳表（２）（負荷）'!X77</f>
        <v>0</v>
      </c>
      <c r="L83" s="703"/>
    </row>
    <row r="84" spans="1:12">
      <c r="A84" s="697" t="s">
        <v>711</v>
      </c>
      <c r="B84" s="702" t="str">
        <f>'【指定様式①ーｂ】契約設備内訳表（２）（負荷）'!D78</f>
        <v/>
      </c>
      <c r="C84" s="690">
        <f>'【指定様式①ーｂ】契約設備内訳表（２）（負荷）'!V78</f>
        <v>0</v>
      </c>
      <c r="E84" s="690">
        <f>'【指定様式①ーｂ】契約設備内訳表（２）（負荷）'!X78</f>
        <v>0</v>
      </c>
      <c r="L84" s="703"/>
    </row>
    <row r="85" spans="1:12">
      <c r="A85" s="697" t="s">
        <v>711</v>
      </c>
      <c r="B85" s="702" t="str">
        <f>'【指定様式①ーｂ】契約設備内訳表（２）（負荷）'!D79</f>
        <v/>
      </c>
      <c r="C85" s="690">
        <f>'【指定様式①ーｂ】契約設備内訳表（２）（負荷）'!V79</f>
        <v>0</v>
      </c>
      <c r="E85" s="690">
        <f>'【指定様式①ーｂ】契約設備内訳表（２）（負荷）'!X79</f>
        <v>0</v>
      </c>
      <c r="L85" s="703"/>
    </row>
    <row r="86" spans="1:12">
      <c r="A86" s="697" t="s">
        <v>711</v>
      </c>
      <c r="B86" s="702" t="str">
        <f>'【指定様式①ーｂ】契約設備内訳表（２）（負荷）'!D80</f>
        <v/>
      </c>
      <c r="C86" s="690">
        <f>'【指定様式①ーｂ】契約設備内訳表（２）（負荷）'!V80</f>
        <v>0</v>
      </c>
      <c r="E86" s="690">
        <f>'【指定様式①ーｂ】契約設備内訳表（２）（負荷）'!X80</f>
        <v>0</v>
      </c>
      <c r="L86" s="703"/>
    </row>
    <row r="87" spans="1:12">
      <c r="A87" s="697" t="s">
        <v>711</v>
      </c>
      <c r="B87" s="702" t="str">
        <f>'【指定様式①ーｂ】契約設備内訳表（２）（負荷）'!D81</f>
        <v/>
      </c>
      <c r="C87" s="690">
        <f>'【指定様式①ーｂ】契約設備内訳表（２）（負荷）'!V81</f>
        <v>0</v>
      </c>
      <c r="E87" s="690">
        <f>'【指定様式①ーｂ】契約設備内訳表（２）（負荷）'!X81</f>
        <v>0</v>
      </c>
      <c r="L87" s="703"/>
    </row>
    <row r="88" spans="1:12">
      <c r="A88" s="697" t="s">
        <v>711</v>
      </c>
      <c r="B88" s="702" t="str">
        <f>'【指定様式①ーｂ】契約設備内訳表（２）（負荷）'!D82</f>
        <v/>
      </c>
      <c r="C88" s="690">
        <f>'【指定様式①ーｂ】契約設備内訳表（２）（負荷）'!V82</f>
        <v>0</v>
      </c>
      <c r="E88" s="690">
        <f>'【指定様式①ーｂ】契約設備内訳表（２）（負荷）'!X82</f>
        <v>0</v>
      </c>
      <c r="L88" s="703"/>
    </row>
    <row r="89" spans="1:12">
      <c r="A89" s="697" t="s">
        <v>711</v>
      </c>
      <c r="B89" s="702" t="str">
        <f>'【指定様式①ーｂ】契約設備内訳表（２）（負荷）'!D83</f>
        <v/>
      </c>
      <c r="C89" s="690">
        <f>'【指定様式①ーｂ】契約設備内訳表（２）（負荷）'!V83</f>
        <v>0</v>
      </c>
      <c r="E89" s="690">
        <f>'【指定様式①ーｂ】契約設備内訳表（２）（負荷）'!X83</f>
        <v>0</v>
      </c>
      <c r="L89" s="703"/>
    </row>
    <row r="90" spans="1:12">
      <c r="A90" s="697" t="s">
        <v>711</v>
      </c>
      <c r="B90" s="704" t="str">
        <f>'【指定様式①ーｂ】契約設備内訳表（２）（負荷）'!D84</f>
        <v/>
      </c>
      <c r="C90" s="705">
        <f>'【指定様式①ーｂ】契約設備内訳表（２）（負荷）'!V84</f>
        <v>0</v>
      </c>
      <c r="D90" s="705"/>
      <c r="E90" s="705">
        <f>'【指定様式①ーｂ】契約設備内訳表（２）（負荷）'!X84</f>
        <v>0</v>
      </c>
      <c r="F90" s="705"/>
      <c r="G90" s="705"/>
      <c r="H90" s="705"/>
      <c r="I90" s="705"/>
      <c r="J90" s="705"/>
      <c r="K90" s="705"/>
      <c r="L90" s="706"/>
    </row>
    <row r="91" spans="1:12">
      <c r="A91" s="697" t="s">
        <v>712</v>
      </c>
      <c r="B91" s="698" t="str">
        <f>'【指定様式①ーｂ】契約設備内訳表（２）（負荷）'!D85</f>
        <v/>
      </c>
      <c r="C91" s="699">
        <f>'【指定様式①ーｂ】契約設備内訳表（２）（負荷）'!V85</f>
        <v>0</v>
      </c>
      <c r="D91" s="699"/>
      <c r="E91" s="699">
        <f>'【指定様式①ーｂ】契約設備内訳表（２）（負荷）'!X85</f>
        <v>0</v>
      </c>
      <c r="F91" s="699"/>
      <c r="G91" s="699"/>
      <c r="H91" s="699"/>
      <c r="I91" s="699"/>
      <c r="J91" s="699"/>
      <c r="K91" s="699"/>
      <c r="L91" s="700"/>
    </row>
    <row r="92" spans="1:12">
      <c r="A92" s="697" t="s">
        <v>712</v>
      </c>
      <c r="B92" s="702" t="str">
        <f>'【指定様式①ーｂ】契約設備内訳表（２）（負荷）'!D86</f>
        <v/>
      </c>
      <c r="C92" s="690">
        <f>'【指定様式①ーｂ】契約設備内訳表（２）（負荷）'!V86</f>
        <v>0</v>
      </c>
      <c r="E92" s="690">
        <f>'【指定様式①ーｂ】契約設備内訳表（２）（負荷）'!X86</f>
        <v>0</v>
      </c>
      <c r="L92" s="703"/>
    </row>
    <row r="93" spans="1:12">
      <c r="A93" s="697" t="s">
        <v>712</v>
      </c>
      <c r="B93" s="702" t="str">
        <f>'【指定様式①ーｂ】契約設備内訳表（２）（負荷）'!D87</f>
        <v/>
      </c>
      <c r="C93" s="690">
        <f>'【指定様式①ーｂ】契約設備内訳表（２）（負荷）'!V87</f>
        <v>0</v>
      </c>
      <c r="E93" s="690">
        <f>'【指定様式①ーｂ】契約設備内訳表（２）（負荷）'!X87</f>
        <v>0</v>
      </c>
      <c r="L93" s="703"/>
    </row>
    <row r="94" spans="1:12">
      <c r="A94" s="697" t="s">
        <v>712</v>
      </c>
      <c r="B94" s="702" t="str">
        <f>'【指定様式①ーｂ】契約設備内訳表（２）（負荷）'!D88</f>
        <v/>
      </c>
      <c r="C94" s="690">
        <f>'【指定様式①ーｂ】契約設備内訳表（２）（負荷）'!V88</f>
        <v>0</v>
      </c>
      <c r="E94" s="690">
        <f>'【指定様式①ーｂ】契約設備内訳表（２）（負荷）'!X88</f>
        <v>0</v>
      </c>
      <c r="L94" s="703"/>
    </row>
    <row r="95" spans="1:12">
      <c r="A95" s="697" t="s">
        <v>712</v>
      </c>
      <c r="B95" s="702" t="str">
        <f>'【指定様式①ーｂ】契約設備内訳表（２）（負荷）'!D89</f>
        <v/>
      </c>
      <c r="C95" s="690">
        <f>'【指定様式①ーｂ】契約設備内訳表（２）（負荷）'!V89</f>
        <v>0</v>
      </c>
      <c r="E95" s="690">
        <f>'【指定様式①ーｂ】契約設備内訳表（２）（負荷）'!X89</f>
        <v>0</v>
      </c>
      <c r="L95" s="703"/>
    </row>
    <row r="96" spans="1:12">
      <c r="A96" s="697" t="s">
        <v>712</v>
      </c>
      <c r="B96" s="702" t="str">
        <f>'【指定様式①ーｂ】契約設備内訳表（２）（負荷）'!D90</f>
        <v/>
      </c>
      <c r="C96" s="690">
        <f>'【指定様式①ーｂ】契約設備内訳表（２）（負荷）'!V90</f>
        <v>0</v>
      </c>
      <c r="E96" s="690">
        <f>'【指定様式①ーｂ】契約設備内訳表（２）（負荷）'!X90</f>
        <v>0</v>
      </c>
      <c r="L96" s="703"/>
    </row>
    <row r="97" spans="1:12">
      <c r="A97" s="697" t="s">
        <v>712</v>
      </c>
      <c r="B97" s="702" t="str">
        <f>'【指定様式①ーｂ】契約設備内訳表（２）（負荷）'!D91</f>
        <v/>
      </c>
      <c r="C97" s="690">
        <f>'【指定様式①ーｂ】契約設備内訳表（２）（負荷）'!V91</f>
        <v>0</v>
      </c>
      <c r="E97" s="690">
        <f>'【指定様式①ーｂ】契約設備内訳表（２）（負荷）'!X91</f>
        <v>0</v>
      </c>
      <c r="L97" s="703"/>
    </row>
    <row r="98" spans="1:12">
      <c r="A98" s="697" t="s">
        <v>712</v>
      </c>
      <c r="B98" s="702" t="str">
        <f>'【指定様式①ーｂ】契約設備内訳表（２）（負荷）'!D92</f>
        <v/>
      </c>
      <c r="C98" s="690">
        <f>'【指定様式①ーｂ】契約設備内訳表（２）（負荷）'!V92</f>
        <v>0</v>
      </c>
      <c r="E98" s="690">
        <f>'【指定様式①ーｂ】契約設備内訳表（２）（負荷）'!X92</f>
        <v>0</v>
      </c>
      <c r="L98" s="703"/>
    </row>
    <row r="99" spans="1:12">
      <c r="A99" s="697" t="s">
        <v>712</v>
      </c>
      <c r="B99" s="702" t="str">
        <f>'【指定様式①ーｂ】契約設備内訳表（２）（負荷）'!D93</f>
        <v/>
      </c>
      <c r="C99" s="690">
        <f>'【指定様式①ーｂ】契約設備内訳表（２）（負荷）'!V93</f>
        <v>0</v>
      </c>
      <c r="E99" s="690">
        <f>'【指定様式①ーｂ】契約設備内訳表（２）（負荷）'!X93</f>
        <v>0</v>
      </c>
      <c r="L99" s="703"/>
    </row>
    <row r="100" spans="1:12">
      <c r="A100" s="697" t="s">
        <v>712</v>
      </c>
      <c r="B100" s="702" t="str">
        <f>'【指定様式①ーｂ】契約設備内訳表（２）（負荷）'!D94</f>
        <v/>
      </c>
      <c r="C100" s="690">
        <f>'【指定様式①ーｂ】契約設備内訳表（２）（負荷）'!V94</f>
        <v>0</v>
      </c>
      <c r="E100" s="690">
        <f>'【指定様式①ーｂ】契約設備内訳表（２）（負荷）'!X94</f>
        <v>0</v>
      </c>
      <c r="L100" s="703"/>
    </row>
    <row r="101" spans="1:12">
      <c r="A101" s="697" t="s">
        <v>712</v>
      </c>
      <c r="B101" s="702" t="str">
        <f>'【指定様式①ーｂ】契約設備内訳表（２）（負荷）'!D95</f>
        <v/>
      </c>
      <c r="C101" s="690">
        <f>'【指定様式①ーｂ】契約設備内訳表（２）（負荷）'!V95</f>
        <v>0</v>
      </c>
      <c r="E101" s="690">
        <f>'【指定様式①ーｂ】契約設備内訳表（２）（負荷）'!X95</f>
        <v>0</v>
      </c>
      <c r="L101" s="703"/>
    </row>
    <row r="102" spans="1:12">
      <c r="A102" s="697" t="s">
        <v>712</v>
      </c>
      <c r="B102" s="702" t="str">
        <f>'【指定様式①ーｂ】契約設備内訳表（２）（負荷）'!D96</f>
        <v/>
      </c>
      <c r="C102" s="690">
        <f>'【指定様式①ーｂ】契約設備内訳表（２）（負荷）'!V96</f>
        <v>0</v>
      </c>
      <c r="E102" s="690">
        <f>'【指定様式①ーｂ】契約設備内訳表（２）（負荷）'!X96</f>
        <v>0</v>
      </c>
      <c r="L102" s="703"/>
    </row>
    <row r="103" spans="1:12">
      <c r="A103" s="697" t="s">
        <v>712</v>
      </c>
      <c r="B103" s="702" t="str">
        <f>'【指定様式①ーｂ】契約設備内訳表（２）（負荷）'!D97</f>
        <v/>
      </c>
      <c r="C103" s="690">
        <f>'【指定様式①ーｂ】契約設備内訳表（２）（負荷）'!V97</f>
        <v>0</v>
      </c>
      <c r="E103" s="690">
        <f>'【指定様式①ーｂ】契約設備内訳表（２）（負荷）'!X97</f>
        <v>0</v>
      </c>
      <c r="L103" s="703"/>
    </row>
    <row r="104" spans="1:12">
      <c r="A104" s="697" t="s">
        <v>712</v>
      </c>
      <c r="B104" s="702" t="str">
        <f>'【指定様式①ーｂ】契約設備内訳表（２）（負荷）'!D98</f>
        <v/>
      </c>
      <c r="C104" s="690">
        <f>'【指定様式①ーｂ】契約設備内訳表（２）（負荷）'!V98</f>
        <v>0</v>
      </c>
      <c r="E104" s="690">
        <f>'【指定様式①ーｂ】契約設備内訳表（２）（負荷）'!X98</f>
        <v>0</v>
      </c>
      <c r="L104" s="703"/>
    </row>
    <row r="105" spans="1:12">
      <c r="A105" s="697" t="s">
        <v>712</v>
      </c>
      <c r="B105" s="704" t="str">
        <f>'【指定様式①ーｂ】契約設備内訳表（２）（負荷）'!D99</f>
        <v/>
      </c>
      <c r="C105" s="705">
        <f>'【指定様式①ーｂ】契約設備内訳表（２）（負荷）'!V99</f>
        <v>0</v>
      </c>
      <c r="D105" s="705"/>
      <c r="E105" s="705">
        <f>'【指定様式①ーｂ】契約設備内訳表（２）（負荷）'!X99</f>
        <v>0</v>
      </c>
      <c r="F105" s="705"/>
      <c r="G105" s="705"/>
      <c r="H105" s="705"/>
      <c r="I105" s="705"/>
      <c r="J105" s="705"/>
      <c r="K105" s="705"/>
      <c r="L105" s="706"/>
    </row>
    <row r="106" spans="1:12">
      <c r="A106" s="697" t="s">
        <v>713</v>
      </c>
      <c r="B106" s="698" t="str">
        <f>'【指定様式①ーｂ】契約設備内訳表（２）（負荷）'!D100</f>
        <v/>
      </c>
      <c r="C106" s="699">
        <f>'【指定様式①ーｂ】契約設備内訳表（２）（負荷）'!V100</f>
        <v>0</v>
      </c>
      <c r="D106" s="699"/>
      <c r="E106" s="699">
        <f>'【指定様式①ーｂ】契約設備内訳表（２）（負荷）'!X100</f>
        <v>0</v>
      </c>
      <c r="F106" s="699"/>
      <c r="G106" s="699"/>
      <c r="H106" s="699"/>
      <c r="I106" s="699"/>
      <c r="J106" s="699"/>
      <c r="K106" s="699"/>
      <c r="L106" s="700"/>
    </row>
    <row r="107" spans="1:12">
      <c r="A107" s="697" t="s">
        <v>713</v>
      </c>
      <c r="B107" s="702" t="str">
        <f>'【指定様式①ーｂ】契約設備内訳表（２）（負荷）'!D101</f>
        <v/>
      </c>
      <c r="C107" s="690">
        <f>'【指定様式①ーｂ】契約設備内訳表（２）（負荷）'!V101</f>
        <v>0</v>
      </c>
      <c r="E107" s="690">
        <f>'【指定様式①ーｂ】契約設備内訳表（２）（負荷）'!X101</f>
        <v>0</v>
      </c>
      <c r="L107" s="703"/>
    </row>
    <row r="108" spans="1:12">
      <c r="A108" s="697" t="s">
        <v>713</v>
      </c>
      <c r="B108" s="702" t="str">
        <f>'【指定様式①ーｂ】契約設備内訳表（２）（負荷）'!D102</f>
        <v/>
      </c>
      <c r="C108" s="690">
        <f>'【指定様式①ーｂ】契約設備内訳表（２）（負荷）'!V102</f>
        <v>0</v>
      </c>
      <c r="E108" s="690">
        <f>'【指定様式①ーｂ】契約設備内訳表（２）（負荷）'!X102</f>
        <v>0</v>
      </c>
      <c r="L108" s="703"/>
    </row>
    <row r="109" spans="1:12">
      <c r="A109" s="697" t="s">
        <v>713</v>
      </c>
      <c r="B109" s="702" t="str">
        <f>'【指定様式①ーｂ】契約設備内訳表（２）（負荷）'!D103</f>
        <v/>
      </c>
      <c r="C109" s="690">
        <f>'【指定様式①ーｂ】契約設備内訳表（２）（負荷）'!V103</f>
        <v>0</v>
      </c>
      <c r="E109" s="690">
        <f>'【指定様式①ーｂ】契約設備内訳表（２）（負荷）'!X103</f>
        <v>0</v>
      </c>
      <c r="L109" s="703"/>
    </row>
    <row r="110" spans="1:12">
      <c r="A110" s="697" t="s">
        <v>713</v>
      </c>
      <c r="B110" s="702" t="str">
        <f>'【指定様式①ーｂ】契約設備内訳表（２）（負荷）'!D104</f>
        <v/>
      </c>
      <c r="C110" s="690">
        <f>'【指定様式①ーｂ】契約設備内訳表（２）（負荷）'!V104</f>
        <v>0</v>
      </c>
      <c r="E110" s="690">
        <f>'【指定様式①ーｂ】契約設備内訳表（２）（負荷）'!X104</f>
        <v>0</v>
      </c>
      <c r="L110" s="703"/>
    </row>
    <row r="111" spans="1:12">
      <c r="A111" s="697" t="s">
        <v>713</v>
      </c>
      <c r="B111" s="702" t="str">
        <f>'【指定様式①ーｂ】契約設備内訳表（２）（負荷）'!D105</f>
        <v/>
      </c>
      <c r="C111" s="690">
        <f>'【指定様式①ーｂ】契約設備内訳表（２）（負荷）'!V105</f>
        <v>0</v>
      </c>
      <c r="E111" s="690">
        <f>'【指定様式①ーｂ】契約設備内訳表（２）（負荷）'!X105</f>
        <v>0</v>
      </c>
      <c r="L111" s="703"/>
    </row>
    <row r="112" spans="1:12">
      <c r="A112" s="697" t="s">
        <v>713</v>
      </c>
      <c r="B112" s="702" t="str">
        <f>'【指定様式①ーｂ】契約設備内訳表（２）（負荷）'!D106</f>
        <v/>
      </c>
      <c r="C112" s="690">
        <f>'【指定様式①ーｂ】契約設備内訳表（２）（負荷）'!V106</f>
        <v>0</v>
      </c>
      <c r="E112" s="690">
        <f>'【指定様式①ーｂ】契約設備内訳表（２）（負荷）'!X106</f>
        <v>0</v>
      </c>
      <c r="L112" s="703"/>
    </row>
    <row r="113" spans="1:12">
      <c r="A113" s="697" t="s">
        <v>713</v>
      </c>
      <c r="B113" s="702" t="str">
        <f>'【指定様式①ーｂ】契約設備内訳表（２）（負荷）'!D107</f>
        <v/>
      </c>
      <c r="C113" s="690">
        <f>'【指定様式①ーｂ】契約設備内訳表（２）（負荷）'!V107</f>
        <v>0</v>
      </c>
      <c r="E113" s="690">
        <f>'【指定様式①ーｂ】契約設備内訳表（２）（負荷）'!X107</f>
        <v>0</v>
      </c>
      <c r="L113" s="703"/>
    </row>
    <row r="114" spans="1:12">
      <c r="A114" s="697" t="s">
        <v>713</v>
      </c>
      <c r="B114" s="702" t="str">
        <f>'【指定様式①ーｂ】契約設備内訳表（２）（負荷）'!D108</f>
        <v/>
      </c>
      <c r="C114" s="690">
        <f>'【指定様式①ーｂ】契約設備内訳表（２）（負荷）'!V108</f>
        <v>0</v>
      </c>
      <c r="E114" s="690">
        <f>'【指定様式①ーｂ】契約設備内訳表（２）（負荷）'!X108</f>
        <v>0</v>
      </c>
      <c r="L114" s="703"/>
    </row>
    <row r="115" spans="1:12">
      <c r="A115" s="697" t="s">
        <v>713</v>
      </c>
      <c r="B115" s="702" t="str">
        <f>'【指定様式①ーｂ】契約設備内訳表（２）（負荷）'!D109</f>
        <v/>
      </c>
      <c r="C115" s="690">
        <f>'【指定様式①ーｂ】契約設備内訳表（２）（負荷）'!V109</f>
        <v>0</v>
      </c>
      <c r="E115" s="690">
        <f>'【指定様式①ーｂ】契約設備内訳表（２）（負荷）'!X109</f>
        <v>0</v>
      </c>
      <c r="L115" s="703"/>
    </row>
    <row r="116" spans="1:12">
      <c r="A116" s="697" t="s">
        <v>713</v>
      </c>
      <c r="B116" s="702" t="str">
        <f>'【指定様式①ーｂ】契約設備内訳表（２）（負荷）'!D110</f>
        <v/>
      </c>
      <c r="C116" s="690">
        <f>'【指定様式①ーｂ】契約設備内訳表（２）（負荷）'!V110</f>
        <v>0</v>
      </c>
      <c r="E116" s="690">
        <f>'【指定様式①ーｂ】契約設備内訳表（２）（負荷）'!X110</f>
        <v>0</v>
      </c>
      <c r="L116" s="703"/>
    </row>
    <row r="117" spans="1:12">
      <c r="A117" s="697" t="s">
        <v>713</v>
      </c>
      <c r="B117" s="702" t="str">
        <f>'【指定様式①ーｂ】契約設備内訳表（２）（負荷）'!D111</f>
        <v/>
      </c>
      <c r="C117" s="690">
        <f>'【指定様式①ーｂ】契約設備内訳表（２）（負荷）'!V111</f>
        <v>0</v>
      </c>
      <c r="E117" s="690">
        <f>'【指定様式①ーｂ】契約設備内訳表（２）（負荷）'!X111</f>
        <v>0</v>
      </c>
      <c r="L117" s="703"/>
    </row>
    <row r="118" spans="1:12">
      <c r="A118" s="697" t="s">
        <v>713</v>
      </c>
      <c r="B118" s="702" t="str">
        <f>'【指定様式①ーｂ】契約設備内訳表（２）（負荷）'!D112</f>
        <v/>
      </c>
      <c r="C118" s="690">
        <f>'【指定様式①ーｂ】契約設備内訳表（２）（負荷）'!V112</f>
        <v>0</v>
      </c>
      <c r="E118" s="690">
        <f>'【指定様式①ーｂ】契約設備内訳表（２）（負荷）'!X112</f>
        <v>0</v>
      </c>
      <c r="L118" s="703"/>
    </row>
    <row r="119" spans="1:12">
      <c r="A119" s="697" t="s">
        <v>713</v>
      </c>
      <c r="B119" s="702" t="str">
        <f>'【指定様式①ーｂ】契約設備内訳表（２）（負荷）'!D113</f>
        <v/>
      </c>
      <c r="C119" s="690">
        <f>'【指定様式①ーｂ】契約設備内訳表（２）（負荷）'!V113</f>
        <v>0</v>
      </c>
      <c r="E119" s="690">
        <f>'【指定様式①ーｂ】契約設備内訳表（２）（負荷）'!X113</f>
        <v>0</v>
      </c>
      <c r="L119" s="703"/>
    </row>
    <row r="120" spans="1:12">
      <c r="A120" s="697" t="s">
        <v>713</v>
      </c>
      <c r="B120" s="704" t="str">
        <f>'【指定様式①ーｂ】契約設備内訳表（２）（負荷）'!D114</f>
        <v/>
      </c>
      <c r="C120" s="705">
        <f>'【指定様式①ーｂ】契約設備内訳表（２）（負荷）'!V114</f>
        <v>0</v>
      </c>
      <c r="D120" s="705"/>
      <c r="E120" s="705">
        <f>'【指定様式①ーｂ】契約設備内訳表（２）（負荷）'!X114</f>
        <v>0</v>
      </c>
      <c r="F120" s="705"/>
      <c r="G120" s="705"/>
      <c r="H120" s="705"/>
      <c r="I120" s="705"/>
      <c r="J120" s="705"/>
      <c r="K120" s="705"/>
      <c r="L120" s="706"/>
    </row>
    <row r="121" spans="1:12">
      <c r="A121" s="697" t="s">
        <v>714</v>
      </c>
      <c r="B121" s="698" t="str">
        <f>'【指定様式①ーｂ】契約設備内訳表（２）（負荷）'!D115</f>
        <v/>
      </c>
      <c r="C121" s="699">
        <f>'【指定様式①ーｂ】契約設備内訳表（２）（負荷）'!V115</f>
        <v>0</v>
      </c>
      <c r="D121" s="699"/>
      <c r="E121" s="699">
        <f>'【指定様式①ーｂ】契約設備内訳表（２）（負荷）'!X115</f>
        <v>0</v>
      </c>
      <c r="F121" s="699"/>
      <c r="G121" s="699"/>
      <c r="H121" s="699"/>
      <c r="I121" s="699"/>
      <c r="J121" s="699"/>
      <c r="K121" s="699"/>
      <c r="L121" s="700"/>
    </row>
    <row r="122" spans="1:12">
      <c r="A122" s="697" t="s">
        <v>714</v>
      </c>
      <c r="B122" s="702" t="str">
        <f>'【指定様式①ーｂ】契約設備内訳表（２）（負荷）'!D116</f>
        <v/>
      </c>
      <c r="C122" s="690">
        <f>'【指定様式①ーｂ】契約設備内訳表（２）（負荷）'!V116</f>
        <v>0</v>
      </c>
      <c r="E122" s="690">
        <f>'【指定様式①ーｂ】契約設備内訳表（２）（負荷）'!X116</f>
        <v>0</v>
      </c>
      <c r="L122" s="703"/>
    </row>
    <row r="123" spans="1:12">
      <c r="A123" s="697" t="s">
        <v>714</v>
      </c>
      <c r="B123" s="702" t="str">
        <f>'【指定様式①ーｂ】契約設備内訳表（２）（負荷）'!D117</f>
        <v/>
      </c>
      <c r="C123" s="690">
        <f>'【指定様式①ーｂ】契約設備内訳表（２）（負荷）'!V117</f>
        <v>0</v>
      </c>
      <c r="E123" s="690">
        <f>'【指定様式①ーｂ】契約設備内訳表（２）（負荷）'!X117</f>
        <v>0</v>
      </c>
      <c r="L123" s="703"/>
    </row>
    <row r="124" spans="1:12">
      <c r="A124" s="697" t="s">
        <v>714</v>
      </c>
      <c r="B124" s="702" t="str">
        <f>'【指定様式①ーｂ】契約設備内訳表（２）（負荷）'!D118</f>
        <v/>
      </c>
      <c r="C124" s="690">
        <f>'【指定様式①ーｂ】契約設備内訳表（２）（負荷）'!V118</f>
        <v>0</v>
      </c>
      <c r="E124" s="690">
        <f>'【指定様式①ーｂ】契約設備内訳表（２）（負荷）'!X118</f>
        <v>0</v>
      </c>
      <c r="L124" s="703"/>
    </row>
    <row r="125" spans="1:12">
      <c r="A125" s="697" t="s">
        <v>714</v>
      </c>
      <c r="B125" s="702" t="str">
        <f>'【指定様式①ーｂ】契約設備内訳表（２）（負荷）'!D119</f>
        <v/>
      </c>
      <c r="C125" s="690">
        <f>'【指定様式①ーｂ】契約設備内訳表（２）（負荷）'!V119</f>
        <v>0</v>
      </c>
      <c r="E125" s="690">
        <f>'【指定様式①ーｂ】契約設備内訳表（２）（負荷）'!X119</f>
        <v>0</v>
      </c>
      <c r="L125" s="703"/>
    </row>
    <row r="126" spans="1:12">
      <c r="A126" s="697" t="s">
        <v>714</v>
      </c>
      <c r="B126" s="702" t="str">
        <f>'【指定様式①ーｂ】契約設備内訳表（２）（負荷）'!D120</f>
        <v/>
      </c>
      <c r="C126" s="690">
        <f>'【指定様式①ーｂ】契約設備内訳表（２）（負荷）'!V120</f>
        <v>0</v>
      </c>
      <c r="E126" s="690">
        <f>'【指定様式①ーｂ】契約設備内訳表（２）（負荷）'!X120</f>
        <v>0</v>
      </c>
      <c r="L126" s="703"/>
    </row>
    <row r="127" spans="1:12">
      <c r="A127" s="697" t="s">
        <v>714</v>
      </c>
      <c r="B127" s="702" t="str">
        <f>'【指定様式①ーｂ】契約設備内訳表（２）（負荷）'!D121</f>
        <v/>
      </c>
      <c r="C127" s="690">
        <f>'【指定様式①ーｂ】契約設備内訳表（２）（負荷）'!V121</f>
        <v>0</v>
      </c>
      <c r="E127" s="690">
        <f>'【指定様式①ーｂ】契約設備内訳表（２）（負荷）'!X121</f>
        <v>0</v>
      </c>
      <c r="L127" s="703"/>
    </row>
    <row r="128" spans="1:12">
      <c r="A128" s="697" t="s">
        <v>714</v>
      </c>
      <c r="B128" s="702" t="str">
        <f>'【指定様式①ーｂ】契約設備内訳表（２）（負荷）'!D122</f>
        <v/>
      </c>
      <c r="C128" s="690">
        <f>'【指定様式①ーｂ】契約設備内訳表（２）（負荷）'!V122</f>
        <v>0</v>
      </c>
      <c r="E128" s="690">
        <f>'【指定様式①ーｂ】契約設備内訳表（２）（負荷）'!X122</f>
        <v>0</v>
      </c>
      <c r="L128" s="703"/>
    </row>
    <row r="129" spans="1:12">
      <c r="A129" s="697" t="s">
        <v>714</v>
      </c>
      <c r="B129" s="702" t="str">
        <f>'【指定様式①ーｂ】契約設備内訳表（２）（負荷）'!D123</f>
        <v/>
      </c>
      <c r="C129" s="690">
        <f>'【指定様式①ーｂ】契約設備内訳表（２）（負荷）'!V123</f>
        <v>0</v>
      </c>
      <c r="E129" s="690">
        <f>'【指定様式①ーｂ】契約設備内訳表（２）（負荷）'!X123</f>
        <v>0</v>
      </c>
      <c r="L129" s="703"/>
    </row>
    <row r="130" spans="1:12">
      <c r="A130" s="697" t="s">
        <v>714</v>
      </c>
      <c r="B130" s="702" t="str">
        <f>'【指定様式①ーｂ】契約設備内訳表（２）（負荷）'!D124</f>
        <v/>
      </c>
      <c r="C130" s="690">
        <f>'【指定様式①ーｂ】契約設備内訳表（２）（負荷）'!V124</f>
        <v>0</v>
      </c>
      <c r="E130" s="690">
        <f>'【指定様式①ーｂ】契約設備内訳表（２）（負荷）'!X124</f>
        <v>0</v>
      </c>
      <c r="L130" s="703"/>
    </row>
    <row r="131" spans="1:12">
      <c r="A131" s="697" t="s">
        <v>714</v>
      </c>
      <c r="B131" s="702" t="str">
        <f>'【指定様式①ーｂ】契約設備内訳表（２）（負荷）'!D125</f>
        <v/>
      </c>
      <c r="C131" s="690">
        <f>'【指定様式①ーｂ】契約設備内訳表（２）（負荷）'!V125</f>
        <v>0</v>
      </c>
      <c r="E131" s="690">
        <f>'【指定様式①ーｂ】契約設備内訳表（２）（負荷）'!X125</f>
        <v>0</v>
      </c>
      <c r="L131" s="703"/>
    </row>
    <row r="132" spans="1:12">
      <c r="A132" s="697" t="s">
        <v>714</v>
      </c>
      <c r="B132" s="702" t="str">
        <f>'【指定様式①ーｂ】契約設備内訳表（２）（負荷）'!D126</f>
        <v/>
      </c>
      <c r="C132" s="690">
        <f>'【指定様式①ーｂ】契約設備内訳表（２）（負荷）'!V126</f>
        <v>0</v>
      </c>
      <c r="E132" s="690">
        <f>'【指定様式①ーｂ】契約設備内訳表（２）（負荷）'!X126</f>
        <v>0</v>
      </c>
      <c r="L132" s="703"/>
    </row>
    <row r="133" spans="1:12">
      <c r="A133" s="697" t="s">
        <v>714</v>
      </c>
      <c r="B133" s="702" t="str">
        <f>'【指定様式①ーｂ】契約設備内訳表（２）（負荷）'!D127</f>
        <v/>
      </c>
      <c r="C133" s="690">
        <f>'【指定様式①ーｂ】契約設備内訳表（２）（負荷）'!V127</f>
        <v>0</v>
      </c>
      <c r="E133" s="690">
        <f>'【指定様式①ーｂ】契約設備内訳表（２）（負荷）'!X127</f>
        <v>0</v>
      </c>
      <c r="L133" s="703"/>
    </row>
    <row r="134" spans="1:12">
      <c r="A134" s="697" t="s">
        <v>714</v>
      </c>
      <c r="B134" s="702" t="str">
        <f>'【指定様式①ーｂ】契約設備内訳表（２）（負荷）'!D128</f>
        <v/>
      </c>
      <c r="C134" s="690">
        <f>'【指定様式①ーｂ】契約設備内訳表（２）（負荷）'!V128</f>
        <v>0</v>
      </c>
      <c r="E134" s="690">
        <f>'【指定様式①ーｂ】契約設備内訳表（２）（負荷）'!X128</f>
        <v>0</v>
      </c>
      <c r="L134" s="703"/>
    </row>
    <row r="135" spans="1:12">
      <c r="A135" s="697" t="s">
        <v>714</v>
      </c>
      <c r="B135" s="704" t="str">
        <f>'【指定様式①ーｂ】契約設備内訳表（２）（負荷）'!D259</f>
        <v/>
      </c>
      <c r="C135" s="705">
        <f>'【指定様式①ーｂ】契約設備内訳表（２）（負荷）'!V259</f>
        <v>0</v>
      </c>
      <c r="D135" s="705"/>
      <c r="E135" s="705">
        <f>'【指定様式①ーｂ】契約設備内訳表（２）（負荷）'!X259</f>
        <v>0</v>
      </c>
      <c r="F135" s="705"/>
      <c r="G135" s="705"/>
      <c r="H135" s="705"/>
      <c r="I135" s="705"/>
      <c r="J135" s="705"/>
      <c r="K135" s="705"/>
      <c r="L135" s="706"/>
    </row>
    <row r="136" spans="1:12">
      <c r="A136" s="697" t="s">
        <v>715</v>
      </c>
      <c r="B136" s="698" t="str">
        <f>'【指定様式①ーｂ】契約設備内訳表（２）（負荷）'!AG10</f>
        <v/>
      </c>
      <c r="C136" s="699">
        <f>'【指定様式①ーｂ】契約設備内訳表（２）（負荷）'!AY10</f>
        <v>0</v>
      </c>
      <c r="D136" s="699"/>
      <c r="E136" s="699">
        <f>'【指定様式①ーｂ】契約設備内訳表（２）（負荷）'!BA10</f>
        <v>0</v>
      </c>
      <c r="F136" s="699"/>
      <c r="G136" s="699"/>
      <c r="H136" s="699"/>
      <c r="I136" s="699"/>
      <c r="J136" s="699"/>
      <c r="K136" s="699"/>
      <c r="L136" s="700"/>
    </row>
    <row r="137" spans="1:12">
      <c r="A137" s="697" t="s">
        <v>715</v>
      </c>
      <c r="B137" s="702" t="str">
        <f>'【指定様式①ーｂ】契約設備内訳表（２）（負荷）'!AG11</f>
        <v/>
      </c>
      <c r="C137" s="690">
        <f>'【指定様式①ーｂ】契約設備内訳表（２）（負荷）'!AY11</f>
        <v>0</v>
      </c>
      <c r="E137" s="690">
        <f>'【指定様式①ーｂ】契約設備内訳表（２）（負荷）'!BA11</f>
        <v>0</v>
      </c>
      <c r="L137" s="703"/>
    </row>
    <row r="138" spans="1:12">
      <c r="A138" s="697" t="s">
        <v>715</v>
      </c>
      <c r="B138" s="702" t="str">
        <f>'【指定様式①ーｂ】契約設備内訳表（２）（負荷）'!AG12</f>
        <v/>
      </c>
      <c r="C138" s="690">
        <f>'【指定様式①ーｂ】契約設備内訳表（２）（負荷）'!AY12</f>
        <v>0</v>
      </c>
      <c r="E138" s="690">
        <f>'【指定様式①ーｂ】契約設備内訳表（２）（負荷）'!BA12</f>
        <v>0</v>
      </c>
      <c r="L138" s="703"/>
    </row>
    <row r="139" spans="1:12">
      <c r="A139" s="697" t="s">
        <v>715</v>
      </c>
      <c r="B139" s="702" t="str">
        <f>'【指定様式①ーｂ】契約設備内訳表（２）（負荷）'!AG13</f>
        <v/>
      </c>
      <c r="C139" s="690">
        <f>'【指定様式①ーｂ】契約設備内訳表（２）（負荷）'!AY13</f>
        <v>0</v>
      </c>
      <c r="E139" s="690">
        <f>'【指定様式①ーｂ】契約設備内訳表（２）（負荷）'!BA13</f>
        <v>0</v>
      </c>
      <c r="L139" s="703"/>
    </row>
    <row r="140" spans="1:12">
      <c r="A140" s="697" t="s">
        <v>715</v>
      </c>
      <c r="B140" s="702" t="str">
        <f>'【指定様式①ーｂ】契約設備内訳表（２）（負荷）'!AG14</f>
        <v/>
      </c>
      <c r="C140" s="690">
        <f>'【指定様式①ーｂ】契約設備内訳表（２）（負荷）'!AY14</f>
        <v>0</v>
      </c>
      <c r="E140" s="690">
        <f>'【指定様式①ーｂ】契約設備内訳表（２）（負荷）'!BA14</f>
        <v>0</v>
      </c>
      <c r="L140" s="703"/>
    </row>
    <row r="141" spans="1:12">
      <c r="A141" s="697" t="s">
        <v>715</v>
      </c>
      <c r="B141" s="702" t="str">
        <f>'【指定様式①ーｂ】契約設備内訳表（２）（負荷）'!AG15</f>
        <v/>
      </c>
      <c r="C141" s="690">
        <f>'【指定様式①ーｂ】契約設備内訳表（２）（負荷）'!AY15</f>
        <v>0</v>
      </c>
      <c r="E141" s="690">
        <f>'【指定様式①ーｂ】契約設備内訳表（２）（負荷）'!BA15</f>
        <v>0</v>
      </c>
      <c r="L141" s="703"/>
    </row>
    <row r="142" spans="1:12">
      <c r="A142" s="697" t="s">
        <v>715</v>
      </c>
      <c r="B142" s="702" t="str">
        <f>'【指定様式①ーｂ】契約設備内訳表（２）（負荷）'!AG16</f>
        <v/>
      </c>
      <c r="C142" s="690">
        <f>'【指定様式①ーｂ】契約設備内訳表（２）（負荷）'!AY16</f>
        <v>0</v>
      </c>
      <c r="E142" s="690">
        <f>'【指定様式①ーｂ】契約設備内訳表（２）（負荷）'!BA16</f>
        <v>0</v>
      </c>
      <c r="L142" s="703"/>
    </row>
    <row r="143" spans="1:12">
      <c r="A143" s="697" t="s">
        <v>715</v>
      </c>
      <c r="B143" s="702" t="str">
        <f>'【指定様式①ーｂ】契約設備内訳表（２）（負荷）'!AG17</f>
        <v/>
      </c>
      <c r="C143" s="690">
        <f>'【指定様式①ーｂ】契約設備内訳表（２）（負荷）'!AY17</f>
        <v>0</v>
      </c>
      <c r="E143" s="690">
        <f>'【指定様式①ーｂ】契約設備内訳表（２）（負荷）'!BA17</f>
        <v>0</v>
      </c>
      <c r="L143" s="703"/>
    </row>
    <row r="144" spans="1:12">
      <c r="A144" s="697" t="s">
        <v>715</v>
      </c>
      <c r="B144" s="702" t="str">
        <f>'【指定様式①ーｂ】契約設備内訳表（２）（負荷）'!AG18</f>
        <v/>
      </c>
      <c r="C144" s="690">
        <f>'【指定様式①ーｂ】契約設備内訳表（２）（負荷）'!AY18</f>
        <v>0</v>
      </c>
      <c r="E144" s="690">
        <f>'【指定様式①ーｂ】契約設備内訳表（２）（負荷）'!BA18</f>
        <v>0</v>
      </c>
      <c r="L144" s="703"/>
    </row>
    <row r="145" spans="1:12">
      <c r="A145" s="697" t="s">
        <v>715</v>
      </c>
      <c r="B145" s="702" t="str">
        <f>'【指定様式①ーｂ】契約設備内訳表（２）（負荷）'!AG19</f>
        <v/>
      </c>
      <c r="C145" s="690">
        <f>'【指定様式①ーｂ】契約設備内訳表（２）（負荷）'!AY19</f>
        <v>0</v>
      </c>
      <c r="E145" s="690">
        <f>'【指定様式①ーｂ】契約設備内訳表（２）（負荷）'!BA19</f>
        <v>0</v>
      </c>
      <c r="L145" s="703"/>
    </row>
    <row r="146" spans="1:12">
      <c r="A146" s="697" t="s">
        <v>715</v>
      </c>
      <c r="B146" s="702" t="str">
        <f>'【指定様式①ーｂ】契約設備内訳表（２）（負荷）'!AG20</f>
        <v/>
      </c>
      <c r="C146" s="690">
        <f>'【指定様式①ーｂ】契約設備内訳表（２）（負荷）'!AY20</f>
        <v>0</v>
      </c>
      <c r="E146" s="690">
        <f>'【指定様式①ーｂ】契約設備内訳表（２）（負荷）'!BA20</f>
        <v>0</v>
      </c>
      <c r="L146" s="703"/>
    </row>
    <row r="147" spans="1:12">
      <c r="A147" s="697" t="s">
        <v>715</v>
      </c>
      <c r="B147" s="702" t="str">
        <f>'【指定様式①ーｂ】契約設備内訳表（２）（負荷）'!AG21</f>
        <v/>
      </c>
      <c r="C147" s="690">
        <f>'【指定様式①ーｂ】契約設備内訳表（２）（負荷）'!AY21</f>
        <v>0</v>
      </c>
      <c r="E147" s="690">
        <f>'【指定様式①ーｂ】契約設備内訳表（２）（負荷）'!BA21</f>
        <v>0</v>
      </c>
      <c r="L147" s="703"/>
    </row>
    <row r="148" spans="1:12">
      <c r="A148" s="697" t="s">
        <v>715</v>
      </c>
      <c r="B148" s="702" t="str">
        <f>'【指定様式①ーｂ】契約設備内訳表（２）（負荷）'!AG22</f>
        <v/>
      </c>
      <c r="C148" s="690">
        <f>'【指定様式①ーｂ】契約設備内訳表（２）（負荷）'!AY22</f>
        <v>0</v>
      </c>
      <c r="E148" s="690">
        <f>'【指定様式①ーｂ】契約設備内訳表（２）（負荷）'!BA22</f>
        <v>0</v>
      </c>
      <c r="L148" s="703"/>
    </row>
    <row r="149" spans="1:12">
      <c r="A149" s="697" t="s">
        <v>715</v>
      </c>
      <c r="B149" s="702" t="str">
        <f>'【指定様式①ーｂ】契約設備内訳表（２）（負荷）'!AG23</f>
        <v/>
      </c>
      <c r="C149" s="690">
        <f>'【指定様式①ーｂ】契約設備内訳表（２）（負荷）'!AY23</f>
        <v>0</v>
      </c>
      <c r="E149" s="690">
        <f>'【指定様式①ーｂ】契約設備内訳表（２）（負荷）'!BA23</f>
        <v>0</v>
      </c>
      <c r="L149" s="703"/>
    </row>
    <row r="150" spans="1:12">
      <c r="A150" s="697" t="s">
        <v>715</v>
      </c>
      <c r="B150" s="704" t="str">
        <f>'【指定様式①ーｂ】契約設備内訳表（２）（負荷）'!AG24</f>
        <v/>
      </c>
      <c r="C150" s="705">
        <f>'【指定様式①ーｂ】契約設備内訳表（２）（負荷）'!AY24</f>
        <v>0</v>
      </c>
      <c r="D150" s="705"/>
      <c r="E150" s="705">
        <f>'【指定様式①ーｂ】契約設備内訳表（２）（負荷）'!BA24</f>
        <v>0</v>
      </c>
      <c r="F150" s="705"/>
      <c r="G150" s="705"/>
      <c r="H150" s="705"/>
      <c r="I150" s="705"/>
      <c r="J150" s="705"/>
      <c r="K150" s="705"/>
      <c r="L150" s="706"/>
    </row>
    <row r="151" spans="1:12">
      <c r="A151" s="697" t="s">
        <v>716</v>
      </c>
      <c r="B151" s="698" t="str">
        <f>'【指定様式①ーｂ】契約設備内訳表（２）（負荷）'!AG25</f>
        <v/>
      </c>
      <c r="C151" s="699">
        <f>'【指定様式①ーｂ】契約設備内訳表（２）（負荷）'!AY25</f>
        <v>0</v>
      </c>
      <c r="D151" s="699"/>
      <c r="E151" s="699">
        <f>'【指定様式①ーｂ】契約設備内訳表（２）（負荷）'!BA25</f>
        <v>0</v>
      </c>
      <c r="F151" s="699"/>
      <c r="G151" s="699"/>
      <c r="H151" s="699"/>
      <c r="I151" s="699"/>
      <c r="J151" s="699"/>
      <c r="K151" s="699"/>
      <c r="L151" s="700"/>
    </row>
    <row r="152" spans="1:12">
      <c r="A152" s="697" t="s">
        <v>716</v>
      </c>
      <c r="B152" s="702" t="str">
        <f>'【指定様式①ーｂ】契約設備内訳表（２）（負荷）'!AG26</f>
        <v/>
      </c>
      <c r="C152" s="690">
        <f>'【指定様式①ーｂ】契約設備内訳表（２）（負荷）'!AY26</f>
        <v>0</v>
      </c>
      <c r="E152" s="690">
        <f>'【指定様式①ーｂ】契約設備内訳表（２）（負荷）'!BA26</f>
        <v>0</v>
      </c>
      <c r="L152" s="703"/>
    </row>
    <row r="153" spans="1:12">
      <c r="A153" s="697" t="s">
        <v>716</v>
      </c>
      <c r="B153" s="702" t="str">
        <f>'【指定様式①ーｂ】契約設備内訳表（２）（負荷）'!AG27</f>
        <v/>
      </c>
      <c r="C153" s="690">
        <f>'【指定様式①ーｂ】契約設備内訳表（２）（負荷）'!AY27</f>
        <v>0</v>
      </c>
      <c r="E153" s="690">
        <f>'【指定様式①ーｂ】契約設備内訳表（２）（負荷）'!BA27</f>
        <v>0</v>
      </c>
      <c r="L153" s="703"/>
    </row>
    <row r="154" spans="1:12">
      <c r="A154" s="697" t="s">
        <v>716</v>
      </c>
      <c r="B154" s="702" t="str">
        <f>'【指定様式①ーｂ】契約設備内訳表（２）（負荷）'!AG28</f>
        <v/>
      </c>
      <c r="C154" s="690">
        <f>'【指定様式①ーｂ】契約設備内訳表（２）（負荷）'!AY28</f>
        <v>0</v>
      </c>
      <c r="E154" s="690">
        <f>'【指定様式①ーｂ】契約設備内訳表（２）（負荷）'!BA28</f>
        <v>0</v>
      </c>
      <c r="L154" s="703"/>
    </row>
    <row r="155" spans="1:12">
      <c r="A155" s="697" t="s">
        <v>716</v>
      </c>
      <c r="B155" s="702" t="str">
        <f>'【指定様式①ーｂ】契約設備内訳表（２）（負荷）'!AG29</f>
        <v/>
      </c>
      <c r="C155" s="690">
        <f>'【指定様式①ーｂ】契約設備内訳表（２）（負荷）'!AY29</f>
        <v>0</v>
      </c>
      <c r="E155" s="690">
        <f>'【指定様式①ーｂ】契約設備内訳表（２）（負荷）'!BA29</f>
        <v>0</v>
      </c>
      <c r="L155" s="703"/>
    </row>
    <row r="156" spans="1:12">
      <c r="A156" s="697" t="s">
        <v>716</v>
      </c>
      <c r="B156" s="702" t="str">
        <f>'【指定様式①ーｂ】契約設備内訳表（２）（負荷）'!AG30</f>
        <v/>
      </c>
      <c r="C156" s="690">
        <f>'【指定様式①ーｂ】契約設備内訳表（２）（負荷）'!AY30</f>
        <v>0</v>
      </c>
      <c r="E156" s="690">
        <f>'【指定様式①ーｂ】契約設備内訳表（２）（負荷）'!BA30</f>
        <v>0</v>
      </c>
      <c r="L156" s="703"/>
    </row>
    <row r="157" spans="1:12">
      <c r="A157" s="697" t="s">
        <v>716</v>
      </c>
      <c r="B157" s="702" t="str">
        <f>'【指定様式①ーｂ】契約設備内訳表（２）（負荷）'!AG31</f>
        <v/>
      </c>
      <c r="C157" s="690">
        <f>'【指定様式①ーｂ】契約設備内訳表（２）（負荷）'!AY31</f>
        <v>0</v>
      </c>
      <c r="E157" s="690">
        <f>'【指定様式①ーｂ】契約設備内訳表（２）（負荷）'!BA31</f>
        <v>0</v>
      </c>
      <c r="L157" s="703"/>
    </row>
    <row r="158" spans="1:12">
      <c r="A158" s="697" t="s">
        <v>716</v>
      </c>
      <c r="B158" s="702" t="str">
        <f>'【指定様式①ーｂ】契約設備内訳表（２）（負荷）'!AG32</f>
        <v/>
      </c>
      <c r="C158" s="690">
        <f>'【指定様式①ーｂ】契約設備内訳表（２）（負荷）'!AY32</f>
        <v>0</v>
      </c>
      <c r="E158" s="690">
        <f>'【指定様式①ーｂ】契約設備内訳表（２）（負荷）'!BA32</f>
        <v>0</v>
      </c>
      <c r="L158" s="703"/>
    </row>
    <row r="159" spans="1:12">
      <c r="A159" s="697" t="s">
        <v>716</v>
      </c>
      <c r="B159" s="702" t="str">
        <f>'【指定様式①ーｂ】契約設備内訳表（２）（負荷）'!AG33</f>
        <v/>
      </c>
      <c r="C159" s="690">
        <f>'【指定様式①ーｂ】契約設備内訳表（２）（負荷）'!AY33</f>
        <v>0</v>
      </c>
      <c r="E159" s="690">
        <f>'【指定様式①ーｂ】契約設備内訳表（２）（負荷）'!BA33</f>
        <v>0</v>
      </c>
      <c r="L159" s="703"/>
    </row>
    <row r="160" spans="1:12">
      <c r="A160" s="697" t="s">
        <v>716</v>
      </c>
      <c r="B160" s="702" t="str">
        <f>'【指定様式①ーｂ】契約設備内訳表（２）（負荷）'!AG34</f>
        <v/>
      </c>
      <c r="C160" s="690">
        <f>'【指定様式①ーｂ】契約設備内訳表（２）（負荷）'!AY34</f>
        <v>0</v>
      </c>
      <c r="E160" s="690">
        <f>'【指定様式①ーｂ】契約設備内訳表（２）（負荷）'!BA34</f>
        <v>0</v>
      </c>
      <c r="L160" s="703"/>
    </row>
    <row r="161" spans="1:12">
      <c r="A161" s="697" t="s">
        <v>716</v>
      </c>
      <c r="B161" s="702" t="str">
        <f>'【指定様式①ーｂ】契約設備内訳表（２）（負荷）'!AG35</f>
        <v/>
      </c>
      <c r="C161" s="690">
        <f>'【指定様式①ーｂ】契約設備内訳表（２）（負荷）'!AY35</f>
        <v>0</v>
      </c>
      <c r="E161" s="690">
        <f>'【指定様式①ーｂ】契約設備内訳表（２）（負荷）'!BA35</f>
        <v>0</v>
      </c>
      <c r="L161" s="703"/>
    </row>
    <row r="162" spans="1:12">
      <c r="A162" s="697" t="s">
        <v>716</v>
      </c>
      <c r="B162" s="702" t="str">
        <f>'【指定様式①ーｂ】契約設備内訳表（２）（負荷）'!AG36</f>
        <v/>
      </c>
      <c r="C162" s="690">
        <f>'【指定様式①ーｂ】契約設備内訳表（２）（負荷）'!AY36</f>
        <v>0</v>
      </c>
      <c r="E162" s="690">
        <f>'【指定様式①ーｂ】契約設備内訳表（２）（負荷）'!BA36</f>
        <v>0</v>
      </c>
      <c r="L162" s="703"/>
    </row>
    <row r="163" spans="1:12">
      <c r="A163" s="697" t="s">
        <v>716</v>
      </c>
      <c r="B163" s="702" t="str">
        <f>'【指定様式①ーｂ】契約設備内訳表（２）（負荷）'!AG37</f>
        <v/>
      </c>
      <c r="C163" s="690">
        <f>'【指定様式①ーｂ】契約設備内訳表（２）（負荷）'!AY37</f>
        <v>0</v>
      </c>
      <c r="E163" s="690">
        <f>'【指定様式①ーｂ】契約設備内訳表（２）（負荷）'!BA37</f>
        <v>0</v>
      </c>
      <c r="L163" s="703"/>
    </row>
    <row r="164" spans="1:12">
      <c r="A164" s="697" t="s">
        <v>716</v>
      </c>
      <c r="B164" s="702" t="str">
        <f>'【指定様式①ーｂ】契約設備内訳表（２）（負荷）'!AG38</f>
        <v/>
      </c>
      <c r="C164" s="690">
        <f>'【指定様式①ーｂ】契約設備内訳表（２）（負荷）'!AY38</f>
        <v>0</v>
      </c>
      <c r="E164" s="690">
        <f>'【指定様式①ーｂ】契約設備内訳表（２）（負荷）'!BA38</f>
        <v>0</v>
      </c>
      <c r="L164" s="703"/>
    </row>
    <row r="165" spans="1:12">
      <c r="A165" s="697" t="s">
        <v>716</v>
      </c>
      <c r="B165" s="704" t="str">
        <f>'【指定様式①ーｂ】契約設備内訳表（２）（負荷）'!AG39</f>
        <v/>
      </c>
      <c r="C165" s="705">
        <f>'【指定様式①ーｂ】契約設備内訳表（２）（負荷）'!AY39</f>
        <v>0</v>
      </c>
      <c r="D165" s="705"/>
      <c r="E165" s="705">
        <f>'【指定様式①ーｂ】契約設備内訳表（２）（負荷）'!BA39</f>
        <v>0</v>
      </c>
      <c r="F165" s="705"/>
      <c r="G165" s="705"/>
      <c r="H165" s="705"/>
      <c r="I165" s="705"/>
      <c r="J165" s="705"/>
      <c r="K165" s="705"/>
      <c r="L165" s="706"/>
    </row>
    <row r="166" spans="1:12">
      <c r="A166" s="697" t="s">
        <v>717</v>
      </c>
      <c r="B166" s="698" t="str">
        <f>'【指定様式①ーｂ】契約設備内訳表（２）（負荷）'!AG40</f>
        <v/>
      </c>
      <c r="C166" s="699">
        <f>'【指定様式①ーｂ】契約設備内訳表（２）（負荷）'!AY40</f>
        <v>0</v>
      </c>
      <c r="D166" s="699"/>
      <c r="E166" s="699">
        <f>'【指定様式①ーｂ】契約設備内訳表（２）（負荷）'!BA40</f>
        <v>0</v>
      </c>
      <c r="F166" s="699"/>
      <c r="G166" s="699"/>
      <c r="H166" s="699"/>
      <c r="I166" s="699"/>
      <c r="J166" s="699"/>
      <c r="K166" s="699"/>
      <c r="L166" s="700"/>
    </row>
    <row r="167" spans="1:12">
      <c r="A167" s="697" t="s">
        <v>717</v>
      </c>
      <c r="B167" s="702" t="str">
        <f>'【指定様式①ーｂ】契約設備内訳表（２）（負荷）'!AG41</f>
        <v/>
      </c>
      <c r="C167" s="690">
        <f>'【指定様式①ーｂ】契約設備内訳表（２）（負荷）'!AY41</f>
        <v>0</v>
      </c>
      <c r="E167" s="690">
        <f>'【指定様式①ーｂ】契約設備内訳表（２）（負荷）'!BA41</f>
        <v>0</v>
      </c>
      <c r="L167" s="703"/>
    </row>
    <row r="168" spans="1:12">
      <c r="A168" s="697" t="s">
        <v>717</v>
      </c>
      <c r="B168" s="702" t="str">
        <f>'【指定様式①ーｂ】契約設備内訳表（２）（負荷）'!AG42</f>
        <v/>
      </c>
      <c r="C168" s="690">
        <f>'【指定様式①ーｂ】契約設備内訳表（２）（負荷）'!AY42</f>
        <v>0</v>
      </c>
      <c r="E168" s="690">
        <f>'【指定様式①ーｂ】契約設備内訳表（２）（負荷）'!BA42</f>
        <v>0</v>
      </c>
      <c r="L168" s="703"/>
    </row>
    <row r="169" spans="1:12">
      <c r="A169" s="697" t="s">
        <v>717</v>
      </c>
      <c r="B169" s="702" t="str">
        <f>'【指定様式①ーｂ】契約設備内訳表（２）（負荷）'!AG43</f>
        <v/>
      </c>
      <c r="C169" s="690">
        <f>'【指定様式①ーｂ】契約設備内訳表（２）（負荷）'!AY43</f>
        <v>0</v>
      </c>
      <c r="E169" s="690">
        <f>'【指定様式①ーｂ】契約設備内訳表（２）（負荷）'!BA43</f>
        <v>0</v>
      </c>
      <c r="L169" s="703"/>
    </row>
    <row r="170" spans="1:12">
      <c r="A170" s="697" t="s">
        <v>717</v>
      </c>
      <c r="B170" s="702" t="str">
        <f>'【指定様式①ーｂ】契約設備内訳表（２）（負荷）'!AG44</f>
        <v/>
      </c>
      <c r="C170" s="690">
        <f>'【指定様式①ーｂ】契約設備内訳表（２）（負荷）'!AY44</f>
        <v>0</v>
      </c>
      <c r="E170" s="690">
        <f>'【指定様式①ーｂ】契約設備内訳表（２）（負荷）'!BA44</f>
        <v>0</v>
      </c>
      <c r="L170" s="703"/>
    </row>
    <row r="171" spans="1:12">
      <c r="A171" s="697" t="s">
        <v>717</v>
      </c>
      <c r="B171" s="702" t="str">
        <f>'【指定様式①ーｂ】契約設備内訳表（２）（負荷）'!AG45</f>
        <v/>
      </c>
      <c r="C171" s="690">
        <f>'【指定様式①ーｂ】契約設備内訳表（２）（負荷）'!AY45</f>
        <v>0</v>
      </c>
      <c r="E171" s="690">
        <f>'【指定様式①ーｂ】契約設備内訳表（２）（負荷）'!BA45</f>
        <v>0</v>
      </c>
      <c r="L171" s="703"/>
    </row>
    <row r="172" spans="1:12">
      <c r="A172" s="697" t="s">
        <v>717</v>
      </c>
      <c r="B172" s="702" t="str">
        <f>'【指定様式①ーｂ】契約設備内訳表（２）（負荷）'!AG46</f>
        <v/>
      </c>
      <c r="C172" s="690">
        <f>'【指定様式①ーｂ】契約設備内訳表（２）（負荷）'!AY46</f>
        <v>0</v>
      </c>
      <c r="E172" s="690">
        <f>'【指定様式①ーｂ】契約設備内訳表（２）（負荷）'!BA46</f>
        <v>0</v>
      </c>
      <c r="L172" s="703"/>
    </row>
    <row r="173" spans="1:12">
      <c r="A173" s="697" t="s">
        <v>717</v>
      </c>
      <c r="B173" s="702" t="str">
        <f>'【指定様式①ーｂ】契約設備内訳表（２）（負荷）'!AG47</f>
        <v/>
      </c>
      <c r="C173" s="690">
        <f>'【指定様式①ーｂ】契約設備内訳表（２）（負荷）'!AY47</f>
        <v>0</v>
      </c>
      <c r="E173" s="690">
        <f>'【指定様式①ーｂ】契約設備内訳表（２）（負荷）'!BA47</f>
        <v>0</v>
      </c>
      <c r="L173" s="703"/>
    </row>
    <row r="174" spans="1:12">
      <c r="A174" s="697" t="s">
        <v>717</v>
      </c>
      <c r="B174" s="702" t="str">
        <f>'【指定様式①ーｂ】契約設備内訳表（２）（負荷）'!AG48</f>
        <v/>
      </c>
      <c r="C174" s="690">
        <f>'【指定様式①ーｂ】契約設備内訳表（２）（負荷）'!AY48</f>
        <v>0</v>
      </c>
      <c r="E174" s="690">
        <f>'【指定様式①ーｂ】契約設備内訳表（２）（負荷）'!BA48</f>
        <v>0</v>
      </c>
      <c r="L174" s="703"/>
    </row>
    <row r="175" spans="1:12">
      <c r="A175" s="697" t="s">
        <v>717</v>
      </c>
      <c r="B175" s="702" t="str">
        <f>'【指定様式①ーｂ】契約設備内訳表（２）（負荷）'!AG49</f>
        <v/>
      </c>
      <c r="C175" s="690">
        <f>'【指定様式①ーｂ】契約設備内訳表（２）（負荷）'!AY49</f>
        <v>0</v>
      </c>
      <c r="E175" s="690">
        <f>'【指定様式①ーｂ】契約設備内訳表（２）（負荷）'!BA49</f>
        <v>0</v>
      </c>
      <c r="L175" s="703"/>
    </row>
    <row r="176" spans="1:12">
      <c r="A176" s="697" t="s">
        <v>717</v>
      </c>
      <c r="B176" s="702" t="str">
        <f>'【指定様式①ーｂ】契約設備内訳表（２）（負荷）'!AG50</f>
        <v/>
      </c>
      <c r="C176" s="690">
        <f>'【指定様式①ーｂ】契約設備内訳表（２）（負荷）'!AY50</f>
        <v>0</v>
      </c>
      <c r="E176" s="690">
        <f>'【指定様式①ーｂ】契約設備内訳表（２）（負荷）'!BA50</f>
        <v>0</v>
      </c>
      <c r="L176" s="703"/>
    </row>
    <row r="177" spans="1:12">
      <c r="A177" s="697" t="s">
        <v>717</v>
      </c>
      <c r="B177" s="702" t="str">
        <f>'【指定様式①ーｂ】契約設備内訳表（２）（負荷）'!AG51</f>
        <v/>
      </c>
      <c r="C177" s="690">
        <f>'【指定様式①ーｂ】契約設備内訳表（２）（負荷）'!AY51</f>
        <v>0</v>
      </c>
      <c r="E177" s="690">
        <f>'【指定様式①ーｂ】契約設備内訳表（２）（負荷）'!BA51</f>
        <v>0</v>
      </c>
      <c r="L177" s="703"/>
    </row>
    <row r="178" spans="1:12">
      <c r="A178" s="697" t="s">
        <v>717</v>
      </c>
      <c r="B178" s="702" t="str">
        <f>'【指定様式①ーｂ】契約設備内訳表（２）（負荷）'!AG52</f>
        <v/>
      </c>
      <c r="C178" s="690">
        <f>'【指定様式①ーｂ】契約設備内訳表（２）（負荷）'!AY52</f>
        <v>0</v>
      </c>
      <c r="E178" s="690">
        <f>'【指定様式①ーｂ】契約設備内訳表（２）（負荷）'!BA52</f>
        <v>0</v>
      </c>
      <c r="L178" s="703"/>
    </row>
    <row r="179" spans="1:12">
      <c r="A179" s="697" t="s">
        <v>717</v>
      </c>
      <c r="B179" s="702" t="str">
        <f>'【指定様式①ーｂ】契約設備内訳表（２）（負荷）'!AG53</f>
        <v/>
      </c>
      <c r="C179" s="690">
        <f>'【指定様式①ーｂ】契約設備内訳表（２）（負荷）'!AY53</f>
        <v>0</v>
      </c>
      <c r="E179" s="690">
        <f>'【指定様式①ーｂ】契約設備内訳表（２）（負荷）'!BA53</f>
        <v>0</v>
      </c>
      <c r="L179" s="703"/>
    </row>
    <row r="180" spans="1:12">
      <c r="A180" s="697" t="s">
        <v>717</v>
      </c>
      <c r="B180" s="704" t="str">
        <f>'【指定様式①ーｂ】契約設備内訳表（２）（負荷）'!AG54</f>
        <v/>
      </c>
      <c r="C180" s="705">
        <f>'【指定様式①ーｂ】契約設備内訳表（２）（負荷）'!AY54</f>
        <v>0</v>
      </c>
      <c r="D180" s="705"/>
      <c r="E180" s="705">
        <f>'【指定様式①ーｂ】契約設備内訳表（２）（負荷）'!BA54</f>
        <v>0</v>
      </c>
      <c r="F180" s="705"/>
      <c r="G180" s="705"/>
      <c r="H180" s="705"/>
      <c r="I180" s="705"/>
      <c r="J180" s="705"/>
      <c r="K180" s="705"/>
      <c r="L180" s="706"/>
    </row>
    <row r="181" spans="1:12">
      <c r="A181" s="697" t="s">
        <v>718</v>
      </c>
      <c r="B181" s="698" t="str">
        <f>'【指定様式①ーｂ】契約設備内訳表（２）（負荷）'!AG55</f>
        <v/>
      </c>
      <c r="C181" s="699">
        <f>'【指定様式①ーｂ】契約設備内訳表（２）（負荷）'!AY55</f>
        <v>0</v>
      </c>
      <c r="D181" s="699"/>
      <c r="E181" s="699">
        <f>'【指定様式①ーｂ】契約設備内訳表（２）（負荷）'!BA55</f>
        <v>0</v>
      </c>
      <c r="F181" s="699"/>
      <c r="G181" s="699"/>
      <c r="H181" s="699"/>
      <c r="I181" s="699"/>
      <c r="J181" s="699"/>
      <c r="K181" s="699"/>
      <c r="L181" s="700"/>
    </row>
    <row r="182" spans="1:12">
      <c r="A182" s="697" t="s">
        <v>718</v>
      </c>
      <c r="B182" s="702" t="str">
        <f>'【指定様式①ーｂ】契約設備内訳表（２）（負荷）'!AG56</f>
        <v/>
      </c>
      <c r="C182" s="690">
        <f>'【指定様式①ーｂ】契約設備内訳表（２）（負荷）'!AY56</f>
        <v>0</v>
      </c>
      <c r="E182" s="690">
        <f>'【指定様式①ーｂ】契約設備内訳表（２）（負荷）'!BA56</f>
        <v>0</v>
      </c>
      <c r="L182" s="703"/>
    </row>
    <row r="183" spans="1:12">
      <c r="A183" s="697" t="s">
        <v>718</v>
      </c>
      <c r="B183" s="702" t="str">
        <f>'【指定様式①ーｂ】契約設備内訳表（２）（負荷）'!AG57</f>
        <v/>
      </c>
      <c r="C183" s="690">
        <f>'【指定様式①ーｂ】契約設備内訳表（２）（負荷）'!AY57</f>
        <v>0</v>
      </c>
      <c r="E183" s="690">
        <f>'【指定様式①ーｂ】契約設備内訳表（２）（負荷）'!BA57</f>
        <v>0</v>
      </c>
      <c r="L183" s="703"/>
    </row>
    <row r="184" spans="1:12">
      <c r="A184" s="697" t="s">
        <v>718</v>
      </c>
      <c r="B184" s="702" t="str">
        <f>'【指定様式①ーｂ】契約設備内訳表（２）（負荷）'!AG58</f>
        <v/>
      </c>
      <c r="C184" s="690">
        <f>'【指定様式①ーｂ】契約設備内訳表（２）（負荷）'!AY58</f>
        <v>0</v>
      </c>
      <c r="E184" s="690">
        <f>'【指定様式①ーｂ】契約設備内訳表（２）（負荷）'!BA58</f>
        <v>0</v>
      </c>
      <c r="L184" s="703"/>
    </row>
    <row r="185" spans="1:12">
      <c r="A185" s="697" t="s">
        <v>718</v>
      </c>
      <c r="B185" s="702" t="str">
        <f>'【指定様式①ーｂ】契約設備内訳表（２）（負荷）'!AG59</f>
        <v/>
      </c>
      <c r="C185" s="690">
        <f>'【指定様式①ーｂ】契約設備内訳表（２）（負荷）'!AY59</f>
        <v>0</v>
      </c>
      <c r="E185" s="690">
        <f>'【指定様式①ーｂ】契約設備内訳表（２）（負荷）'!BA59</f>
        <v>0</v>
      </c>
      <c r="L185" s="703"/>
    </row>
    <row r="186" spans="1:12">
      <c r="A186" s="697" t="s">
        <v>718</v>
      </c>
      <c r="B186" s="702" t="str">
        <f>'【指定様式①ーｂ】契約設備内訳表（２）（負荷）'!AG60</f>
        <v/>
      </c>
      <c r="C186" s="690">
        <f>'【指定様式①ーｂ】契約設備内訳表（２）（負荷）'!AY60</f>
        <v>0</v>
      </c>
      <c r="E186" s="690">
        <f>'【指定様式①ーｂ】契約設備内訳表（２）（負荷）'!BA60</f>
        <v>0</v>
      </c>
      <c r="L186" s="703"/>
    </row>
    <row r="187" spans="1:12">
      <c r="A187" s="697" t="s">
        <v>718</v>
      </c>
      <c r="B187" s="702" t="str">
        <f>'【指定様式①ーｂ】契約設備内訳表（２）（負荷）'!AG61</f>
        <v/>
      </c>
      <c r="C187" s="690">
        <f>'【指定様式①ーｂ】契約設備内訳表（２）（負荷）'!AY61</f>
        <v>0</v>
      </c>
      <c r="E187" s="690">
        <f>'【指定様式①ーｂ】契約設備内訳表（２）（負荷）'!BA61</f>
        <v>0</v>
      </c>
      <c r="L187" s="703"/>
    </row>
    <row r="188" spans="1:12">
      <c r="A188" s="697" t="s">
        <v>718</v>
      </c>
      <c r="B188" s="702" t="str">
        <f>'【指定様式①ーｂ】契約設備内訳表（２）（負荷）'!AG62</f>
        <v/>
      </c>
      <c r="C188" s="690">
        <f>'【指定様式①ーｂ】契約設備内訳表（２）（負荷）'!AY62</f>
        <v>0</v>
      </c>
      <c r="E188" s="690">
        <f>'【指定様式①ーｂ】契約設備内訳表（２）（負荷）'!BA62</f>
        <v>0</v>
      </c>
      <c r="L188" s="703"/>
    </row>
    <row r="189" spans="1:12">
      <c r="A189" s="697" t="s">
        <v>718</v>
      </c>
      <c r="B189" s="702" t="str">
        <f>'【指定様式①ーｂ】契約設備内訳表（２）（負荷）'!AG63</f>
        <v/>
      </c>
      <c r="C189" s="690">
        <f>'【指定様式①ーｂ】契約設備内訳表（２）（負荷）'!AY63</f>
        <v>0</v>
      </c>
      <c r="E189" s="690">
        <f>'【指定様式①ーｂ】契約設備内訳表（２）（負荷）'!BA63</f>
        <v>0</v>
      </c>
      <c r="L189" s="703"/>
    </row>
    <row r="190" spans="1:12">
      <c r="A190" s="697" t="s">
        <v>718</v>
      </c>
      <c r="B190" s="702" t="str">
        <f>'【指定様式①ーｂ】契約設備内訳表（２）（負荷）'!AG64</f>
        <v/>
      </c>
      <c r="C190" s="690">
        <f>'【指定様式①ーｂ】契約設備内訳表（２）（負荷）'!AY64</f>
        <v>0</v>
      </c>
      <c r="E190" s="690">
        <f>'【指定様式①ーｂ】契約設備内訳表（２）（負荷）'!BA64</f>
        <v>0</v>
      </c>
      <c r="L190" s="703"/>
    </row>
    <row r="191" spans="1:12">
      <c r="A191" s="697" t="s">
        <v>718</v>
      </c>
      <c r="B191" s="702" t="str">
        <f>'【指定様式①ーｂ】契約設備内訳表（２）（負荷）'!AG65</f>
        <v/>
      </c>
      <c r="C191" s="690">
        <f>'【指定様式①ーｂ】契約設備内訳表（２）（負荷）'!AY65</f>
        <v>0</v>
      </c>
      <c r="E191" s="690">
        <f>'【指定様式①ーｂ】契約設備内訳表（２）（負荷）'!BA65</f>
        <v>0</v>
      </c>
      <c r="L191" s="703"/>
    </row>
    <row r="192" spans="1:12">
      <c r="A192" s="697" t="s">
        <v>718</v>
      </c>
      <c r="B192" s="702" t="str">
        <f>'【指定様式①ーｂ】契約設備内訳表（２）（負荷）'!AG66</f>
        <v/>
      </c>
      <c r="C192" s="690">
        <f>'【指定様式①ーｂ】契約設備内訳表（２）（負荷）'!AY66</f>
        <v>0</v>
      </c>
      <c r="E192" s="690">
        <f>'【指定様式①ーｂ】契約設備内訳表（２）（負荷）'!BA66</f>
        <v>0</v>
      </c>
      <c r="L192" s="703"/>
    </row>
    <row r="193" spans="1:12">
      <c r="A193" s="697" t="s">
        <v>718</v>
      </c>
      <c r="B193" s="702" t="str">
        <f>'【指定様式①ーｂ】契約設備内訳表（２）（負荷）'!AG67</f>
        <v/>
      </c>
      <c r="C193" s="690">
        <f>'【指定様式①ーｂ】契約設備内訳表（２）（負荷）'!AY67</f>
        <v>0</v>
      </c>
      <c r="E193" s="690">
        <f>'【指定様式①ーｂ】契約設備内訳表（２）（負荷）'!BA67</f>
        <v>0</v>
      </c>
      <c r="L193" s="703"/>
    </row>
    <row r="194" spans="1:12">
      <c r="A194" s="697" t="s">
        <v>718</v>
      </c>
      <c r="B194" s="702" t="str">
        <f>'【指定様式①ーｂ】契約設備内訳表（２）（負荷）'!AG68</f>
        <v/>
      </c>
      <c r="C194" s="690">
        <f>'【指定様式①ーｂ】契約設備内訳表（２）（負荷）'!AY68</f>
        <v>0</v>
      </c>
      <c r="E194" s="690">
        <f>'【指定様式①ーｂ】契約設備内訳表（２）（負荷）'!BA68</f>
        <v>0</v>
      </c>
      <c r="L194" s="703"/>
    </row>
    <row r="195" spans="1:12">
      <c r="A195" s="697" t="s">
        <v>718</v>
      </c>
      <c r="B195" s="704" t="str">
        <f>'【指定様式①ーｂ】契約設備内訳表（２）（負荷）'!AG69</f>
        <v/>
      </c>
      <c r="C195" s="705">
        <f>'【指定様式①ーｂ】契約設備内訳表（２）（負荷）'!AY69</f>
        <v>0</v>
      </c>
      <c r="D195" s="705"/>
      <c r="E195" s="705">
        <f>'【指定様式①ーｂ】契約設備内訳表（２）（負荷）'!BA69</f>
        <v>0</v>
      </c>
      <c r="F195" s="705"/>
      <c r="G195" s="705"/>
      <c r="H195" s="705"/>
      <c r="I195" s="705"/>
      <c r="J195" s="705"/>
      <c r="K195" s="705"/>
      <c r="L195" s="706"/>
    </row>
    <row r="196" spans="1:12">
      <c r="A196" s="697" t="s">
        <v>719</v>
      </c>
      <c r="B196" s="698" t="str">
        <f>'【指定様式①ーｂ】契約設備内訳表（２）（負荷）'!AG70</f>
        <v/>
      </c>
      <c r="C196" s="699">
        <f>'【指定様式①ーｂ】契約設備内訳表（２）（負荷）'!AY70</f>
        <v>0</v>
      </c>
      <c r="D196" s="699"/>
      <c r="E196" s="699">
        <f>'【指定様式①ーｂ】契約設備内訳表（２）（負荷）'!BA70</f>
        <v>0</v>
      </c>
      <c r="F196" s="699"/>
      <c r="G196" s="699"/>
      <c r="H196" s="699"/>
      <c r="I196" s="699"/>
      <c r="J196" s="699"/>
      <c r="K196" s="699"/>
      <c r="L196" s="700"/>
    </row>
    <row r="197" spans="1:12">
      <c r="A197" s="697" t="s">
        <v>719</v>
      </c>
      <c r="B197" s="702" t="str">
        <f>'【指定様式①ーｂ】契約設備内訳表（２）（負荷）'!AG71</f>
        <v/>
      </c>
      <c r="C197" s="690">
        <f>'【指定様式①ーｂ】契約設備内訳表（２）（負荷）'!AY71</f>
        <v>0</v>
      </c>
      <c r="E197" s="690">
        <f>'【指定様式①ーｂ】契約設備内訳表（２）（負荷）'!BA71</f>
        <v>0</v>
      </c>
      <c r="L197" s="703"/>
    </row>
    <row r="198" spans="1:12">
      <c r="A198" s="697" t="s">
        <v>719</v>
      </c>
      <c r="B198" s="702" t="str">
        <f>'【指定様式①ーｂ】契約設備内訳表（２）（負荷）'!AG72</f>
        <v/>
      </c>
      <c r="C198" s="690">
        <f>'【指定様式①ーｂ】契約設備内訳表（２）（負荷）'!AY72</f>
        <v>0</v>
      </c>
      <c r="E198" s="690">
        <f>'【指定様式①ーｂ】契約設備内訳表（２）（負荷）'!BA72</f>
        <v>0</v>
      </c>
      <c r="L198" s="703"/>
    </row>
    <row r="199" spans="1:12">
      <c r="A199" s="697" t="s">
        <v>719</v>
      </c>
      <c r="B199" s="702" t="str">
        <f>'【指定様式①ーｂ】契約設備内訳表（２）（負荷）'!AG73</f>
        <v/>
      </c>
      <c r="C199" s="690">
        <f>'【指定様式①ーｂ】契約設備内訳表（２）（負荷）'!AY73</f>
        <v>0</v>
      </c>
      <c r="E199" s="690">
        <f>'【指定様式①ーｂ】契約設備内訳表（２）（負荷）'!BA73</f>
        <v>0</v>
      </c>
      <c r="L199" s="703"/>
    </row>
    <row r="200" spans="1:12">
      <c r="A200" s="697" t="s">
        <v>719</v>
      </c>
      <c r="B200" s="702" t="str">
        <f>'【指定様式①ーｂ】契約設備内訳表（２）（負荷）'!AG74</f>
        <v/>
      </c>
      <c r="C200" s="690">
        <f>'【指定様式①ーｂ】契約設備内訳表（２）（負荷）'!AY74</f>
        <v>0</v>
      </c>
      <c r="E200" s="690">
        <f>'【指定様式①ーｂ】契約設備内訳表（２）（負荷）'!BA74</f>
        <v>0</v>
      </c>
      <c r="L200" s="703"/>
    </row>
    <row r="201" spans="1:12">
      <c r="A201" s="697" t="s">
        <v>719</v>
      </c>
      <c r="B201" s="702" t="str">
        <f>'【指定様式①ーｂ】契約設備内訳表（２）（負荷）'!AG75</f>
        <v/>
      </c>
      <c r="C201" s="690">
        <f>'【指定様式①ーｂ】契約設備内訳表（２）（負荷）'!AY75</f>
        <v>0</v>
      </c>
      <c r="E201" s="690">
        <f>'【指定様式①ーｂ】契約設備内訳表（２）（負荷）'!BA75</f>
        <v>0</v>
      </c>
      <c r="L201" s="703"/>
    </row>
    <row r="202" spans="1:12">
      <c r="A202" s="697" t="s">
        <v>719</v>
      </c>
      <c r="B202" s="702" t="str">
        <f>'【指定様式①ーｂ】契約設備内訳表（２）（負荷）'!AG76</f>
        <v/>
      </c>
      <c r="C202" s="690">
        <f>'【指定様式①ーｂ】契約設備内訳表（２）（負荷）'!AY76</f>
        <v>0</v>
      </c>
      <c r="E202" s="690">
        <f>'【指定様式①ーｂ】契約設備内訳表（２）（負荷）'!BA76</f>
        <v>0</v>
      </c>
      <c r="L202" s="703"/>
    </row>
    <row r="203" spans="1:12">
      <c r="A203" s="697" t="s">
        <v>719</v>
      </c>
      <c r="B203" s="702" t="str">
        <f>'【指定様式①ーｂ】契約設備内訳表（２）（負荷）'!AG77</f>
        <v/>
      </c>
      <c r="C203" s="690">
        <f>'【指定様式①ーｂ】契約設備内訳表（２）（負荷）'!AY77</f>
        <v>0</v>
      </c>
      <c r="E203" s="690">
        <f>'【指定様式①ーｂ】契約設備内訳表（２）（負荷）'!BA77</f>
        <v>0</v>
      </c>
      <c r="L203" s="703"/>
    </row>
    <row r="204" spans="1:12">
      <c r="A204" s="697" t="s">
        <v>719</v>
      </c>
      <c r="B204" s="702" t="str">
        <f>'【指定様式①ーｂ】契約設備内訳表（２）（負荷）'!AG78</f>
        <v/>
      </c>
      <c r="C204" s="690">
        <f>'【指定様式①ーｂ】契約設備内訳表（２）（負荷）'!AY78</f>
        <v>0</v>
      </c>
      <c r="E204" s="690">
        <f>'【指定様式①ーｂ】契約設備内訳表（２）（負荷）'!BA78</f>
        <v>0</v>
      </c>
      <c r="L204" s="703"/>
    </row>
    <row r="205" spans="1:12">
      <c r="A205" s="697" t="s">
        <v>719</v>
      </c>
      <c r="B205" s="702" t="str">
        <f>'【指定様式①ーｂ】契約設備内訳表（２）（負荷）'!AG79</f>
        <v/>
      </c>
      <c r="C205" s="690">
        <f>'【指定様式①ーｂ】契約設備内訳表（２）（負荷）'!AY79</f>
        <v>0</v>
      </c>
      <c r="E205" s="690">
        <f>'【指定様式①ーｂ】契約設備内訳表（２）（負荷）'!BA79</f>
        <v>0</v>
      </c>
      <c r="L205" s="703"/>
    </row>
    <row r="206" spans="1:12">
      <c r="A206" s="697" t="s">
        <v>719</v>
      </c>
      <c r="B206" s="702" t="str">
        <f>'【指定様式①ーｂ】契約設備内訳表（２）（負荷）'!AG80</f>
        <v/>
      </c>
      <c r="C206" s="690">
        <f>'【指定様式①ーｂ】契約設備内訳表（２）（負荷）'!AY80</f>
        <v>0</v>
      </c>
      <c r="E206" s="690">
        <f>'【指定様式①ーｂ】契約設備内訳表（２）（負荷）'!BA80</f>
        <v>0</v>
      </c>
      <c r="L206" s="703"/>
    </row>
    <row r="207" spans="1:12">
      <c r="A207" s="697" t="s">
        <v>719</v>
      </c>
      <c r="B207" s="702" t="str">
        <f>'【指定様式①ーｂ】契約設備内訳表（２）（負荷）'!AG81</f>
        <v/>
      </c>
      <c r="C207" s="690">
        <f>'【指定様式①ーｂ】契約設備内訳表（２）（負荷）'!AY81</f>
        <v>0</v>
      </c>
      <c r="E207" s="690">
        <f>'【指定様式①ーｂ】契約設備内訳表（２）（負荷）'!BA81</f>
        <v>0</v>
      </c>
      <c r="L207" s="703"/>
    </row>
    <row r="208" spans="1:12">
      <c r="A208" s="697" t="s">
        <v>719</v>
      </c>
      <c r="B208" s="702" t="str">
        <f>'【指定様式①ーｂ】契約設備内訳表（２）（負荷）'!AG82</f>
        <v/>
      </c>
      <c r="C208" s="690">
        <f>'【指定様式①ーｂ】契約設備内訳表（２）（負荷）'!AY82</f>
        <v>0</v>
      </c>
      <c r="E208" s="690">
        <f>'【指定様式①ーｂ】契約設備内訳表（２）（負荷）'!BA82</f>
        <v>0</v>
      </c>
      <c r="L208" s="703"/>
    </row>
    <row r="209" spans="1:12">
      <c r="A209" s="697" t="s">
        <v>719</v>
      </c>
      <c r="B209" s="702" t="str">
        <f>'【指定様式①ーｂ】契約設備内訳表（２）（負荷）'!AG83</f>
        <v/>
      </c>
      <c r="C209" s="690">
        <f>'【指定様式①ーｂ】契約設備内訳表（２）（負荷）'!AY83</f>
        <v>0</v>
      </c>
      <c r="E209" s="690">
        <f>'【指定様式①ーｂ】契約設備内訳表（２）（負荷）'!BA83</f>
        <v>0</v>
      </c>
      <c r="L209" s="703"/>
    </row>
    <row r="210" spans="1:12">
      <c r="A210" s="697" t="s">
        <v>719</v>
      </c>
      <c r="B210" s="704" t="str">
        <f>'【指定様式①ーｂ】契約設備内訳表（２）（負荷）'!AG84</f>
        <v/>
      </c>
      <c r="C210" s="705">
        <f>'【指定様式①ーｂ】契約設備内訳表（２）（負荷）'!AY84</f>
        <v>0</v>
      </c>
      <c r="D210" s="705"/>
      <c r="E210" s="705">
        <f>'【指定様式①ーｂ】契約設備内訳表（２）（負荷）'!BA84</f>
        <v>0</v>
      </c>
      <c r="F210" s="705"/>
      <c r="G210" s="705"/>
      <c r="H210" s="705"/>
      <c r="I210" s="705"/>
      <c r="J210" s="705"/>
      <c r="K210" s="705"/>
      <c r="L210" s="706"/>
    </row>
    <row r="211" spans="1:12">
      <c r="A211" s="697" t="s">
        <v>720</v>
      </c>
      <c r="B211" s="698" t="str">
        <f>'【指定様式①ーｂ】契約設備内訳表（２）（負荷）'!AG85</f>
        <v/>
      </c>
      <c r="C211" s="699">
        <f>'【指定様式①ーｂ】契約設備内訳表（２）（負荷）'!AY85</f>
        <v>0</v>
      </c>
      <c r="D211" s="699"/>
      <c r="E211" s="699">
        <f>'【指定様式①ーｂ】契約設備内訳表（２）（負荷）'!BA85</f>
        <v>0</v>
      </c>
      <c r="F211" s="699"/>
      <c r="G211" s="699"/>
      <c r="H211" s="699"/>
      <c r="I211" s="699"/>
      <c r="J211" s="699"/>
      <c r="K211" s="699"/>
      <c r="L211" s="700"/>
    </row>
    <row r="212" spans="1:12">
      <c r="A212" s="697" t="s">
        <v>720</v>
      </c>
      <c r="B212" s="702" t="str">
        <f>'【指定様式①ーｂ】契約設備内訳表（２）（負荷）'!AG86</f>
        <v/>
      </c>
      <c r="C212" s="690">
        <f>'【指定様式①ーｂ】契約設備内訳表（２）（負荷）'!AY86</f>
        <v>0</v>
      </c>
      <c r="E212" s="690">
        <f>'【指定様式①ーｂ】契約設備内訳表（２）（負荷）'!BA86</f>
        <v>0</v>
      </c>
      <c r="L212" s="703"/>
    </row>
    <row r="213" spans="1:12">
      <c r="A213" s="697" t="s">
        <v>720</v>
      </c>
      <c r="B213" s="702" t="str">
        <f>'【指定様式①ーｂ】契約設備内訳表（２）（負荷）'!AG87</f>
        <v/>
      </c>
      <c r="C213" s="690">
        <f>'【指定様式①ーｂ】契約設備内訳表（２）（負荷）'!AY87</f>
        <v>0</v>
      </c>
      <c r="E213" s="690">
        <f>'【指定様式①ーｂ】契約設備内訳表（２）（負荷）'!BA87</f>
        <v>0</v>
      </c>
      <c r="L213" s="703"/>
    </row>
    <row r="214" spans="1:12">
      <c r="A214" s="697" t="s">
        <v>720</v>
      </c>
      <c r="B214" s="702" t="str">
        <f>'【指定様式①ーｂ】契約設備内訳表（２）（負荷）'!AG88</f>
        <v/>
      </c>
      <c r="C214" s="690">
        <f>'【指定様式①ーｂ】契約設備内訳表（２）（負荷）'!AY88</f>
        <v>0</v>
      </c>
      <c r="E214" s="690">
        <f>'【指定様式①ーｂ】契約設備内訳表（２）（負荷）'!BA88</f>
        <v>0</v>
      </c>
      <c r="L214" s="703"/>
    </row>
    <row r="215" spans="1:12">
      <c r="A215" s="697" t="s">
        <v>720</v>
      </c>
      <c r="B215" s="702" t="str">
        <f>'【指定様式①ーｂ】契約設備内訳表（２）（負荷）'!AG89</f>
        <v/>
      </c>
      <c r="C215" s="690">
        <f>'【指定様式①ーｂ】契約設備内訳表（２）（負荷）'!AY89</f>
        <v>0</v>
      </c>
      <c r="E215" s="690">
        <f>'【指定様式①ーｂ】契約設備内訳表（２）（負荷）'!BA89</f>
        <v>0</v>
      </c>
      <c r="L215" s="703"/>
    </row>
    <row r="216" spans="1:12">
      <c r="A216" s="697" t="s">
        <v>720</v>
      </c>
      <c r="B216" s="702" t="str">
        <f>'【指定様式①ーｂ】契約設備内訳表（２）（負荷）'!AG90</f>
        <v/>
      </c>
      <c r="C216" s="690">
        <f>'【指定様式①ーｂ】契約設備内訳表（２）（負荷）'!AY90</f>
        <v>0</v>
      </c>
      <c r="E216" s="690">
        <f>'【指定様式①ーｂ】契約設備内訳表（２）（負荷）'!BA90</f>
        <v>0</v>
      </c>
      <c r="L216" s="703"/>
    </row>
    <row r="217" spans="1:12">
      <c r="A217" s="697" t="s">
        <v>720</v>
      </c>
      <c r="B217" s="702" t="str">
        <f>'【指定様式①ーｂ】契約設備内訳表（２）（負荷）'!AG91</f>
        <v/>
      </c>
      <c r="C217" s="690">
        <f>'【指定様式①ーｂ】契約設備内訳表（２）（負荷）'!AY91</f>
        <v>0</v>
      </c>
      <c r="E217" s="690">
        <f>'【指定様式①ーｂ】契約設備内訳表（２）（負荷）'!BA91</f>
        <v>0</v>
      </c>
      <c r="L217" s="703"/>
    </row>
    <row r="218" spans="1:12">
      <c r="A218" s="697" t="s">
        <v>720</v>
      </c>
      <c r="B218" s="702" t="str">
        <f>'【指定様式①ーｂ】契約設備内訳表（２）（負荷）'!AG92</f>
        <v/>
      </c>
      <c r="C218" s="690">
        <f>'【指定様式①ーｂ】契約設備内訳表（２）（負荷）'!AY92</f>
        <v>0</v>
      </c>
      <c r="E218" s="690">
        <f>'【指定様式①ーｂ】契約設備内訳表（２）（負荷）'!BA92</f>
        <v>0</v>
      </c>
      <c r="L218" s="703"/>
    </row>
    <row r="219" spans="1:12">
      <c r="A219" s="697" t="s">
        <v>720</v>
      </c>
      <c r="B219" s="702" t="str">
        <f>'【指定様式①ーｂ】契約設備内訳表（２）（負荷）'!AG93</f>
        <v/>
      </c>
      <c r="C219" s="690">
        <f>'【指定様式①ーｂ】契約設備内訳表（２）（負荷）'!AY93</f>
        <v>0</v>
      </c>
      <c r="E219" s="690">
        <f>'【指定様式①ーｂ】契約設備内訳表（２）（負荷）'!BA93</f>
        <v>0</v>
      </c>
      <c r="L219" s="703"/>
    </row>
    <row r="220" spans="1:12">
      <c r="A220" s="697" t="s">
        <v>720</v>
      </c>
      <c r="B220" s="702" t="str">
        <f>'【指定様式①ーｂ】契約設備内訳表（２）（負荷）'!AG94</f>
        <v/>
      </c>
      <c r="C220" s="690">
        <f>'【指定様式①ーｂ】契約設備内訳表（２）（負荷）'!AY94</f>
        <v>0</v>
      </c>
      <c r="E220" s="690">
        <f>'【指定様式①ーｂ】契約設備内訳表（２）（負荷）'!BA94</f>
        <v>0</v>
      </c>
      <c r="L220" s="703"/>
    </row>
    <row r="221" spans="1:12">
      <c r="A221" s="697" t="s">
        <v>720</v>
      </c>
      <c r="B221" s="702" t="str">
        <f>'【指定様式①ーｂ】契約設備内訳表（２）（負荷）'!AG95</f>
        <v/>
      </c>
      <c r="C221" s="690">
        <f>'【指定様式①ーｂ】契約設備内訳表（２）（負荷）'!AY95</f>
        <v>0</v>
      </c>
      <c r="E221" s="690">
        <f>'【指定様式①ーｂ】契約設備内訳表（２）（負荷）'!BA95</f>
        <v>0</v>
      </c>
      <c r="L221" s="703"/>
    </row>
    <row r="222" spans="1:12">
      <c r="A222" s="697" t="s">
        <v>720</v>
      </c>
      <c r="B222" s="702" t="str">
        <f>'【指定様式①ーｂ】契約設備内訳表（２）（負荷）'!AG96</f>
        <v/>
      </c>
      <c r="C222" s="690">
        <f>'【指定様式①ーｂ】契約設備内訳表（２）（負荷）'!AY96</f>
        <v>0</v>
      </c>
      <c r="E222" s="690">
        <f>'【指定様式①ーｂ】契約設備内訳表（２）（負荷）'!BA96</f>
        <v>0</v>
      </c>
      <c r="L222" s="703"/>
    </row>
    <row r="223" spans="1:12">
      <c r="A223" s="697" t="s">
        <v>720</v>
      </c>
      <c r="B223" s="702" t="str">
        <f>'【指定様式①ーｂ】契約設備内訳表（２）（負荷）'!AG97</f>
        <v/>
      </c>
      <c r="C223" s="690">
        <f>'【指定様式①ーｂ】契約設備内訳表（２）（負荷）'!AY97</f>
        <v>0</v>
      </c>
      <c r="E223" s="690">
        <f>'【指定様式①ーｂ】契約設備内訳表（２）（負荷）'!BA97</f>
        <v>0</v>
      </c>
      <c r="L223" s="703"/>
    </row>
    <row r="224" spans="1:12">
      <c r="A224" s="697" t="s">
        <v>720</v>
      </c>
      <c r="B224" s="702" t="str">
        <f>'【指定様式①ーｂ】契約設備内訳表（２）（負荷）'!AG98</f>
        <v/>
      </c>
      <c r="C224" s="690">
        <f>'【指定様式①ーｂ】契約設備内訳表（２）（負荷）'!AY98</f>
        <v>0</v>
      </c>
      <c r="E224" s="690">
        <f>'【指定様式①ーｂ】契約設備内訳表（２）（負荷）'!BA98</f>
        <v>0</v>
      </c>
      <c r="L224" s="703"/>
    </row>
    <row r="225" spans="1:12">
      <c r="A225" s="697" t="s">
        <v>720</v>
      </c>
      <c r="B225" s="704" t="str">
        <f>'【指定様式①ーｂ】契約設備内訳表（２）（負荷）'!AG99</f>
        <v/>
      </c>
      <c r="C225" s="705">
        <f>'【指定様式①ーｂ】契約設備内訳表（２）（負荷）'!AY99</f>
        <v>0</v>
      </c>
      <c r="D225" s="705"/>
      <c r="E225" s="705">
        <f>'【指定様式①ーｂ】契約設備内訳表（２）（負荷）'!BA99</f>
        <v>0</v>
      </c>
      <c r="F225" s="705"/>
      <c r="G225" s="705"/>
      <c r="H225" s="705"/>
      <c r="I225" s="705"/>
      <c r="J225" s="705"/>
      <c r="K225" s="705"/>
      <c r="L225" s="706"/>
    </row>
    <row r="226" spans="1:12">
      <c r="A226" s="697" t="s">
        <v>721</v>
      </c>
      <c r="B226" s="702" t="str">
        <f>'【指定様式①ーｂ】契約設備内訳表（２）（負荷）'!AG100</f>
        <v/>
      </c>
      <c r="C226" s="690">
        <f>'【指定様式①ーｂ】契約設備内訳表（２）（負荷）'!AY100</f>
        <v>0</v>
      </c>
      <c r="E226" s="690">
        <f>'【指定様式①ーｂ】契約設備内訳表（２）（負荷）'!BA100</f>
        <v>0</v>
      </c>
      <c r="L226" s="703"/>
    </row>
    <row r="227" spans="1:12">
      <c r="A227" s="697" t="s">
        <v>721</v>
      </c>
      <c r="B227" s="702" t="str">
        <f>'【指定様式①ーｂ】契約設備内訳表（２）（負荷）'!AG101</f>
        <v/>
      </c>
      <c r="C227" s="690">
        <f>'【指定様式①ーｂ】契約設備内訳表（２）（負荷）'!AY101</f>
        <v>0</v>
      </c>
      <c r="E227" s="690">
        <f>'【指定様式①ーｂ】契約設備内訳表（２）（負荷）'!BA101</f>
        <v>0</v>
      </c>
      <c r="L227" s="703"/>
    </row>
    <row r="228" spans="1:12">
      <c r="A228" s="697" t="s">
        <v>721</v>
      </c>
      <c r="B228" s="702" t="str">
        <f>'【指定様式①ーｂ】契約設備内訳表（２）（負荷）'!AG102</f>
        <v/>
      </c>
      <c r="C228" s="690">
        <f>'【指定様式①ーｂ】契約設備内訳表（２）（負荷）'!AY102</f>
        <v>0</v>
      </c>
      <c r="E228" s="690">
        <f>'【指定様式①ーｂ】契約設備内訳表（２）（負荷）'!BA102</f>
        <v>0</v>
      </c>
      <c r="L228" s="703"/>
    </row>
    <row r="229" spans="1:12">
      <c r="A229" s="697" t="s">
        <v>721</v>
      </c>
      <c r="B229" s="702" t="str">
        <f>'【指定様式①ーｂ】契約設備内訳表（２）（負荷）'!AG103</f>
        <v/>
      </c>
      <c r="C229" s="690">
        <f>'【指定様式①ーｂ】契約設備内訳表（２）（負荷）'!AY103</f>
        <v>0</v>
      </c>
      <c r="E229" s="690">
        <f>'【指定様式①ーｂ】契約設備内訳表（２）（負荷）'!BA103</f>
        <v>0</v>
      </c>
      <c r="L229" s="703"/>
    </row>
    <row r="230" spans="1:12">
      <c r="A230" s="697" t="s">
        <v>721</v>
      </c>
      <c r="B230" s="702" t="str">
        <f>'【指定様式①ーｂ】契約設備内訳表（２）（負荷）'!AG104</f>
        <v/>
      </c>
      <c r="C230" s="690">
        <f>'【指定様式①ーｂ】契約設備内訳表（２）（負荷）'!AY104</f>
        <v>0</v>
      </c>
      <c r="E230" s="690">
        <f>'【指定様式①ーｂ】契約設備内訳表（２）（負荷）'!BA104</f>
        <v>0</v>
      </c>
      <c r="L230" s="703"/>
    </row>
    <row r="231" spans="1:12">
      <c r="A231" s="697" t="s">
        <v>721</v>
      </c>
      <c r="B231" s="702" t="str">
        <f>'【指定様式①ーｂ】契約設備内訳表（２）（負荷）'!AG105</f>
        <v/>
      </c>
      <c r="C231" s="690">
        <f>'【指定様式①ーｂ】契約設備内訳表（２）（負荷）'!AY105</f>
        <v>0</v>
      </c>
      <c r="E231" s="690">
        <f>'【指定様式①ーｂ】契約設備内訳表（２）（負荷）'!BA105</f>
        <v>0</v>
      </c>
      <c r="L231" s="703"/>
    </row>
    <row r="232" spans="1:12">
      <c r="A232" s="697" t="s">
        <v>721</v>
      </c>
      <c r="B232" s="702" t="str">
        <f>'【指定様式①ーｂ】契約設備内訳表（２）（負荷）'!AG106</f>
        <v/>
      </c>
      <c r="C232" s="690">
        <f>'【指定様式①ーｂ】契約設備内訳表（２）（負荷）'!AY106</f>
        <v>0</v>
      </c>
      <c r="E232" s="690">
        <f>'【指定様式①ーｂ】契約設備内訳表（２）（負荷）'!BA106</f>
        <v>0</v>
      </c>
      <c r="L232" s="703"/>
    </row>
    <row r="233" spans="1:12">
      <c r="A233" s="697" t="s">
        <v>721</v>
      </c>
      <c r="B233" s="702" t="str">
        <f>'【指定様式①ーｂ】契約設備内訳表（２）（負荷）'!AG107</f>
        <v/>
      </c>
      <c r="C233" s="690">
        <f>'【指定様式①ーｂ】契約設備内訳表（２）（負荷）'!AY107</f>
        <v>0</v>
      </c>
      <c r="E233" s="690">
        <f>'【指定様式①ーｂ】契約設備内訳表（２）（負荷）'!BA107</f>
        <v>0</v>
      </c>
      <c r="L233" s="703"/>
    </row>
    <row r="234" spans="1:12">
      <c r="A234" s="697" t="s">
        <v>721</v>
      </c>
      <c r="B234" s="702" t="str">
        <f>'【指定様式①ーｂ】契約設備内訳表（２）（負荷）'!AG108</f>
        <v/>
      </c>
      <c r="C234" s="690">
        <f>'【指定様式①ーｂ】契約設備内訳表（２）（負荷）'!AY108</f>
        <v>0</v>
      </c>
      <c r="E234" s="690">
        <f>'【指定様式①ーｂ】契約設備内訳表（２）（負荷）'!BA108</f>
        <v>0</v>
      </c>
      <c r="L234" s="703"/>
    </row>
    <row r="235" spans="1:12">
      <c r="A235" s="697" t="s">
        <v>721</v>
      </c>
      <c r="B235" s="702" t="str">
        <f>'【指定様式①ーｂ】契約設備内訳表（２）（負荷）'!AG109</f>
        <v/>
      </c>
      <c r="C235" s="690">
        <f>'【指定様式①ーｂ】契約設備内訳表（２）（負荷）'!AY109</f>
        <v>0</v>
      </c>
      <c r="E235" s="690">
        <f>'【指定様式①ーｂ】契約設備内訳表（２）（負荷）'!BA109</f>
        <v>0</v>
      </c>
      <c r="L235" s="703"/>
    </row>
    <row r="236" spans="1:12">
      <c r="A236" s="697" t="s">
        <v>721</v>
      </c>
      <c r="B236" s="702" t="str">
        <f>'【指定様式①ーｂ】契約設備内訳表（２）（負荷）'!AG110</f>
        <v/>
      </c>
      <c r="C236" s="690">
        <f>'【指定様式①ーｂ】契約設備内訳表（２）（負荷）'!AY110</f>
        <v>0</v>
      </c>
      <c r="E236" s="690">
        <f>'【指定様式①ーｂ】契約設備内訳表（２）（負荷）'!BA110</f>
        <v>0</v>
      </c>
      <c r="L236" s="703"/>
    </row>
    <row r="237" spans="1:12">
      <c r="A237" s="697" t="s">
        <v>721</v>
      </c>
      <c r="B237" s="702" t="str">
        <f>'【指定様式①ーｂ】契約設備内訳表（２）（負荷）'!AG111</f>
        <v/>
      </c>
      <c r="C237" s="690">
        <f>'【指定様式①ーｂ】契約設備内訳表（２）（負荷）'!AY111</f>
        <v>0</v>
      </c>
      <c r="E237" s="690">
        <f>'【指定様式①ーｂ】契約設備内訳表（２）（負荷）'!BA111</f>
        <v>0</v>
      </c>
      <c r="L237" s="703"/>
    </row>
    <row r="238" spans="1:12">
      <c r="A238" s="697" t="s">
        <v>721</v>
      </c>
      <c r="B238" s="702" t="str">
        <f>'【指定様式①ーｂ】契約設備内訳表（２）（負荷）'!AG112</f>
        <v/>
      </c>
      <c r="C238" s="690">
        <f>'【指定様式①ーｂ】契約設備内訳表（２）（負荷）'!AY112</f>
        <v>0</v>
      </c>
      <c r="E238" s="690">
        <f>'【指定様式①ーｂ】契約設備内訳表（２）（負荷）'!BA112</f>
        <v>0</v>
      </c>
      <c r="L238" s="703"/>
    </row>
    <row r="239" spans="1:12">
      <c r="A239" s="697" t="s">
        <v>721</v>
      </c>
      <c r="B239" s="702" t="str">
        <f>'【指定様式①ーｂ】契約設備内訳表（２）（負荷）'!AG113</f>
        <v/>
      </c>
      <c r="C239" s="690">
        <f>'【指定様式①ーｂ】契約設備内訳表（２）（負荷）'!AY113</f>
        <v>0</v>
      </c>
      <c r="E239" s="690">
        <f>'【指定様式①ーｂ】契約設備内訳表（２）（負荷）'!BA113</f>
        <v>0</v>
      </c>
      <c r="L239" s="703"/>
    </row>
    <row r="240" spans="1:12">
      <c r="A240" s="697" t="s">
        <v>721</v>
      </c>
      <c r="B240" s="702" t="str">
        <f>'【指定様式①ーｂ】契約設備内訳表（２）（負荷）'!AG114</f>
        <v/>
      </c>
      <c r="C240" s="690">
        <f>'【指定様式①ーｂ】契約設備内訳表（２）（負荷）'!AY114</f>
        <v>0</v>
      </c>
      <c r="E240" s="690">
        <f>'【指定様式①ーｂ】契約設備内訳表（２）（負荷）'!BA114</f>
        <v>0</v>
      </c>
      <c r="L240" s="703"/>
    </row>
    <row r="241" spans="1:12">
      <c r="A241" s="697" t="s">
        <v>722</v>
      </c>
      <c r="B241" s="698" t="str">
        <f>'【指定様式①ーｂ】契約設備内訳表（２）（負荷）'!AG115</f>
        <v/>
      </c>
      <c r="C241" s="699">
        <f>'【指定様式①ーｂ】契約設備内訳表（２）（負荷）'!AY115</f>
        <v>0</v>
      </c>
      <c r="D241" s="699"/>
      <c r="E241" s="699">
        <f>'【指定様式①ーｂ】契約設備内訳表（２）（負荷）'!BA115</f>
        <v>0</v>
      </c>
      <c r="F241" s="699"/>
      <c r="G241" s="699"/>
      <c r="H241" s="699"/>
      <c r="I241" s="699"/>
      <c r="J241" s="699"/>
      <c r="K241" s="699"/>
      <c r="L241" s="700"/>
    </row>
    <row r="242" spans="1:12">
      <c r="A242" s="697" t="s">
        <v>722</v>
      </c>
      <c r="B242" s="702" t="str">
        <f>'【指定様式①ーｂ】契約設備内訳表（２）（負荷）'!AG116</f>
        <v/>
      </c>
      <c r="C242" s="690">
        <f>'【指定様式①ーｂ】契約設備内訳表（２）（負荷）'!AY116</f>
        <v>0</v>
      </c>
      <c r="E242" s="690">
        <f>'【指定様式①ーｂ】契約設備内訳表（２）（負荷）'!BA116</f>
        <v>0</v>
      </c>
      <c r="L242" s="703"/>
    </row>
    <row r="243" spans="1:12">
      <c r="A243" s="697" t="s">
        <v>722</v>
      </c>
      <c r="B243" s="702" t="str">
        <f>'【指定様式①ーｂ】契約設備内訳表（２）（負荷）'!AG117</f>
        <v/>
      </c>
      <c r="C243" s="690">
        <f>'【指定様式①ーｂ】契約設備内訳表（２）（負荷）'!AY117</f>
        <v>0</v>
      </c>
      <c r="E243" s="690">
        <f>'【指定様式①ーｂ】契約設備内訳表（２）（負荷）'!BA117</f>
        <v>0</v>
      </c>
      <c r="L243" s="703"/>
    </row>
    <row r="244" spans="1:12">
      <c r="A244" s="697" t="s">
        <v>722</v>
      </c>
      <c r="B244" s="702" t="str">
        <f>'【指定様式①ーｂ】契約設備内訳表（２）（負荷）'!AG118</f>
        <v/>
      </c>
      <c r="C244" s="690">
        <f>'【指定様式①ーｂ】契約設備内訳表（２）（負荷）'!AY118</f>
        <v>0</v>
      </c>
      <c r="E244" s="690">
        <f>'【指定様式①ーｂ】契約設備内訳表（２）（負荷）'!BA118</f>
        <v>0</v>
      </c>
      <c r="L244" s="703"/>
    </row>
    <row r="245" spans="1:12">
      <c r="A245" s="697" t="s">
        <v>722</v>
      </c>
      <c r="B245" s="702" t="str">
        <f>'【指定様式①ーｂ】契約設備内訳表（２）（負荷）'!AG119</f>
        <v/>
      </c>
      <c r="C245" s="690">
        <f>'【指定様式①ーｂ】契約設備内訳表（２）（負荷）'!AY119</f>
        <v>0</v>
      </c>
      <c r="E245" s="690">
        <f>'【指定様式①ーｂ】契約設備内訳表（２）（負荷）'!BA119</f>
        <v>0</v>
      </c>
      <c r="L245" s="703"/>
    </row>
    <row r="246" spans="1:12">
      <c r="A246" s="697" t="s">
        <v>722</v>
      </c>
      <c r="B246" s="702" t="str">
        <f>'【指定様式①ーｂ】契約設備内訳表（２）（負荷）'!AG120</f>
        <v/>
      </c>
      <c r="C246" s="690">
        <f>'【指定様式①ーｂ】契約設備内訳表（２）（負荷）'!AY120</f>
        <v>0</v>
      </c>
      <c r="E246" s="690">
        <f>'【指定様式①ーｂ】契約設備内訳表（２）（負荷）'!BA120</f>
        <v>0</v>
      </c>
      <c r="L246" s="703"/>
    </row>
    <row r="247" spans="1:12">
      <c r="A247" s="697" t="s">
        <v>722</v>
      </c>
      <c r="B247" s="702" t="str">
        <f>'【指定様式①ーｂ】契約設備内訳表（２）（負荷）'!AG121</f>
        <v/>
      </c>
      <c r="C247" s="690">
        <f>'【指定様式①ーｂ】契約設備内訳表（２）（負荷）'!AY121</f>
        <v>0</v>
      </c>
      <c r="E247" s="690">
        <f>'【指定様式①ーｂ】契約設備内訳表（２）（負荷）'!BA121</f>
        <v>0</v>
      </c>
      <c r="L247" s="703"/>
    </row>
    <row r="248" spans="1:12">
      <c r="A248" s="697" t="s">
        <v>722</v>
      </c>
      <c r="B248" s="702" t="str">
        <f>'【指定様式①ーｂ】契約設備内訳表（２）（負荷）'!AG122</f>
        <v/>
      </c>
      <c r="C248" s="690">
        <f>'【指定様式①ーｂ】契約設備内訳表（２）（負荷）'!AY122</f>
        <v>0</v>
      </c>
      <c r="E248" s="690">
        <f>'【指定様式①ーｂ】契約設備内訳表（２）（負荷）'!BA122</f>
        <v>0</v>
      </c>
      <c r="L248" s="703"/>
    </row>
    <row r="249" spans="1:12">
      <c r="A249" s="697" t="s">
        <v>722</v>
      </c>
      <c r="B249" s="702" t="str">
        <f>'【指定様式①ーｂ】契約設備内訳表（２）（負荷）'!AG123</f>
        <v/>
      </c>
      <c r="C249" s="690">
        <f>'【指定様式①ーｂ】契約設備内訳表（２）（負荷）'!AY123</f>
        <v>0</v>
      </c>
      <c r="E249" s="690">
        <f>'【指定様式①ーｂ】契約設備内訳表（２）（負荷）'!BA123</f>
        <v>0</v>
      </c>
      <c r="L249" s="703"/>
    </row>
    <row r="250" spans="1:12">
      <c r="A250" s="697" t="s">
        <v>722</v>
      </c>
      <c r="B250" s="702" t="str">
        <f>'【指定様式①ーｂ】契約設備内訳表（２）（負荷）'!AG124</f>
        <v/>
      </c>
      <c r="C250" s="690">
        <f>'【指定様式①ーｂ】契約設備内訳表（２）（負荷）'!AY124</f>
        <v>0</v>
      </c>
      <c r="E250" s="690">
        <f>'【指定様式①ーｂ】契約設備内訳表（２）（負荷）'!BA124</f>
        <v>0</v>
      </c>
      <c r="L250" s="703"/>
    </row>
    <row r="251" spans="1:12">
      <c r="A251" s="697" t="s">
        <v>722</v>
      </c>
      <c r="B251" s="702" t="str">
        <f>'【指定様式①ーｂ】契約設備内訳表（２）（負荷）'!AG125</f>
        <v/>
      </c>
      <c r="C251" s="690">
        <f>'【指定様式①ーｂ】契約設備内訳表（２）（負荷）'!AY125</f>
        <v>0</v>
      </c>
      <c r="E251" s="690">
        <f>'【指定様式①ーｂ】契約設備内訳表（２）（負荷）'!BA125</f>
        <v>0</v>
      </c>
      <c r="L251" s="703"/>
    </row>
    <row r="252" spans="1:12">
      <c r="A252" s="697" t="s">
        <v>722</v>
      </c>
      <c r="B252" s="702" t="str">
        <f>'【指定様式①ーｂ】契約設備内訳表（２）（負荷）'!AG126</f>
        <v/>
      </c>
      <c r="C252" s="690">
        <f>'【指定様式①ーｂ】契約設備内訳表（２）（負荷）'!AY126</f>
        <v>0</v>
      </c>
      <c r="E252" s="690">
        <f>'【指定様式①ーｂ】契約設備内訳表（２）（負荷）'!BA126</f>
        <v>0</v>
      </c>
      <c r="L252" s="703"/>
    </row>
    <row r="253" spans="1:12">
      <c r="A253" s="697" t="s">
        <v>722</v>
      </c>
      <c r="B253" s="702" t="str">
        <f>'【指定様式①ーｂ】契約設備内訳表（２）（負荷）'!AG127</f>
        <v/>
      </c>
      <c r="C253" s="690">
        <f>'【指定様式①ーｂ】契約設備内訳表（２）（負荷）'!AY127</f>
        <v>0</v>
      </c>
      <c r="E253" s="690">
        <f>'【指定様式①ーｂ】契約設備内訳表（２）（負荷）'!BA127</f>
        <v>0</v>
      </c>
      <c r="L253" s="703"/>
    </row>
    <row r="254" spans="1:12">
      <c r="A254" s="697" t="s">
        <v>722</v>
      </c>
      <c r="B254" s="702" t="str">
        <f>'【指定様式①ーｂ】契約設備内訳表（２）（負荷）'!AG128</f>
        <v/>
      </c>
      <c r="C254" s="690">
        <f>'【指定様式①ーｂ】契約設備内訳表（２）（負荷）'!AY128</f>
        <v>0</v>
      </c>
      <c r="E254" s="690">
        <f>'【指定様式①ーｂ】契約設備内訳表（２）（負荷）'!BA128</f>
        <v>0</v>
      </c>
      <c r="L254" s="703"/>
    </row>
    <row r="255" spans="1:12">
      <c r="A255" s="697" t="s">
        <v>722</v>
      </c>
      <c r="B255" s="704" t="str">
        <f>'【指定様式①ーｂ】契約設備内訳表（２）（負荷）'!AG259</f>
        <v/>
      </c>
      <c r="C255" s="705">
        <f>'【指定様式①ーｂ】契約設備内訳表（２）（負荷）'!AY259</f>
        <v>0</v>
      </c>
      <c r="D255" s="705"/>
      <c r="E255" s="705">
        <f>'【指定様式①ーｂ】契約設備内訳表（２）（負荷）'!BA259</f>
        <v>0</v>
      </c>
      <c r="F255" s="705"/>
      <c r="G255" s="705"/>
      <c r="H255" s="705"/>
      <c r="I255" s="705"/>
      <c r="J255" s="705"/>
      <c r="K255" s="705"/>
      <c r="L255" s="706"/>
    </row>
    <row r="256" spans="1:12"/>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sheetData>
  <phoneticPr fontId="5"/>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21</vt:i4>
      </vt:variant>
    </vt:vector>
  </HeadingPairs>
  <TitlesOfParts>
    <vt:vector size="51" baseType="lpstr">
      <vt:lpstr>◆お申込みに必要となる書類のご紹介</vt:lpstr>
      <vt:lpstr>◆注意事項</vt:lpstr>
      <vt:lpstr>◆協議方法選択</vt:lpstr>
      <vt:lpstr>【指定様式①-a】使用設備カード 様式（１）</vt:lpstr>
      <vt:lpstr>【指定様式①-a】使用設備カード 様式（２）</vt:lpstr>
      <vt:lpstr>記載例【指定様式①-a】使用設備カード 様式（１）</vt:lpstr>
      <vt:lpstr>【指定様式i①ーｂ】契約設備内訳表（１）</vt:lpstr>
      <vt:lpstr>【指定様式①ーｂ】契約設備内訳表（２）（負荷）</vt:lpstr>
      <vt:lpstr>（負荷設備営配登録）</vt:lpstr>
      <vt:lpstr>計算書（非表示）</vt:lpstr>
      <vt:lpstr>機器ｺｰﾄﾞ（非表示）</vt:lpstr>
      <vt:lpstr>【サンプル②】年間負荷想定入力リスト</vt:lpstr>
      <vt:lpstr>【サンプル②】受電開始後1年間の最大需要電力予想資料（添付書３</vt:lpstr>
      <vt:lpstr>【サンプル②】受電開始後1年間の最大需要電力予想資料（添付書４</vt:lpstr>
      <vt:lpstr>【サンプル②】受電開始後1年間の最大需要電力予想資料（添付書5</vt:lpstr>
      <vt:lpstr>【サンプル②】カレンダ</vt:lpstr>
      <vt:lpstr>【サンプル⑦】高調波流出計算書（その１）</vt:lpstr>
      <vt:lpstr>【サンプル⑦】高調波流出計算書（その２）</vt:lpstr>
      <vt:lpstr>【サンプル⑦】高調波発生機器製造業者申請書</vt:lpstr>
      <vt:lpstr>A）デマンドコントローラーの設置と設定値</vt:lpstr>
      <vt:lpstr>記載例 A）デマンドコントローラーの設置と設定値</vt:lpstr>
      <vt:lpstr>【指定様式⑫】契約電力５０ｋＷ未満高圧受電願い書</vt:lpstr>
      <vt:lpstr>【指定様式⑬】自家用電気工作物の検査結果通知書</vt:lpstr>
      <vt:lpstr>【指定様式⑱】蓄電池設備の特別措置に関する確認書</vt:lpstr>
      <vt:lpstr>【指定様式⑱】契約電力の算定根拠</vt:lpstr>
      <vt:lpstr>【指定様式⑱】損失率算定諸元</vt:lpstr>
      <vt:lpstr>【指定様式⑱】単線結線図</vt:lpstr>
      <vt:lpstr>記載例【指定様式⑱】蓄電池設備の特別措置に関する確認書 </vt:lpstr>
      <vt:lpstr>記載例【指定様式⑱】契約電力の算定根拠</vt:lpstr>
      <vt:lpstr>記載例【指定様式⑱】損失率算定諸元 </vt:lpstr>
      <vt:lpstr>'【サンプル②】受電開始後1年間の最大需要電力予想資料（添付書３'!Print_Area</vt:lpstr>
      <vt:lpstr>【サンプル⑦】高調波発生機器製造業者申請書!Print_Area</vt:lpstr>
      <vt:lpstr>'【サンプル⑦】高調波流出計算書（その１）'!Print_Area</vt:lpstr>
      <vt:lpstr>'【サンプル⑦】高調波流出計算書（その２）'!Print_Area</vt:lpstr>
      <vt:lpstr>'【指定様式①ーｂ】契約設備内訳表（２）（負荷）'!Print_Area</vt:lpstr>
      <vt:lpstr>'【指定様式①-a】使用設備カード 様式（１）'!Print_Area</vt:lpstr>
      <vt:lpstr>'【指定様式①-a】使用設備カード 様式（２）'!Print_Area</vt:lpstr>
      <vt:lpstr>【指定様式⑫】契約電力５０ｋＷ未満高圧受電願い書!Print_Area</vt:lpstr>
      <vt:lpstr>【指定様式⑬】自家用電気工作物の検査結果通知書!Print_Area</vt:lpstr>
      <vt:lpstr>【指定様式⑱】契約電力の算定根拠!Print_Area</vt:lpstr>
      <vt:lpstr>【指定様式⑱】損失率算定諸元!Print_Area</vt:lpstr>
      <vt:lpstr>【指定様式⑱】単線結線図!Print_Area</vt:lpstr>
      <vt:lpstr>【指定様式⑱】蓄電池設備の特別措置に関する確認書!Print_Area</vt:lpstr>
      <vt:lpstr>'【指定様式i①ーｂ】契約設備内訳表（１）'!Print_Area</vt:lpstr>
      <vt:lpstr>'A）デマンドコントローラーの設置と設定値'!Print_Area</vt:lpstr>
      <vt:lpstr>'記載例 A）デマンドコントローラーの設置と設定値'!Print_Area</vt:lpstr>
      <vt:lpstr>'記載例【指定様式①-a】使用設備カード 様式（１）'!Print_Area</vt:lpstr>
      <vt:lpstr>記載例【指定様式⑱】契約電力の算定根拠!Print_Area</vt:lpstr>
      <vt:lpstr>'記載例【指定様式⑱】損失率算定諸元 '!Print_Area</vt:lpstr>
      <vt:lpstr>'記載例【指定様式⑱】蓄電池設備の特別措置に関する確認書 '!Print_Area</vt:lpstr>
      <vt:lpstr>'【指定様式①ーｂ】契約設備内訳表（２）（負荷）'!Print_Titles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2024-12-20T01:28:04Z</cp:lastPrinted>
  <dcterms:created xsi:type="dcterms:W3CDTF">2019-10-28T01:28:13Z</dcterms:created>
  <dcterms:modified xsi:type="dcterms:W3CDTF">2026-03-31T04:54:26Z</dcterms:modified>
</cp:coreProperties>
</file>